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2.xml" ContentType="application/vnd.openxmlformats-officedocument.drawingml.chart+xml"/>
  <Override PartName="/xl/drawings/drawing6.xml" ContentType="application/vnd.openxmlformats-officedocument.drawing+xml"/>
  <Override PartName="/xl/charts/chart3.xml" ContentType="application/vnd.openxmlformats-officedocument.drawingml.chart+xml"/>
  <Override PartName="/xl/drawings/drawing7.xml" ContentType="application/vnd.openxmlformats-officedocument.drawingml.chartshapes+xml"/>
  <Override PartName="/xl/drawings/drawing8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9.xml" ContentType="application/vnd.openxmlformats-officedocument.drawing+xml"/>
  <Override PartName="/xl/charts/chart6.xml" ContentType="application/vnd.openxmlformats-officedocument.drawingml.chart+xml"/>
  <Override PartName="/xl/drawings/drawing10.xml" ContentType="application/vnd.openxmlformats-officedocument.drawing+xml"/>
  <Override PartName="/xl/charts/chart7.xml" ContentType="application/vnd.openxmlformats-officedocument.drawingml.chart+xml"/>
  <Override PartName="/xl/drawings/drawing11.xml" ContentType="application/vnd.openxmlformats-officedocument.drawingml.chartshapes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drawings/drawing12.xml" ContentType="application/vnd.openxmlformats-officedocument.drawing+xml"/>
  <Override PartName="/xl/charts/chart10.xml" ContentType="application/vnd.openxmlformats-officedocument.drawingml.chart+xml"/>
  <Override PartName="/xl/drawings/drawing13.xml" ContentType="application/vnd.openxmlformats-officedocument.drawing+xml"/>
  <Override PartName="/xl/charts/chart11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drawings/drawing16.xml" ContentType="application/vnd.openxmlformats-officedocument.drawing+xml"/>
  <Override PartName="/xl/charts/chart14.xml" ContentType="application/vnd.openxmlformats-officedocument.drawingml.chart+xml"/>
  <Override PartName="/xl/drawings/drawing17.xml" ContentType="application/vnd.openxmlformats-officedocument.drawing+xml"/>
  <Override PartName="/xl/charts/chart15.xml" ContentType="application/vnd.openxmlformats-officedocument.drawingml.chart+xml"/>
  <Override PartName="/xl/drawings/drawing18.xml" ContentType="application/vnd.openxmlformats-officedocument.drawing+xml"/>
  <Override PartName="/xl/charts/chart16.xml" ContentType="application/vnd.openxmlformats-officedocument.drawingml.chart+xml"/>
  <Override PartName="/xl/drawings/drawing19.xml" ContentType="application/vnd.openxmlformats-officedocument.drawing+xml"/>
  <Override PartName="/xl/charts/chart17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8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harts/chart19.xml" ContentType="application/vnd.openxmlformats-officedocument.drawingml.chart+xml"/>
  <Override PartName="/xl/drawings/drawing34.xml" ContentType="application/vnd.openxmlformats-officedocument.drawingml.chartshapes+xml"/>
  <Override PartName="/xl/drawings/drawing35.xml" ContentType="application/vnd.openxmlformats-officedocument.drawing+xml"/>
  <Override PartName="/xl/charts/chart20.xml" ContentType="application/vnd.openxmlformats-officedocument.drawingml.chart+xml"/>
  <Override PartName="/xl/drawings/drawing36.xml" ContentType="application/vnd.openxmlformats-officedocument.drawingml.chartshapes+xml"/>
  <Override PartName="/xl/drawings/drawing37.xml" ContentType="application/vnd.openxmlformats-officedocument.drawing+xml"/>
  <Override PartName="/xl/charts/chart21.xml" ContentType="application/vnd.openxmlformats-officedocument.drawingml.chart+xml"/>
  <Override PartName="/xl/drawings/drawing38.xml" ContentType="application/vnd.openxmlformats-officedocument.drawingml.chartshapes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comments1.xml" ContentType="application/vnd.openxmlformats-officedocument.spreadsheetml.comments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charts/chart22.xml" ContentType="application/vnd.openxmlformats-officedocument.drawingml.chart+xml"/>
  <Override PartName="/xl/drawings/drawing47.xml" ContentType="application/vnd.openxmlformats-officedocument.drawingml.chartshapes+xml"/>
  <Override PartName="/xl/drawings/drawing48.xml" ContentType="application/vnd.openxmlformats-officedocument.drawing+xml"/>
  <Override PartName="/xl/charts/chart23.xml" ContentType="application/vnd.openxmlformats-officedocument.drawingml.chart+xml"/>
  <Override PartName="/xl/drawings/drawing49.xml" ContentType="application/vnd.openxmlformats-officedocument.drawing+xml"/>
  <Override PartName="/xl/charts/chart24.xml" ContentType="application/vnd.openxmlformats-officedocument.drawingml.chart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charts/chart25.xml" ContentType="application/vnd.openxmlformats-officedocument.drawingml.chart+xml"/>
  <Override PartName="/xl/drawings/drawing55.xml" ContentType="application/vnd.openxmlformats-officedocument.drawing+xml"/>
  <Override PartName="/xl/charts/chart26.xml" ContentType="application/vnd.openxmlformats-officedocument.drawingml.chart+xml"/>
  <Override PartName="/xl/drawings/drawing56.xml" ContentType="application/vnd.openxmlformats-officedocument.drawing+xml"/>
  <Override PartName="/xl/charts/chart27.xml" ContentType="application/vnd.openxmlformats-officedocument.drawingml.chart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charts/chart28.xml" ContentType="application/vnd.openxmlformats-officedocument.drawingml.chart+xml"/>
  <Override PartName="/xl/drawings/drawing59.xml" ContentType="application/vnd.openxmlformats-officedocument.drawing+xml"/>
  <Override PartName="/xl/charts/chart29.xml" ContentType="application/vnd.openxmlformats-officedocument.drawingml.chart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\\Mornt4\analisis\Departamento\EL SISTEMA ELECTRICO ESPAÑOL\2018\"/>
    </mc:Choice>
  </mc:AlternateContent>
  <bookViews>
    <workbookView xWindow="0" yWindow="0" windowWidth="29070" windowHeight="15870"/>
  </bookViews>
  <sheets>
    <sheet name="Indice" sheetId="1" r:id="rId1"/>
    <sheet name="C1" sheetId="47" r:id="rId2"/>
    <sheet name="C2" sheetId="45" r:id="rId3"/>
    <sheet name="C3" sheetId="43" r:id="rId4"/>
    <sheet name="C4" sheetId="48" r:id="rId5"/>
    <sheet name="C5" sheetId="49" r:id="rId6"/>
    <sheet name="C6" sheetId="50" r:id="rId7"/>
    <sheet name="C7" sheetId="54" r:id="rId8"/>
    <sheet name="C8" sheetId="51" r:id="rId9"/>
    <sheet name="C9" sheetId="52" r:id="rId10"/>
    <sheet name="C10" sheetId="31" r:id="rId11"/>
    <sheet name="C11" sheetId="53" r:id="rId12"/>
    <sheet name="C12" sheetId="55" r:id="rId13"/>
    <sheet name="C13" sheetId="56" r:id="rId14"/>
    <sheet name="C14" sheetId="57" r:id="rId15"/>
    <sheet name="C15" sheetId="58" r:id="rId16"/>
    <sheet name="C16" sheetId="83" r:id="rId17"/>
    <sheet name="C17" sheetId="73" r:id="rId18"/>
    <sheet name="C18" sheetId="74" r:id="rId19"/>
    <sheet name="C19" sheetId="75" r:id="rId20"/>
    <sheet name="C20" sheetId="76" r:id="rId21"/>
    <sheet name="C21" sheetId="2" r:id="rId22"/>
    <sheet name="C22" sheetId="30" r:id="rId23"/>
    <sheet name="C23" sheetId="32" r:id="rId24"/>
    <sheet name="C24" sheetId="33" r:id="rId25"/>
    <sheet name="C25" sheetId="34" r:id="rId26"/>
    <sheet name="C26" sheetId="37" r:id="rId27"/>
    <sheet name="C27" sheetId="38" r:id="rId28"/>
    <sheet name="C28" sheetId="39" r:id="rId29"/>
    <sheet name="C29" sheetId="40" r:id="rId30"/>
    <sheet name="C30" sheetId="41" r:id="rId31"/>
    <sheet name="C31" sheetId="42" r:id="rId32"/>
    <sheet name="C32" sheetId="14" r:id="rId33"/>
    <sheet name="C33" sheetId="15" r:id="rId34"/>
    <sheet name="C34" sheetId="27" r:id="rId35"/>
    <sheet name="C35" sheetId="28" r:id="rId36"/>
    <sheet name="C36" sheetId="63" r:id="rId37"/>
    <sheet name="C37" sheetId="64" r:id="rId38"/>
    <sheet name="C38" sheetId="66" r:id="rId39"/>
    <sheet name="C39" sheetId="67" r:id="rId40"/>
    <sheet name="C40" sheetId="68" r:id="rId41"/>
    <sheet name="C41" sheetId="69" r:id="rId42"/>
    <sheet name="C42" sheetId="77" r:id="rId43"/>
    <sheet name="C43" sheetId="46" r:id="rId44"/>
    <sheet name="C44" sheetId="44" r:id="rId45"/>
    <sheet name="C45" sheetId="89" r:id="rId46"/>
    <sheet name="C46" sheetId="72" r:id="rId47"/>
    <sheet name="C47" sheetId="79" r:id="rId48"/>
    <sheet name="C48" sheetId="80" r:id="rId49"/>
    <sheet name="C49" sheetId="90" r:id="rId50"/>
    <sheet name="C50" sheetId="81" r:id="rId51"/>
    <sheet name="C51" sheetId="82" r:id="rId52"/>
    <sheet name="C52" sheetId="91" r:id="rId53"/>
    <sheet name="Data 1" sheetId="23" r:id="rId54"/>
    <sheet name="Data 2" sheetId="71" r:id="rId55"/>
    <sheet name="Data 3" sheetId="70" r:id="rId56"/>
  </sheets>
  <definedNames>
    <definedName name="_xlnm.Print_Area" localSheetId="1">'C1'!$A$1:$F$27</definedName>
    <definedName name="_xlnm.Print_Area" localSheetId="10">'C10'!$A$1:$F$23</definedName>
    <definedName name="_xlnm.Print_Area" localSheetId="11">'C11'!$B$2:$F$41</definedName>
    <definedName name="_xlnm.Print_Area" localSheetId="12">'C12'!$A$1:$F$23</definedName>
    <definedName name="_xlnm.Print_Area" localSheetId="13">'C13'!$A$1:$F$30</definedName>
    <definedName name="_xlnm.Print_Area" localSheetId="14">'C14'!$A$1:$F$29</definedName>
    <definedName name="_xlnm.Print_Area" localSheetId="15">'C15'!$A$1:$F$27</definedName>
    <definedName name="_xlnm.Print_Area" localSheetId="17">'C17'!$B$2:$K$33</definedName>
    <definedName name="_xlnm.Print_Area" localSheetId="18">'C18'!$A$1:$K$25</definedName>
    <definedName name="_xlnm.Print_Area" localSheetId="19">'C19'!$B$1:$Q$32</definedName>
    <definedName name="_xlnm.Print_Area" localSheetId="2">'C2'!$A$1:$L$36</definedName>
    <definedName name="_xlnm.Print_Area" localSheetId="20">'C20'!$B$2:$M$51</definedName>
    <definedName name="_xlnm.Print_Area" localSheetId="21">'C21'!$B$2:$I$16</definedName>
    <definedName name="_xlnm.Print_Area" localSheetId="22">'C22'!$A$1:$M$16</definedName>
    <definedName name="_xlnm.Print_Area" localSheetId="23">'C23'!$A$1:$N$23</definedName>
    <definedName name="_xlnm.Print_Area" localSheetId="24">'C24'!$A$1:$R$22</definedName>
    <definedName name="_xlnm.Print_Area" localSheetId="25">'C25'!$A$1:$L$16</definedName>
    <definedName name="_xlnm.Print_Area" localSheetId="26">'C26'!$A$1:$F$22</definedName>
    <definedName name="_xlnm.Print_Area" localSheetId="27">'C27'!$A$1:$I$14</definedName>
    <definedName name="_xlnm.Print_Area" localSheetId="28">'C28'!$A$1:$F$28</definedName>
    <definedName name="_xlnm.Print_Area" localSheetId="29">'C29'!$A$1:$F$22</definedName>
    <definedName name="_xlnm.Print_Area" localSheetId="3">'C3'!$B$2:$L$26</definedName>
    <definedName name="_xlnm.Print_Area" localSheetId="30">'C30'!$A$1:$F$22</definedName>
    <definedName name="_xlnm.Print_Area" localSheetId="31">'C31'!$A$1:$F$22</definedName>
    <definedName name="_xlnm.Print_Area" localSheetId="32">'C32'!$A$1:$L$23</definedName>
    <definedName name="_xlnm.Print_Area" localSheetId="33">'C33'!$A$1:$N$39</definedName>
    <definedName name="_xlnm.Print_Area" localSheetId="34">'C34'!$B$2:$L$61</definedName>
    <definedName name="_xlnm.Print_Area" localSheetId="35">'C35'!$B$2:$N$64</definedName>
    <definedName name="_xlnm.Print_Area" localSheetId="36">'C36'!$A$1:$L$19</definedName>
    <definedName name="_xlnm.Print_Area" localSheetId="37">'C37'!$A$1:$N$21</definedName>
    <definedName name="_xlnm.Print_Area" localSheetId="38">'C38'!$A$1:$N$21</definedName>
    <definedName name="_xlnm.Print_Area" localSheetId="39">'C39'!$A$1:$F$22</definedName>
    <definedName name="_xlnm.Print_Area" localSheetId="4">'C4'!$A$1:$F$28</definedName>
    <definedName name="_xlnm.Print_Area" localSheetId="40">'C40'!$A$1:$F$22</definedName>
    <definedName name="_xlnm.Print_Area" localSheetId="41">'C41'!$A$1:$F$24</definedName>
    <definedName name="_xlnm.Print_Area" localSheetId="42">'C42'!$B$2:$L$31</definedName>
    <definedName name="_xlnm.Print_Area" localSheetId="43">'C43'!$A$1:$P$31</definedName>
    <definedName name="_xlnm.Print_Area" localSheetId="44">'C44'!$A$1:$P$26</definedName>
    <definedName name="_xlnm.Print_Area" localSheetId="45">'C45'!$A$1:$P$55</definedName>
    <definedName name="_xlnm.Print_Area" localSheetId="46">'C46'!$A$1:$F$24</definedName>
    <definedName name="_xlnm.Print_Area" localSheetId="47">'C47'!$A$1:$F$24</definedName>
    <definedName name="_xlnm.Print_Area" localSheetId="48">'C48'!$A$1:$F$24</definedName>
    <definedName name="_xlnm.Print_Area" localSheetId="49">'C49'!$A$1:$P$44</definedName>
    <definedName name="_xlnm.Print_Area" localSheetId="5">'C5'!$A$1:$F$31</definedName>
    <definedName name="_xlnm.Print_Area" localSheetId="50">'C50'!$A$1:$F$24</definedName>
    <definedName name="_xlnm.Print_Area" localSheetId="51">'C51'!$A$1:$F$24</definedName>
    <definedName name="_xlnm.Print_Area" localSheetId="52">'C52'!$B$2:$L$98</definedName>
    <definedName name="_xlnm.Print_Area" localSheetId="6">'C6'!$A$1:$H$26</definedName>
    <definedName name="_xlnm.Print_Area" localSheetId="7">'C7'!$B$2:$F$21</definedName>
    <definedName name="_xlnm.Print_Area" localSheetId="9">'C9'!$A$1:$F$23</definedName>
    <definedName name="_xlnm.Print_Area" localSheetId="53">'Data 1'!$A$1:$I$1259</definedName>
    <definedName name="_xlnm.Print_Area" localSheetId="54">'Data 2'!$A$1:$G$3</definedName>
    <definedName name="_xlnm.Print_Area" localSheetId="55">'Data 3'!$A$1:$G$3</definedName>
    <definedName name="_xlnm.Print_Area" localSheetId="0">Indice!$A$1:$F$62</definedName>
    <definedName name="cc" localSheetId="1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cc" localSheetId="11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cc" localSheetId="13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cc" localSheetId="14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cc" localSheetId="15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cc" localSheetId="2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cc" localSheetId="4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cc" localSheetId="42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cc" localSheetId="43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cc" localSheetId="44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cc" localSheetId="45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cc" localSheetId="49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cc" localSheetId="5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cc" localSheetId="52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cc" localSheetId="6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cc" localSheetId="7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cc" localSheetId="8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cc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ccc" localSheetId="1">'C1'!ccc</definedName>
    <definedName name="ccc" localSheetId="11">'C11'!ccc</definedName>
    <definedName name="ccc" localSheetId="13">'C13'!ccc</definedName>
    <definedName name="ccc" localSheetId="14">'C14'!ccc</definedName>
    <definedName name="ccc" localSheetId="15">'C15'!ccc</definedName>
    <definedName name="ccc" localSheetId="16">#N/A</definedName>
    <definedName name="ccc" localSheetId="2">'C2'!ccc</definedName>
    <definedName name="ccc" localSheetId="4">'C4'!ccc</definedName>
    <definedName name="ccc" localSheetId="42">'C42'!ccc</definedName>
    <definedName name="ccc" localSheetId="43">'C43'!ccc</definedName>
    <definedName name="ccc" localSheetId="44">'C44'!ccc</definedName>
    <definedName name="ccc" localSheetId="45">#N/A</definedName>
    <definedName name="ccc" localSheetId="49">#N/A</definedName>
    <definedName name="ccc" localSheetId="5">'C5'!ccc</definedName>
    <definedName name="ccc" localSheetId="52">#N/A</definedName>
    <definedName name="ccc" localSheetId="6">'C6'!ccc</definedName>
    <definedName name="ccc" localSheetId="7">'C7'!ccc</definedName>
    <definedName name="ccc" localSheetId="8">'C8'!ccc</definedName>
    <definedName name="ccc">'C1'!ccc</definedName>
    <definedName name="CUADRO_ANTERIOR" localSheetId="1">'C1'!CUADRO_ANTERIOR</definedName>
    <definedName name="CUADRO_ANTERIOR" localSheetId="11">'C11'!CUADRO_ANTERIOR</definedName>
    <definedName name="CUADRO_ANTERIOR" localSheetId="13">'C13'!CUADRO_ANTERIOR</definedName>
    <definedName name="CUADRO_ANTERIOR" localSheetId="14">'C14'!CUADRO_ANTERIOR</definedName>
    <definedName name="CUADRO_ANTERIOR" localSheetId="15">'C15'!CUADRO_ANTERIOR</definedName>
    <definedName name="CUADRO_ANTERIOR" localSheetId="16">#N/A</definedName>
    <definedName name="CUADRO_ANTERIOR" localSheetId="2">'C2'!CUADRO_ANTERIOR</definedName>
    <definedName name="CUADRO_ANTERIOR" localSheetId="4">'C4'!CUADRO_ANTERIOR</definedName>
    <definedName name="CUADRO_ANTERIOR" localSheetId="42">'C42'!CUADRO_ANTERIOR</definedName>
    <definedName name="CUADRO_ANTERIOR" localSheetId="43">'C43'!CUADRO_ANTERIOR</definedName>
    <definedName name="CUADRO_ANTERIOR" localSheetId="44">'C44'!CUADRO_ANTERIOR</definedName>
    <definedName name="CUADRO_ANTERIOR" localSheetId="45">'C45'!CUADRO_ANTERIOR</definedName>
    <definedName name="CUADRO_ANTERIOR" localSheetId="46">'C46'!CUADRO_ANTERIOR</definedName>
    <definedName name="CUADRO_ANTERIOR" localSheetId="47">'C47'!CUADRO_ANTERIOR</definedName>
    <definedName name="CUADRO_ANTERIOR" localSheetId="48">'C48'!CUADRO_ANTERIOR</definedName>
    <definedName name="CUADRO_ANTERIOR" localSheetId="49">'C49'!CUADRO_ANTERIOR</definedName>
    <definedName name="CUADRO_ANTERIOR" localSheetId="5">'C5'!CUADRO_ANTERIOR</definedName>
    <definedName name="CUADRO_ANTERIOR" localSheetId="50">'C50'!CUADRO_ANTERIOR</definedName>
    <definedName name="CUADRO_ANTERIOR" localSheetId="51">'C51'!CUADRO_ANTERIOR</definedName>
    <definedName name="CUADRO_ANTERIOR" localSheetId="52">'C52'!CUADRO_ANTERIOR</definedName>
    <definedName name="CUADRO_ANTERIOR" localSheetId="6">'C6'!CUADRO_ANTERIOR</definedName>
    <definedName name="CUADRO_ANTERIOR" localSheetId="7">'C7'!CUADRO_ANTERIOR</definedName>
    <definedName name="CUADRO_ANTERIOR" localSheetId="8">'C8'!CUADRO_ANTERIOR</definedName>
    <definedName name="CUADRO_ANTERIOR">'C1'!CUADRO_ANTERIOR</definedName>
    <definedName name="CUADRO_PROXIMO" localSheetId="1">'C1'!CUADRO_PROXIMO</definedName>
    <definedName name="CUADRO_PROXIMO" localSheetId="11">'C11'!CUADRO_PROXIMO</definedName>
    <definedName name="CUADRO_PROXIMO" localSheetId="13">'C13'!CUADRO_PROXIMO</definedName>
    <definedName name="CUADRO_PROXIMO" localSheetId="14">'C14'!CUADRO_PROXIMO</definedName>
    <definedName name="CUADRO_PROXIMO" localSheetId="15">'C15'!CUADRO_PROXIMO</definedName>
    <definedName name="CUADRO_PROXIMO" localSheetId="16">#N/A</definedName>
    <definedName name="CUADRO_PROXIMO" localSheetId="2">'C2'!CUADRO_PROXIMO</definedName>
    <definedName name="CUADRO_PROXIMO" localSheetId="4">'C4'!CUADRO_PROXIMO</definedName>
    <definedName name="CUADRO_PROXIMO" localSheetId="42">'C42'!CUADRO_PROXIMO</definedName>
    <definedName name="CUADRO_PROXIMO" localSheetId="43">'C43'!CUADRO_PROXIMO</definedName>
    <definedName name="CUADRO_PROXIMO" localSheetId="44">'C44'!CUADRO_PROXIMO</definedName>
    <definedName name="CUADRO_PROXIMO" localSheetId="45">'C45'!CUADRO_PROXIMO</definedName>
    <definedName name="CUADRO_PROXIMO" localSheetId="46">'C46'!CUADRO_PROXIMO</definedName>
    <definedName name="CUADRO_PROXIMO" localSheetId="47">'C47'!CUADRO_PROXIMO</definedName>
    <definedName name="CUADRO_PROXIMO" localSheetId="48">'C48'!CUADRO_PROXIMO</definedName>
    <definedName name="CUADRO_PROXIMO" localSheetId="49">'C49'!CUADRO_PROXIMO</definedName>
    <definedName name="CUADRO_PROXIMO" localSheetId="5">'C5'!CUADRO_PROXIMO</definedName>
    <definedName name="CUADRO_PROXIMO" localSheetId="50">'C50'!CUADRO_PROXIMO</definedName>
    <definedName name="CUADRO_PROXIMO" localSheetId="51">'C51'!CUADRO_PROXIMO</definedName>
    <definedName name="CUADRO_PROXIMO" localSheetId="52">'C52'!CUADRO_PROXIMO</definedName>
    <definedName name="CUADRO_PROXIMO" localSheetId="6">'C6'!CUADRO_PROXIMO</definedName>
    <definedName name="CUADRO_PROXIMO" localSheetId="7">'C7'!CUADRO_PROXIMO</definedName>
    <definedName name="CUADRO_PROXIMO" localSheetId="8">'C8'!CUADRO_PROXIMO</definedName>
    <definedName name="CUADRO_PROXIMO">'C1'!CUADRO_PROXIMO</definedName>
    <definedName name="DD" localSheetId="13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DD" localSheetId="14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DD" localSheetId="15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DD" localSheetId="4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DD" localSheetId="42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DD" localSheetId="43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DD" localSheetId="45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DD" localSheetId="49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DD" localSheetId="52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DD" localSheetId="6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DD" localSheetId="8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DD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FINALIZAR" localSheetId="1">'C1'!FINALIZAR</definedName>
    <definedName name="FINALIZAR" localSheetId="11">'C11'!FINALIZAR</definedName>
    <definedName name="FINALIZAR" localSheetId="13">'C13'!FINALIZAR</definedName>
    <definedName name="FINALIZAR" localSheetId="14">'C14'!FINALIZAR</definedName>
    <definedName name="FINALIZAR" localSheetId="15">'C15'!FINALIZAR</definedName>
    <definedName name="FINALIZAR" localSheetId="16">#N/A</definedName>
    <definedName name="FINALIZAR" localSheetId="2">'C2'!FINALIZAR</definedName>
    <definedName name="FINALIZAR" localSheetId="4">'C4'!FINALIZAR</definedName>
    <definedName name="FINALIZAR" localSheetId="42">'C42'!FINALIZAR</definedName>
    <definedName name="FINALIZAR" localSheetId="43">'C43'!FINALIZAR</definedName>
    <definedName name="FINALIZAR" localSheetId="44">'C44'!FINALIZAR</definedName>
    <definedName name="FINALIZAR" localSheetId="45">'C45'!FINALIZAR</definedName>
    <definedName name="FINALIZAR" localSheetId="46">'C46'!FINALIZAR</definedName>
    <definedName name="FINALIZAR" localSheetId="47">'C47'!FINALIZAR</definedName>
    <definedName name="FINALIZAR" localSheetId="48">'C48'!FINALIZAR</definedName>
    <definedName name="FINALIZAR" localSheetId="49">'C49'!FINALIZAR</definedName>
    <definedName name="FINALIZAR" localSheetId="5">'C5'!FINALIZAR</definedName>
    <definedName name="FINALIZAR" localSheetId="50">'C50'!FINALIZAR</definedName>
    <definedName name="FINALIZAR" localSheetId="51">'C51'!FINALIZAR</definedName>
    <definedName name="FINALIZAR" localSheetId="52">'C52'!FINALIZAR</definedName>
    <definedName name="FINALIZAR" localSheetId="6">'C6'!FINALIZAR</definedName>
    <definedName name="FINALIZAR" localSheetId="7">'C7'!FINALIZAR</definedName>
    <definedName name="FINALIZAR" localSheetId="8">'C8'!FINALIZAR</definedName>
    <definedName name="FINALIZAR">'C1'!FINALIZAR</definedName>
    <definedName name="HTML1_1" hidden="1">"[energianosuministrada]Hoja1!$A$13:$J$46"</definedName>
    <definedName name="HTML1_10" hidden="1">""</definedName>
    <definedName name="HTML1_11" hidden="1">1</definedName>
    <definedName name="HTML1_12" hidden="1">"Macintosh HD:CASADO:INTRANET:calidaddeservicio:CS"</definedName>
    <definedName name="HTML1_2" hidden="1">1</definedName>
    <definedName name="HTML1_3" hidden="1">"energianosuministrada"</definedName>
    <definedName name="HTML1_4" hidden="1">""</definedName>
    <definedName name="HTML1_5" hidden="1">""</definedName>
    <definedName name="HTML1_6" hidden="1">-4146</definedName>
    <definedName name="HTML1_7" hidden="1">-4146</definedName>
    <definedName name="HTML1_8" hidden="1">"11/11/97"</definedName>
    <definedName name="HTML1_9" hidden="1">"SOPORTE DE USUARIOS"</definedName>
    <definedName name="HTMLCount" hidden="1">1</definedName>
    <definedName name="IMPRESION" localSheetId="1">'C1'!IMPRESION</definedName>
    <definedName name="IMPRESION" localSheetId="11">'C11'!IMPRESION</definedName>
    <definedName name="IMPRESION" localSheetId="13">'C13'!IMPRESION</definedName>
    <definedName name="IMPRESION" localSheetId="14">'C14'!IMPRESION</definedName>
    <definedName name="IMPRESION" localSheetId="15">'C15'!IMPRESION</definedName>
    <definedName name="IMPRESION" localSheetId="16">#N/A</definedName>
    <definedName name="IMPRESION" localSheetId="2">'C2'!IMPRESION</definedName>
    <definedName name="IMPRESION" localSheetId="4">'C4'!IMPRESION</definedName>
    <definedName name="IMPRESION" localSheetId="42">'C42'!IMPRESION</definedName>
    <definedName name="IMPRESION" localSheetId="43">'C43'!IMPRESION</definedName>
    <definedName name="IMPRESION" localSheetId="44">'C44'!IMPRESION</definedName>
    <definedName name="IMPRESION" localSheetId="45">'C45'!IMPRESION</definedName>
    <definedName name="IMPRESION" localSheetId="46">'C46'!IMPRESION</definedName>
    <definedName name="IMPRESION" localSheetId="47">'C47'!IMPRESION</definedName>
    <definedName name="IMPRESION" localSheetId="48">'C48'!IMPRESION</definedName>
    <definedName name="IMPRESION" localSheetId="49">'C49'!IMPRESION</definedName>
    <definedName name="IMPRESION" localSheetId="5">'C5'!IMPRESION</definedName>
    <definedName name="IMPRESION" localSheetId="50">'C50'!IMPRESION</definedName>
    <definedName name="IMPRESION" localSheetId="51">'C51'!IMPRESION</definedName>
    <definedName name="IMPRESION" localSheetId="52">'C52'!IMPRESION</definedName>
    <definedName name="IMPRESION" localSheetId="6">'C6'!IMPRESION</definedName>
    <definedName name="IMPRESION" localSheetId="7">'C7'!IMPRESION</definedName>
    <definedName name="IMPRESION" localSheetId="8">'C8'!IMPRESION</definedName>
    <definedName name="IMPRESION">'C1'!IMPRESION</definedName>
    <definedName name="n" localSheetId="1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" localSheetId="11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" localSheetId="13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" localSheetId="14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" localSheetId="15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" localSheetId="2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" localSheetId="4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" localSheetId="42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" localSheetId="43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" localSheetId="44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" localSheetId="45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" localSheetId="49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" localSheetId="5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" localSheetId="52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" localSheetId="6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" localSheetId="7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" localSheetId="8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n" localSheetId="1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n" localSheetId="11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n" localSheetId="13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n" localSheetId="14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n" localSheetId="15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n" localSheetId="2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n" localSheetId="4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n" localSheetId="42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n" localSheetId="43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n" localSheetId="44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n" localSheetId="45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n" localSheetId="49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n" localSheetId="5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n" localSheetId="52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n" localSheetId="6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n" localSheetId="7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n" localSheetId="8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n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nn" localSheetId="1">'C1'!nnn</definedName>
    <definedName name="nnn" localSheetId="11">'C11'!nnn</definedName>
    <definedName name="nnn" localSheetId="13">'C13'!nnn</definedName>
    <definedName name="nnn" localSheetId="14">'C14'!nnn</definedName>
    <definedName name="nnn" localSheetId="15">'C15'!nnn</definedName>
    <definedName name="nnn" localSheetId="16">#N/A</definedName>
    <definedName name="nnn" localSheetId="2">'C2'!nnn</definedName>
    <definedName name="nnn" localSheetId="4">'C4'!nnn</definedName>
    <definedName name="nnn" localSheetId="42">'C42'!nnn</definedName>
    <definedName name="nnn" localSheetId="43">'C43'!nnn</definedName>
    <definedName name="nnn" localSheetId="44">'C44'!nnn</definedName>
    <definedName name="nnn" localSheetId="45">#N/A</definedName>
    <definedName name="nnn" localSheetId="49">#N/A</definedName>
    <definedName name="nnn" localSheetId="5">'C5'!nnn</definedName>
    <definedName name="nnn" localSheetId="52">#N/A</definedName>
    <definedName name="nnn" localSheetId="6">'C6'!nnn</definedName>
    <definedName name="nnn" localSheetId="7">'C7'!nnn</definedName>
    <definedName name="nnn" localSheetId="8">'C8'!nnn</definedName>
    <definedName name="nnn">'C1'!nnn</definedName>
    <definedName name="nnnn" localSheetId="1">'C1'!nnnn</definedName>
    <definedName name="nnnn" localSheetId="11">'C11'!nnnn</definedName>
    <definedName name="nnnn" localSheetId="13">'C13'!nnnn</definedName>
    <definedName name="nnnn" localSheetId="14">'C14'!nnnn</definedName>
    <definedName name="nnnn" localSheetId="15">'C15'!nnnn</definedName>
    <definedName name="nnnn" localSheetId="16">#N/A</definedName>
    <definedName name="nnnn" localSheetId="2">'C2'!nnnn</definedName>
    <definedName name="nnnn" localSheetId="4">'C4'!nnnn</definedName>
    <definedName name="nnnn" localSheetId="42">'C42'!nnnn</definedName>
    <definedName name="nnnn" localSheetId="43">'C43'!nnnn</definedName>
    <definedName name="nnnn" localSheetId="44">'C44'!nnnn</definedName>
    <definedName name="nnnn" localSheetId="45">#N/A</definedName>
    <definedName name="nnnn" localSheetId="49">#N/A</definedName>
    <definedName name="nnnn" localSheetId="5">'C5'!nnnn</definedName>
    <definedName name="nnnn" localSheetId="52">#N/A</definedName>
    <definedName name="nnnn" localSheetId="6">'C6'!nnnn</definedName>
    <definedName name="nnnn" localSheetId="7">'C7'!nnnn</definedName>
    <definedName name="nnnn" localSheetId="8">'C8'!nnnn</definedName>
    <definedName name="nnnn">'C1'!nnnn</definedName>
    <definedName name="nu" localSheetId="13">'C13'!nu</definedName>
    <definedName name="nu" localSheetId="14">'C14'!nu</definedName>
    <definedName name="nu" localSheetId="15">'C15'!nu</definedName>
    <definedName name="nu" localSheetId="16">#N/A</definedName>
    <definedName name="nu" localSheetId="4">'C4'!nu</definedName>
    <definedName name="nu" localSheetId="42">'C42'!nu</definedName>
    <definedName name="nu" localSheetId="43">'C43'!nu</definedName>
    <definedName name="nu" localSheetId="45">#N/A</definedName>
    <definedName name="nu" localSheetId="49">#N/A</definedName>
    <definedName name="nu" localSheetId="52">#N/A</definedName>
    <definedName name="nu" localSheetId="6">'C6'!nu</definedName>
    <definedName name="nu" localSheetId="8">'C8'!nu</definedName>
    <definedName name="nu">'C13'!nu</definedName>
    <definedName name="PRINCIPAL" localSheetId="1">'C1'!PRINCIPAL</definedName>
    <definedName name="PRINCIPAL" localSheetId="11">'C11'!PRINCIPAL</definedName>
    <definedName name="PRINCIPAL" localSheetId="13">'C13'!PRINCIPAL</definedName>
    <definedName name="PRINCIPAL" localSheetId="14">'C14'!PRINCIPAL</definedName>
    <definedName name="PRINCIPAL" localSheetId="15">'C15'!PRINCIPAL</definedName>
    <definedName name="PRINCIPAL" localSheetId="16">#N/A</definedName>
    <definedName name="PRINCIPAL" localSheetId="2">'C2'!PRINCIPAL</definedName>
    <definedName name="PRINCIPAL" localSheetId="4">'C4'!PRINCIPAL</definedName>
    <definedName name="PRINCIPAL" localSheetId="42">'C42'!PRINCIPAL</definedName>
    <definedName name="PRINCIPAL" localSheetId="43">'C43'!PRINCIPAL</definedName>
    <definedName name="PRINCIPAL" localSheetId="44">'C44'!PRINCIPAL</definedName>
    <definedName name="PRINCIPAL" localSheetId="45">'C45'!PRINCIPAL</definedName>
    <definedName name="PRINCIPAL" localSheetId="46">'C46'!PRINCIPAL</definedName>
    <definedName name="PRINCIPAL" localSheetId="47">'C47'!PRINCIPAL</definedName>
    <definedName name="PRINCIPAL" localSheetId="48">'C48'!PRINCIPAL</definedName>
    <definedName name="PRINCIPAL" localSheetId="49">'C49'!PRINCIPAL</definedName>
    <definedName name="PRINCIPAL" localSheetId="5">'C5'!PRINCIPAL</definedName>
    <definedName name="PRINCIPAL" localSheetId="50">'C50'!PRINCIPAL</definedName>
    <definedName name="PRINCIPAL" localSheetId="51">'C51'!PRINCIPAL</definedName>
    <definedName name="PRINCIPAL" localSheetId="52">'C52'!PRINCIPAL</definedName>
    <definedName name="PRINCIPAL" localSheetId="6">'C6'!PRINCIPAL</definedName>
    <definedName name="PRINCIPAL" localSheetId="7">'C7'!PRINCIPAL</definedName>
    <definedName name="PRINCIPAL" localSheetId="8">'C8'!PRINCIPAL</definedName>
    <definedName name="PRINCIPAL">'C1'!PRINCIPAL</definedName>
    <definedName name="rosa" localSheetId="13">'C13'!rosa</definedName>
    <definedName name="rosa" localSheetId="14">'C14'!rosa</definedName>
    <definedName name="rosa" localSheetId="15">'C15'!rosa</definedName>
    <definedName name="rosa" localSheetId="16">#N/A</definedName>
    <definedName name="rosa" localSheetId="4">'C4'!rosa</definedName>
    <definedName name="rosa" localSheetId="42">'C42'!rosa</definedName>
    <definedName name="rosa" localSheetId="43">'C43'!rosa</definedName>
    <definedName name="rosa" localSheetId="45">#N/A</definedName>
    <definedName name="rosa" localSheetId="49">#N/A</definedName>
    <definedName name="rosa" localSheetId="52">#N/A</definedName>
    <definedName name="rosa" localSheetId="6">'C6'!rosa</definedName>
    <definedName name="rosa" localSheetId="8">'C8'!rosa</definedName>
    <definedName name="rosa">'C13'!rosa</definedName>
    <definedName name="rosa2" localSheetId="13">'C13'!rosa2</definedName>
    <definedName name="rosa2" localSheetId="14">'C14'!rosa2</definedName>
    <definedName name="rosa2" localSheetId="15">'C15'!rosa2</definedName>
    <definedName name="rosa2" localSheetId="16">#N/A</definedName>
    <definedName name="rosa2" localSheetId="4">'C4'!rosa2</definedName>
    <definedName name="rosa2" localSheetId="42">'C42'!rosa2</definedName>
    <definedName name="rosa2" localSheetId="43">'C43'!rosa2</definedName>
    <definedName name="rosa2" localSheetId="45">#N/A</definedName>
    <definedName name="rosa2" localSheetId="49">#N/A</definedName>
    <definedName name="rosa2" localSheetId="52">#N/A</definedName>
    <definedName name="rosa2" localSheetId="6">'C6'!rosa2</definedName>
    <definedName name="rosa2" localSheetId="8">'C8'!rosa2</definedName>
    <definedName name="rosa2">'C13'!rosa2</definedName>
    <definedName name="_xlnm.Print_Titles" localSheetId="33">'C33'!$2:$4</definedName>
    <definedName name="_xlnm.Print_Titles" localSheetId="35">'C35'!$2:$4</definedName>
    <definedName name="_xlnm.Print_Titles" localSheetId="52">'C52'!$7:$8</definedName>
    <definedName name="_xlnm.Print_Titles" localSheetId="53">'Data 1'!$1:$3</definedName>
    <definedName name="VV" localSheetId="13">'C13'!VV</definedName>
    <definedName name="VV" localSheetId="14">'C14'!VV</definedName>
    <definedName name="VV" localSheetId="15">'C15'!VV</definedName>
    <definedName name="VV" localSheetId="16">#N/A</definedName>
    <definedName name="VV" localSheetId="4">'C4'!VV</definedName>
    <definedName name="VV" localSheetId="42">'C42'!VV</definedName>
    <definedName name="VV" localSheetId="43">'C43'!VV</definedName>
    <definedName name="VV" localSheetId="45">#N/A</definedName>
    <definedName name="VV" localSheetId="49">#N/A</definedName>
    <definedName name="VV" localSheetId="52">#N/A</definedName>
    <definedName name="VV" localSheetId="6">'C6'!VV</definedName>
    <definedName name="VV" localSheetId="8">'C8'!VV</definedName>
    <definedName name="VV">'C13'!VV</definedName>
    <definedName name="wrn.Completo." localSheetId="1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wrn.Completo." localSheetId="11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wrn.Completo." localSheetId="13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wrn.Completo." localSheetId="14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wrn.Completo." localSheetId="15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wrn.Completo." localSheetId="2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wrn.Completo." localSheetId="4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wrn.Completo." localSheetId="42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wrn.Completo." localSheetId="43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wrn.Completo." localSheetId="44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wrn.Completo." localSheetId="45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wrn.Completo." localSheetId="49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wrn.Completo." localSheetId="5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wrn.Completo." localSheetId="52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wrn.Completo." localSheetId="6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wrn.Completo." localSheetId="7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wrn.Completo." localSheetId="8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wrn.Completo.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WW" localSheetId="13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WW" localSheetId="14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WW" localSheetId="15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WW" localSheetId="4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WW" localSheetId="42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WW" localSheetId="43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WW" localSheetId="45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WW" localSheetId="49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WW" localSheetId="52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WW" localSheetId="6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WW" localSheetId="8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WW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x" localSheetId="16">#N/A</definedName>
    <definedName name="x" localSheetId="42">'C42'!x</definedName>
    <definedName name="x" localSheetId="43">'C43'!x</definedName>
    <definedName name="x" localSheetId="45">#N/A</definedName>
    <definedName name="x" localSheetId="49">#N/A</definedName>
    <definedName name="x" localSheetId="52">#N/A</definedName>
    <definedName name="x">'C42'!x</definedName>
    <definedName name="XX" localSheetId="1">'C1'!XX</definedName>
    <definedName name="XX" localSheetId="11">'C11'!XX</definedName>
    <definedName name="XX" localSheetId="13">'C13'!XX</definedName>
    <definedName name="XX" localSheetId="14">'C14'!XX</definedName>
    <definedName name="XX" localSheetId="15">'C15'!XX</definedName>
    <definedName name="XX" localSheetId="16">#N/A</definedName>
    <definedName name="XX" localSheetId="2">'C2'!XX</definedName>
    <definedName name="XX" localSheetId="4">'C4'!XX</definedName>
    <definedName name="XX" localSheetId="42">'C42'!XX</definedName>
    <definedName name="XX" localSheetId="43">'C43'!XX</definedName>
    <definedName name="XX" localSheetId="44">'C44'!XX</definedName>
    <definedName name="XX" localSheetId="45">#N/A</definedName>
    <definedName name="XX" localSheetId="49">#N/A</definedName>
    <definedName name="XX" localSheetId="5">'C5'!XX</definedName>
    <definedName name="XX" localSheetId="52">#N/A</definedName>
    <definedName name="XX" localSheetId="6">'C6'!XX</definedName>
    <definedName name="XX" localSheetId="7">'C7'!XX</definedName>
    <definedName name="XX" localSheetId="8">'C8'!XX</definedName>
    <definedName name="XX">'C1'!XX</definedName>
    <definedName name="xxx" localSheetId="1">'C1'!xxx</definedName>
    <definedName name="xxx" localSheetId="11">'C11'!xxx</definedName>
    <definedName name="xxx" localSheetId="13">'C13'!xxx</definedName>
    <definedName name="xxx" localSheetId="14">'C14'!xxx</definedName>
    <definedName name="xxx" localSheetId="15">'C15'!xxx</definedName>
    <definedName name="xxx" localSheetId="16">#N/A</definedName>
    <definedName name="xxx" localSheetId="2">'C2'!xxx</definedName>
    <definedName name="xxx" localSheetId="4">'C4'!xxx</definedName>
    <definedName name="xxx" localSheetId="42">'C42'!xxx</definedName>
    <definedName name="xxx" localSheetId="43">'C43'!xxx</definedName>
    <definedName name="xxx" localSheetId="44">'C44'!xxx</definedName>
    <definedName name="xxx" localSheetId="45">#N/A</definedName>
    <definedName name="xxx" localSheetId="49">#N/A</definedName>
    <definedName name="xxx" localSheetId="5">'C5'!xxx</definedName>
    <definedName name="xxx" localSheetId="52">#N/A</definedName>
    <definedName name="xxx" localSheetId="6">'C6'!xxx</definedName>
    <definedName name="xxx" localSheetId="7">'C7'!xxx</definedName>
    <definedName name="xxx" localSheetId="8">'C8'!xxx</definedName>
    <definedName name="xxx">'C1'!xxx</definedName>
    <definedName name="XXXX" localSheetId="16">#N/A</definedName>
    <definedName name="XXXX" localSheetId="42">'C42'!XXXX</definedName>
    <definedName name="XXXX" localSheetId="43">'C43'!XXXX</definedName>
    <definedName name="XXXX" localSheetId="45">#N/A</definedName>
    <definedName name="XXXX" localSheetId="49">#N/A</definedName>
    <definedName name="XXXX" localSheetId="52">#N/A</definedName>
    <definedName name="XXXX">'C42'!XXXX</definedName>
    <definedName name="xxxxx" localSheetId="16">#N/A</definedName>
    <definedName name="xxxxx" localSheetId="42">'C42'!xxxxx</definedName>
    <definedName name="xxxxx" localSheetId="43">'C43'!xxxxx</definedName>
    <definedName name="xxxxx" localSheetId="45">#N/A</definedName>
    <definedName name="xxxxx" localSheetId="49">#N/A</definedName>
    <definedName name="xxxxx" localSheetId="52">#N/A</definedName>
    <definedName name="xxxxx">'C42'!xxxxx</definedName>
    <definedName name="Z_10318EB3_7543_41D7_B07B_A27B32D1F538_.wvu.PrintArea" localSheetId="16" hidden="1">'C16'!#REF!,'C16'!$B$3:$K$25</definedName>
    <definedName name="Z_22B26D9C_611A_11D3_B8AC_0008C7298EBA_.wvu.PrintArea" localSheetId="17" hidden="1">'C17'!$A$1:$H$31</definedName>
    <definedName name="Z_22B26D9C_611A_11D3_B8AC_0008C7298EBA_.wvu.PrintArea" localSheetId="18" hidden="1">'C18'!$A$1:$H$14</definedName>
    <definedName name="Z_22B26D9C_611A_11D3_B8AC_0008C7298EBA_.wvu.PrintArea" localSheetId="21" hidden="1">'C21'!$A$1:$H$7</definedName>
    <definedName name="Z_22B26D9C_611A_11D3_B8AC_0008C7298EBA_.wvu.PrintArea" localSheetId="39" hidden="1">'C39'!$A$1:$E$21</definedName>
    <definedName name="Z_22B26D9C_611A_11D3_B8AC_0008C7298EBA_.wvu.PrintArea" localSheetId="5" hidden="1">'C5'!$A$1:$E$21</definedName>
    <definedName name="Z_22B26D9C_611A_11D3_B8AC_0008C7298EBA_.wvu.PrintArea" localSheetId="53" hidden="1">'Data 1'!$1:$1048576</definedName>
    <definedName name="Z_22B26D9C_611A_11D3_B8AC_0008C7298EBA_.wvu.PrintArea" localSheetId="0" hidden="1">Indice!$A$1:$E$7</definedName>
  </definedNames>
  <calcPr calcId="152511"/>
  <customWorkbookViews>
    <customWorkbookView name="C1_V" guid="{7C7883EB-DB79-11D6-846D-0008C7298EBA}" includePrintSettings="0" includeHiddenRowCol="0" maximized="1" showSheetTabs="0" windowWidth="794" windowHeight="457" tabRatio="877" activeSheetId="3072" showStatusbar="0"/>
    <customWorkbookView name="C2_V" guid="{7C7883EC-DB79-11D6-846D-0008C7298EBA}" includePrintSettings="0" includeHiddenRowCol="0" maximized="1" showSheetTabs="0" windowWidth="794" windowHeight="457" tabRatio="877" activeSheetId="3072" showStatusbar="0"/>
    <customWorkbookView name="C4_V" guid="{7C7883ED-DB79-11D6-846D-0008C7298EBA}" includePrintSettings="0" includeHiddenRowCol="0" maximized="1" showSheetTabs="0" windowWidth="794" windowHeight="457" tabRatio="877" activeSheetId="3072" showStatusbar="0"/>
    <customWorkbookView name="C5_V" guid="{7C7883EE-DB79-11D6-846D-0008C7298EBA}" includePrintSettings="0" includeHiddenRowCol="0" maximized="1" showSheetTabs="0" windowWidth="794" windowHeight="457" tabRatio="877" activeSheetId="3072" showStatusbar="0"/>
    <customWorkbookView name="C10_V" guid="{7C7883EF-DB79-11D6-846D-0008C7298EBA}" includePrintSettings="0" includeHiddenRowCol="0" maximized="1" showSheetTabs="0" windowWidth="794" windowHeight="457" tabRatio="877" activeSheetId="3072" showStatusbar="0"/>
    <customWorkbookView name="C15_V" guid="{7C7883F0-DB79-11D6-846D-0008C7298EBA}" includePrintSettings="0" includeHiddenRowCol="0" maximized="1" showSheetTabs="0" windowWidth="794" windowHeight="457" tabRatio="877" activeSheetId="3072" showStatusbar="0"/>
    <customWorkbookView name="C16_V" guid="{7C7883F1-DB79-11D6-846D-0008C7298EBA}" includePrintSettings="0" includeHiddenRowCol="0" maximized="1" showSheetTabs="0" windowWidth="794" windowHeight="457" tabRatio="877" activeSheetId="3072" showStatusbar="0"/>
    <customWorkbookView name="C17_V" guid="{7C7883F2-DB79-11D6-846D-0008C7298EBA}" includePrintSettings="0" includeHiddenRowCol="0" maximized="1" showSheetTabs="0" windowWidth="794" windowHeight="457" tabRatio="877" activeSheetId="3072" showStatusbar="0"/>
  </customWorkbookViews>
</workbook>
</file>

<file path=xl/calcChain.xml><?xml version="1.0" encoding="utf-8"?>
<calcChain xmlns="http://schemas.openxmlformats.org/spreadsheetml/2006/main">
  <c r="E59" i="1" l="1"/>
  <c r="E56" i="1"/>
  <c r="E52" i="1"/>
  <c r="E53" i="1"/>
  <c r="H23" i="44" l="1"/>
  <c r="H22" i="44"/>
  <c r="H21" i="44"/>
  <c r="H20" i="44"/>
  <c r="H19" i="44"/>
  <c r="H18" i="44"/>
  <c r="H17" i="44"/>
  <c r="H16" i="44"/>
  <c r="H15" i="44"/>
  <c r="H14" i="44"/>
  <c r="H13" i="44"/>
  <c r="H12" i="44"/>
  <c r="H11" i="44"/>
  <c r="H10" i="44"/>
  <c r="J93" i="91" l="1"/>
  <c r="J92" i="91"/>
  <c r="J91" i="91"/>
  <c r="I93" i="91"/>
  <c r="I92" i="91"/>
  <c r="I91" i="91"/>
  <c r="G93" i="91"/>
  <c r="G92" i="91"/>
  <c r="G91" i="91"/>
  <c r="J89" i="91"/>
  <c r="J88" i="91"/>
  <c r="J87" i="91"/>
  <c r="I89" i="91"/>
  <c r="I88" i="91"/>
  <c r="I87" i="91"/>
  <c r="G89" i="91"/>
  <c r="G88" i="91"/>
  <c r="G87" i="91"/>
  <c r="J85" i="91"/>
  <c r="J84" i="91"/>
  <c r="J83" i="91"/>
  <c r="J82" i="91"/>
  <c r="J81" i="91"/>
  <c r="J80" i="91"/>
  <c r="J79" i="91"/>
  <c r="I85" i="91"/>
  <c r="I84" i="91"/>
  <c r="I83" i="91"/>
  <c r="I82" i="91"/>
  <c r="I81" i="91"/>
  <c r="I80" i="91"/>
  <c r="I79" i="91"/>
  <c r="G85" i="91"/>
  <c r="G84" i="91"/>
  <c r="G83" i="91"/>
  <c r="G82" i="91"/>
  <c r="G81" i="91"/>
  <c r="G80" i="91"/>
  <c r="G79" i="91"/>
  <c r="J77" i="91"/>
  <c r="J76" i="91"/>
  <c r="I77" i="91"/>
  <c r="I76" i="91"/>
  <c r="G77" i="91"/>
  <c r="G76" i="91"/>
  <c r="J74" i="91"/>
  <c r="J73" i="91"/>
  <c r="I74" i="91"/>
  <c r="I73" i="91"/>
  <c r="G74" i="91"/>
  <c r="G73" i="91"/>
  <c r="J72" i="91"/>
  <c r="J71" i="91"/>
  <c r="I72" i="91"/>
  <c r="I71" i="91"/>
  <c r="G72" i="91"/>
  <c r="G71" i="91"/>
  <c r="J69" i="91"/>
  <c r="J68" i="91"/>
  <c r="I69" i="91"/>
  <c r="I68" i="91"/>
  <c r="G69" i="91"/>
  <c r="G68" i="91"/>
  <c r="G65" i="91"/>
  <c r="J66" i="91"/>
  <c r="J65" i="91"/>
  <c r="J64" i="91"/>
  <c r="J63" i="91"/>
  <c r="J62" i="91"/>
  <c r="I66" i="91"/>
  <c r="I65" i="91"/>
  <c r="I64" i="91"/>
  <c r="I63" i="91"/>
  <c r="I62" i="91"/>
  <c r="G66" i="91"/>
  <c r="G64" i="91"/>
  <c r="G63" i="91"/>
  <c r="G62" i="91"/>
  <c r="J61" i="91"/>
  <c r="I61" i="91"/>
  <c r="G61" i="91"/>
  <c r="J59" i="91"/>
  <c r="J58" i="91"/>
  <c r="J57" i="91"/>
  <c r="J56" i="91"/>
  <c r="J55" i="91"/>
  <c r="J54" i="91"/>
  <c r="J53" i="91"/>
  <c r="J52" i="91"/>
  <c r="J51" i="91"/>
  <c r="I59" i="91"/>
  <c r="I58" i="91"/>
  <c r="I57" i="91"/>
  <c r="I56" i="91"/>
  <c r="I55" i="91"/>
  <c r="I54" i="91"/>
  <c r="I53" i="91"/>
  <c r="I52" i="91"/>
  <c r="I51" i="91"/>
  <c r="G59" i="91"/>
  <c r="G58" i="91"/>
  <c r="G57" i="91"/>
  <c r="G56" i="91"/>
  <c r="G55" i="91"/>
  <c r="G54" i="91"/>
  <c r="G53" i="91"/>
  <c r="G52" i="91"/>
  <c r="G51" i="91"/>
  <c r="J50" i="91"/>
  <c r="J49" i="91"/>
  <c r="J48" i="91"/>
  <c r="I50" i="91"/>
  <c r="I49" i="91"/>
  <c r="I48" i="91"/>
  <c r="G50" i="91"/>
  <c r="G49" i="91"/>
  <c r="G48" i="91"/>
  <c r="J46" i="91"/>
  <c r="J45" i="91"/>
  <c r="J44" i="91"/>
  <c r="J43" i="91"/>
  <c r="I46" i="91"/>
  <c r="I45" i="91"/>
  <c r="I44" i="91"/>
  <c r="I43" i="91"/>
  <c r="G46" i="91"/>
  <c r="G45" i="91"/>
  <c r="G44" i="91"/>
  <c r="G43" i="91"/>
  <c r="I42" i="91"/>
  <c r="J40" i="91"/>
  <c r="J39" i="91"/>
  <c r="I40" i="91"/>
  <c r="I39" i="91"/>
  <c r="G40" i="91"/>
  <c r="G39" i="91"/>
  <c r="J38" i="91"/>
  <c r="I38" i="91"/>
  <c r="G38" i="91"/>
  <c r="J33" i="91"/>
  <c r="I33" i="91"/>
  <c r="G33" i="91"/>
  <c r="K33" i="91" l="1"/>
  <c r="J36" i="91" l="1"/>
  <c r="J35" i="91"/>
  <c r="J34" i="91"/>
  <c r="J32" i="91"/>
  <c r="J31" i="91"/>
  <c r="I36" i="91"/>
  <c r="I35" i="91"/>
  <c r="I34" i="91"/>
  <c r="I32" i="91"/>
  <c r="I31" i="91"/>
  <c r="G36" i="91"/>
  <c r="G35" i="91"/>
  <c r="G34" i="91"/>
  <c r="G32" i="91"/>
  <c r="G31" i="91"/>
  <c r="J29" i="91"/>
  <c r="J28" i="91"/>
  <c r="J27" i="91"/>
  <c r="J26" i="91"/>
  <c r="I29" i="91"/>
  <c r="I28" i="91"/>
  <c r="K28" i="91" s="1"/>
  <c r="I27" i="91"/>
  <c r="I26" i="91"/>
  <c r="G29" i="91"/>
  <c r="G28" i="91"/>
  <c r="G27" i="91"/>
  <c r="G26" i="91"/>
  <c r="J24" i="91"/>
  <c r="J23" i="91"/>
  <c r="J22" i="91"/>
  <c r="J21" i="91"/>
  <c r="J20" i="91"/>
  <c r="J19" i="91"/>
  <c r="J18" i="91"/>
  <c r="I24" i="91"/>
  <c r="I23" i="91"/>
  <c r="I22" i="91"/>
  <c r="I21" i="91"/>
  <c r="I20" i="91"/>
  <c r="K20" i="91" s="1"/>
  <c r="I19" i="91"/>
  <c r="K19" i="91" s="1"/>
  <c r="I18" i="91"/>
  <c r="G24" i="91"/>
  <c r="G23" i="91"/>
  <c r="G22" i="91"/>
  <c r="G21" i="91"/>
  <c r="G20" i="91"/>
  <c r="G19" i="91"/>
  <c r="G18" i="91"/>
  <c r="J17" i="91"/>
  <c r="I17" i="91"/>
  <c r="G17" i="91"/>
  <c r="J16" i="91"/>
  <c r="I16" i="91"/>
  <c r="G16" i="91"/>
  <c r="J15" i="91"/>
  <c r="I15" i="91"/>
  <c r="G15" i="91"/>
  <c r="J14" i="91"/>
  <c r="I14" i="91"/>
  <c r="G14" i="91"/>
  <c r="J13" i="91"/>
  <c r="I13" i="91"/>
  <c r="G13" i="91"/>
  <c r="J12" i="91"/>
  <c r="I12" i="91"/>
  <c r="G12" i="91"/>
  <c r="J11" i="91"/>
  <c r="I11" i="91"/>
  <c r="K11" i="91" s="1"/>
  <c r="G11" i="91"/>
  <c r="J10" i="91"/>
  <c r="I10" i="91"/>
  <c r="G10" i="91"/>
  <c r="J9" i="91"/>
  <c r="I9" i="91"/>
  <c r="G9" i="91"/>
  <c r="K21" i="91" l="1"/>
  <c r="G37" i="91"/>
  <c r="G25" i="91"/>
  <c r="K20" i="90"/>
  <c r="D174" i="70"/>
  <c r="G45" i="89"/>
  <c r="H45" i="89"/>
  <c r="I45" i="89"/>
  <c r="J45" i="89"/>
  <c r="K45" i="89"/>
  <c r="L45" i="89"/>
  <c r="M45" i="89"/>
  <c r="N45" i="89"/>
  <c r="G46" i="89"/>
  <c r="H46" i="89"/>
  <c r="I46" i="89"/>
  <c r="J46" i="89"/>
  <c r="K46" i="89"/>
  <c r="L46" i="89"/>
  <c r="M46" i="89"/>
  <c r="N46" i="89"/>
  <c r="F46" i="89"/>
  <c r="F45" i="89"/>
  <c r="G30" i="89"/>
  <c r="H30" i="89"/>
  <c r="I30" i="89"/>
  <c r="J30" i="89"/>
  <c r="K30" i="89"/>
  <c r="L30" i="89"/>
  <c r="M30" i="89"/>
  <c r="N30" i="89"/>
  <c r="G31" i="89"/>
  <c r="H31" i="89"/>
  <c r="I31" i="89"/>
  <c r="J31" i="89"/>
  <c r="K31" i="89"/>
  <c r="L31" i="89"/>
  <c r="M31" i="89"/>
  <c r="N31" i="89"/>
  <c r="G32" i="89"/>
  <c r="H32" i="89"/>
  <c r="I32" i="89"/>
  <c r="J32" i="89"/>
  <c r="K32" i="89"/>
  <c r="L32" i="89"/>
  <c r="M32" i="89"/>
  <c r="N32" i="89"/>
  <c r="G33" i="89"/>
  <c r="H33" i="89"/>
  <c r="I33" i="89"/>
  <c r="J33" i="89"/>
  <c r="K33" i="89"/>
  <c r="L33" i="89"/>
  <c r="M33" i="89"/>
  <c r="N33" i="89"/>
  <c r="G34" i="89"/>
  <c r="H34" i="89"/>
  <c r="I34" i="89"/>
  <c r="J34" i="89"/>
  <c r="K34" i="89"/>
  <c r="L34" i="89"/>
  <c r="M34" i="89"/>
  <c r="N34" i="89"/>
  <c r="G35" i="89"/>
  <c r="H35" i="89"/>
  <c r="I35" i="89"/>
  <c r="J35" i="89"/>
  <c r="K35" i="89"/>
  <c r="L35" i="89"/>
  <c r="M35" i="89"/>
  <c r="N35" i="89"/>
  <c r="G36" i="89"/>
  <c r="H36" i="89"/>
  <c r="I36" i="89"/>
  <c r="J36" i="89"/>
  <c r="K36" i="89"/>
  <c r="L36" i="89"/>
  <c r="M36" i="89"/>
  <c r="N36" i="89"/>
  <c r="G37" i="89"/>
  <c r="H37" i="89"/>
  <c r="I37" i="89"/>
  <c r="J37" i="89"/>
  <c r="K37" i="89"/>
  <c r="L37" i="89"/>
  <c r="M37" i="89"/>
  <c r="N37" i="89"/>
  <c r="G38" i="89"/>
  <c r="H38" i="89"/>
  <c r="I38" i="89"/>
  <c r="J38" i="89"/>
  <c r="K38" i="89"/>
  <c r="L38" i="89"/>
  <c r="M38" i="89"/>
  <c r="N38" i="89"/>
  <c r="G39" i="89"/>
  <c r="H39" i="89"/>
  <c r="I39" i="89"/>
  <c r="J39" i="89"/>
  <c r="K39" i="89"/>
  <c r="L39" i="89"/>
  <c r="M39" i="89"/>
  <c r="N39" i="89"/>
  <c r="G40" i="89"/>
  <c r="H40" i="89"/>
  <c r="I40" i="89"/>
  <c r="J40" i="89"/>
  <c r="K40" i="89"/>
  <c r="L40" i="89"/>
  <c r="M40" i="89"/>
  <c r="N40" i="89"/>
  <c r="G41" i="89"/>
  <c r="H41" i="89"/>
  <c r="I41" i="89"/>
  <c r="J41" i="89"/>
  <c r="K41" i="89"/>
  <c r="L41" i="89"/>
  <c r="M41" i="89"/>
  <c r="N41" i="89"/>
  <c r="G42" i="89"/>
  <c r="H42" i="89"/>
  <c r="I42" i="89"/>
  <c r="J42" i="89"/>
  <c r="K42" i="89"/>
  <c r="L42" i="89"/>
  <c r="M42" i="89"/>
  <c r="N42" i="89"/>
  <c r="G43" i="89"/>
  <c r="H43" i="89"/>
  <c r="I43" i="89"/>
  <c r="J43" i="89"/>
  <c r="K43" i="89"/>
  <c r="L43" i="89"/>
  <c r="M43" i="89"/>
  <c r="N43" i="89"/>
  <c r="F31" i="89"/>
  <c r="F32" i="89"/>
  <c r="F33" i="89"/>
  <c r="F34" i="89"/>
  <c r="F35" i="89"/>
  <c r="F36" i="89"/>
  <c r="F37" i="89"/>
  <c r="F38" i="89"/>
  <c r="F39" i="89"/>
  <c r="F40" i="89"/>
  <c r="F41" i="89"/>
  <c r="F42" i="89"/>
  <c r="F43" i="89"/>
  <c r="F30" i="89"/>
  <c r="G23" i="89"/>
  <c r="H23" i="89"/>
  <c r="I23" i="89"/>
  <c r="J23" i="89"/>
  <c r="K23" i="89"/>
  <c r="L23" i="89"/>
  <c r="M23" i="89"/>
  <c r="N23" i="89"/>
  <c r="O23" i="89"/>
  <c r="G24" i="89"/>
  <c r="H24" i="89"/>
  <c r="O46" i="89" s="1"/>
  <c r="I24" i="89"/>
  <c r="J24" i="89"/>
  <c r="K24" i="89"/>
  <c r="L24" i="89"/>
  <c r="M24" i="89"/>
  <c r="N24" i="89"/>
  <c r="O24" i="89"/>
  <c r="G8" i="89"/>
  <c r="H8" i="89"/>
  <c r="I8" i="89"/>
  <c r="J8" i="89"/>
  <c r="K8" i="89"/>
  <c r="L8" i="89"/>
  <c r="M8" i="89"/>
  <c r="N8" i="89"/>
  <c r="O8" i="89"/>
  <c r="G9" i="89"/>
  <c r="H9" i="89"/>
  <c r="I9" i="89"/>
  <c r="J9" i="89"/>
  <c r="O31" i="89" s="1"/>
  <c r="K9" i="89"/>
  <c r="L9" i="89"/>
  <c r="M9" i="89"/>
  <c r="N9" i="89"/>
  <c r="O9" i="89"/>
  <c r="G10" i="89"/>
  <c r="H10" i="89"/>
  <c r="I10" i="89"/>
  <c r="J10" i="89"/>
  <c r="K10" i="89"/>
  <c r="L10" i="89"/>
  <c r="M10" i="89"/>
  <c r="N10" i="89"/>
  <c r="O10" i="89"/>
  <c r="G11" i="89"/>
  <c r="H11" i="89"/>
  <c r="I11" i="89"/>
  <c r="J11" i="89"/>
  <c r="K11" i="89"/>
  <c r="L11" i="89"/>
  <c r="M11" i="89"/>
  <c r="N11" i="89"/>
  <c r="O11" i="89"/>
  <c r="G12" i="89"/>
  <c r="H12" i="89"/>
  <c r="I12" i="89"/>
  <c r="J12" i="89"/>
  <c r="K12" i="89"/>
  <c r="L12" i="89"/>
  <c r="M12" i="89"/>
  <c r="N12" i="89"/>
  <c r="O12" i="89"/>
  <c r="G13" i="89"/>
  <c r="H13" i="89"/>
  <c r="I13" i="89"/>
  <c r="J13" i="89"/>
  <c r="O35" i="89" s="1"/>
  <c r="K13" i="89"/>
  <c r="L13" i="89"/>
  <c r="M13" i="89"/>
  <c r="N13" i="89"/>
  <c r="O13" i="89"/>
  <c r="G14" i="89"/>
  <c r="H14" i="89"/>
  <c r="I14" i="89"/>
  <c r="J14" i="89"/>
  <c r="K14" i="89"/>
  <c r="L14" i="89"/>
  <c r="M14" i="89"/>
  <c r="N14" i="89"/>
  <c r="O14" i="89"/>
  <c r="G15" i="89"/>
  <c r="H15" i="89"/>
  <c r="I15" i="89"/>
  <c r="J15" i="89"/>
  <c r="K15" i="89"/>
  <c r="L15" i="89"/>
  <c r="M15" i="89"/>
  <c r="N15" i="89"/>
  <c r="O15" i="89"/>
  <c r="G16" i="89"/>
  <c r="H16" i="89"/>
  <c r="I16" i="89"/>
  <c r="J16" i="89"/>
  <c r="K16" i="89"/>
  <c r="L16" i="89"/>
  <c r="M16" i="89"/>
  <c r="N16" i="89"/>
  <c r="O16" i="89"/>
  <c r="G17" i="89"/>
  <c r="H17" i="89"/>
  <c r="I17" i="89"/>
  <c r="J17" i="89"/>
  <c r="O39" i="89" s="1"/>
  <c r="K17" i="89"/>
  <c r="L17" i="89"/>
  <c r="M17" i="89"/>
  <c r="N17" i="89"/>
  <c r="O17" i="89"/>
  <c r="G18" i="89"/>
  <c r="H18" i="89"/>
  <c r="I18" i="89"/>
  <c r="J18" i="89"/>
  <c r="K18" i="89"/>
  <c r="L18" i="89"/>
  <c r="M18" i="89"/>
  <c r="N18" i="89"/>
  <c r="O18" i="89"/>
  <c r="G19" i="89"/>
  <c r="H19" i="89"/>
  <c r="I19" i="89"/>
  <c r="J19" i="89"/>
  <c r="K19" i="89"/>
  <c r="L19" i="89"/>
  <c r="M19" i="89"/>
  <c r="N19" i="89"/>
  <c r="O19" i="89"/>
  <c r="G20" i="89"/>
  <c r="H20" i="89"/>
  <c r="I20" i="89"/>
  <c r="J20" i="89"/>
  <c r="K20" i="89"/>
  <c r="L20" i="89"/>
  <c r="M20" i="89"/>
  <c r="N20" i="89"/>
  <c r="O20" i="89"/>
  <c r="G21" i="89"/>
  <c r="H21" i="89"/>
  <c r="I21" i="89"/>
  <c r="J21" i="89"/>
  <c r="O43" i="89" s="1"/>
  <c r="K21" i="89"/>
  <c r="L21" i="89"/>
  <c r="M21" i="89"/>
  <c r="N21" i="89"/>
  <c r="O21" i="89"/>
  <c r="F24" i="89"/>
  <c r="F23" i="89"/>
  <c r="F9" i="89"/>
  <c r="F10" i="89"/>
  <c r="F11" i="89"/>
  <c r="F12" i="89"/>
  <c r="F13" i="89"/>
  <c r="F14" i="89"/>
  <c r="F15" i="89"/>
  <c r="F16" i="89"/>
  <c r="F17" i="89"/>
  <c r="F18" i="89"/>
  <c r="F19" i="89"/>
  <c r="F20" i="89"/>
  <c r="O42" i="89" s="1"/>
  <c r="F21" i="89"/>
  <c r="F8" i="89"/>
  <c r="M17" i="44"/>
  <c r="L17" i="44"/>
  <c r="K17" i="44"/>
  <c r="J17" i="44"/>
  <c r="G17" i="44"/>
  <c r="F17" i="44"/>
  <c r="M16" i="44"/>
  <c r="L16" i="44"/>
  <c r="K16" i="44"/>
  <c r="J16" i="44"/>
  <c r="I16" i="44"/>
  <c r="G16" i="44"/>
  <c r="F16" i="44"/>
  <c r="M15" i="44"/>
  <c r="L15" i="44"/>
  <c r="K15" i="44"/>
  <c r="J15" i="44"/>
  <c r="I15" i="44"/>
  <c r="G15" i="44"/>
  <c r="F15" i="44"/>
  <c r="M14" i="44"/>
  <c r="L14" i="44"/>
  <c r="K14" i="44"/>
  <c r="J14" i="44"/>
  <c r="I14" i="44"/>
  <c r="G14" i="44"/>
  <c r="F14" i="44"/>
  <c r="M13" i="44"/>
  <c r="L13" i="44"/>
  <c r="K13" i="44"/>
  <c r="J13" i="44"/>
  <c r="I13" i="44"/>
  <c r="G13" i="44"/>
  <c r="F13" i="44"/>
  <c r="M12" i="44"/>
  <c r="L12" i="44"/>
  <c r="K12" i="44"/>
  <c r="J12" i="44"/>
  <c r="I12" i="44"/>
  <c r="G12" i="44"/>
  <c r="F12" i="44"/>
  <c r="M11" i="44"/>
  <c r="L11" i="44"/>
  <c r="K11" i="44"/>
  <c r="J11" i="44"/>
  <c r="I11" i="44"/>
  <c r="G11" i="44"/>
  <c r="F11" i="44"/>
  <c r="M10" i="44"/>
  <c r="L10" i="44"/>
  <c r="K10" i="44"/>
  <c r="J10" i="44"/>
  <c r="I10" i="44"/>
  <c r="G10" i="44"/>
  <c r="F10" i="44"/>
  <c r="M18" i="44"/>
  <c r="L18" i="44"/>
  <c r="K18" i="44"/>
  <c r="M17" i="46"/>
  <c r="L17" i="46"/>
  <c r="K17" i="46"/>
  <c r="J17" i="46"/>
  <c r="H17" i="46"/>
  <c r="G17" i="46"/>
  <c r="F17" i="46"/>
  <c r="M16" i="46"/>
  <c r="L16" i="46"/>
  <c r="K16" i="46"/>
  <c r="J16" i="46"/>
  <c r="I16" i="46"/>
  <c r="H16" i="46"/>
  <c r="F16" i="46"/>
  <c r="M15" i="46"/>
  <c r="L15" i="46"/>
  <c r="K15" i="46"/>
  <c r="J15" i="46"/>
  <c r="H15" i="46"/>
  <c r="F15" i="46"/>
  <c r="M13" i="46"/>
  <c r="L13" i="46"/>
  <c r="K13" i="46"/>
  <c r="J13" i="46"/>
  <c r="H13" i="46"/>
  <c r="G13" i="46"/>
  <c r="F13" i="46"/>
  <c r="L12" i="46"/>
  <c r="J12" i="46"/>
  <c r="H12" i="46"/>
  <c r="F12" i="46"/>
  <c r="L11" i="46"/>
  <c r="J11" i="46"/>
  <c r="H11" i="46"/>
  <c r="F11" i="46"/>
  <c r="M10" i="46"/>
  <c r="L10" i="46"/>
  <c r="K10" i="46"/>
  <c r="J10" i="46"/>
  <c r="I10" i="46"/>
  <c r="H10" i="46"/>
  <c r="F10" i="46"/>
  <c r="M18" i="46"/>
  <c r="L18" i="46"/>
  <c r="K18" i="46"/>
  <c r="F585" i="71"/>
  <c r="O38" i="89" l="1"/>
  <c r="O34" i="89"/>
  <c r="O45" i="89"/>
  <c r="O41" i="89"/>
  <c r="O37" i="89"/>
  <c r="O33" i="89"/>
  <c r="O30" i="89"/>
  <c r="O40" i="89"/>
  <c r="O36" i="89"/>
  <c r="O32" i="89"/>
  <c r="M18" i="66"/>
  <c r="M17" i="66"/>
  <c r="M16" i="66"/>
  <c r="M14" i="66"/>
  <c r="M13" i="66"/>
  <c r="M11" i="66"/>
  <c r="M10" i="66"/>
  <c r="L18" i="66"/>
  <c r="L17" i="66"/>
  <c r="L16" i="66"/>
  <c r="L14" i="66"/>
  <c r="L13" i="66"/>
  <c r="L11" i="66"/>
  <c r="L10" i="66"/>
  <c r="F17" i="66"/>
  <c r="F16" i="66"/>
  <c r="F14" i="66"/>
  <c r="F13" i="66"/>
  <c r="F11" i="66"/>
  <c r="F10" i="66"/>
  <c r="J17" i="66"/>
  <c r="J16" i="66"/>
  <c r="I17" i="66"/>
  <c r="I16" i="66"/>
  <c r="G17" i="66"/>
  <c r="G16" i="66"/>
  <c r="J14" i="66"/>
  <c r="J13" i="66"/>
  <c r="I14" i="66"/>
  <c r="I13" i="66"/>
  <c r="G14" i="66"/>
  <c r="G13" i="66"/>
  <c r="J11" i="66"/>
  <c r="J10" i="66"/>
  <c r="I11" i="66"/>
  <c r="I10" i="66"/>
  <c r="G11" i="66"/>
  <c r="G10" i="66"/>
  <c r="H14" i="63" l="1"/>
  <c r="H22" i="27"/>
  <c r="H9" i="27"/>
  <c r="H10" i="27"/>
  <c r="H11" i="27"/>
  <c r="H12" i="27"/>
  <c r="H13" i="27"/>
  <c r="H14" i="27"/>
  <c r="H15" i="27"/>
  <c r="H16" i="27"/>
  <c r="H17" i="27"/>
  <c r="H18" i="27"/>
  <c r="H19" i="27"/>
  <c r="H20" i="27"/>
  <c r="H21" i="27"/>
  <c r="H23" i="27"/>
  <c r="H24" i="27"/>
  <c r="H25" i="27"/>
  <c r="H26" i="27"/>
  <c r="H27" i="27"/>
  <c r="H28" i="27"/>
  <c r="H29" i="27"/>
  <c r="H30" i="27"/>
  <c r="H31" i="27"/>
  <c r="H32" i="27"/>
  <c r="H33" i="27"/>
  <c r="H34" i="27"/>
  <c r="H35" i="27"/>
  <c r="H36" i="27"/>
  <c r="H37" i="27"/>
  <c r="H38" i="27"/>
  <c r="H39" i="27"/>
  <c r="H40" i="27"/>
  <c r="H41" i="27"/>
  <c r="H42" i="27"/>
  <c r="H43" i="27"/>
  <c r="H44" i="27"/>
  <c r="H45" i="27"/>
  <c r="H46" i="27"/>
  <c r="H47" i="27"/>
  <c r="H48" i="27"/>
  <c r="H49" i="27"/>
  <c r="H50" i="27"/>
  <c r="H51" i="27"/>
  <c r="H52" i="27"/>
  <c r="H53" i="27"/>
  <c r="H54" i="27"/>
  <c r="H55" i="27"/>
  <c r="H56" i="27"/>
  <c r="H57" i="27"/>
  <c r="H58" i="27"/>
  <c r="H59" i="27"/>
  <c r="H17" i="63"/>
  <c r="H9" i="63"/>
  <c r="K55" i="27" l="1"/>
  <c r="K37" i="27"/>
  <c r="K35" i="27"/>
  <c r="K23" i="27"/>
  <c r="K22" i="27"/>
  <c r="J22" i="27"/>
  <c r="K9" i="27"/>
  <c r="J87" i="28"/>
  <c r="I23" i="28"/>
  <c r="I11" i="28"/>
  <c r="I12" i="28"/>
  <c r="I13" i="28"/>
  <c r="I14" i="28"/>
  <c r="I15" i="28"/>
  <c r="I16" i="28"/>
  <c r="I17" i="28"/>
  <c r="I18" i="28"/>
  <c r="I19" i="28"/>
  <c r="I20" i="28"/>
  <c r="I21" i="28"/>
  <c r="I22" i="28"/>
  <c r="I24" i="28"/>
  <c r="I25" i="28"/>
  <c r="I26" i="28"/>
  <c r="I27" i="28"/>
  <c r="I28" i="28"/>
  <c r="I29" i="28"/>
  <c r="I30" i="28"/>
  <c r="I31" i="28"/>
  <c r="I32" i="28"/>
  <c r="I33" i="28"/>
  <c r="I34" i="28"/>
  <c r="I35" i="28"/>
  <c r="I36" i="28"/>
  <c r="I37" i="28"/>
  <c r="I38" i="28"/>
  <c r="I39" i="28"/>
  <c r="I40" i="28"/>
  <c r="I41" i="28"/>
  <c r="I42" i="28"/>
  <c r="I43" i="28"/>
  <c r="I44" i="28"/>
  <c r="I45" i="28"/>
  <c r="I46" i="28"/>
  <c r="I47" i="28"/>
  <c r="I48" i="28"/>
  <c r="I49" i="28"/>
  <c r="I50" i="28"/>
  <c r="I51" i="28"/>
  <c r="I52" i="28"/>
  <c r="I53" i="28"/>
  <c r="I54" i="28"/>
  <c r="I55" i="28"/>
  <c r="I56" i="28"/>
  <c r="I57" i="28"/>
  <c r="I58" i="28"/>
  <c r="I59" i="28"/>
  <c r="I60" i="28"/>
  <c r="I10" i="28"/>
  <c r="G61" i="28"/>
  <c r="I119" i="28" l="1"/>
  <c r="I70" i="28"/>
  <c r="I71" i="28"/>
  <c r="I72" i="28"/>
  <c r="I73" i="28"/>
  <c r="I74" i="28"/>
  <c r="I75" i="28"/>
  <c r="I76" i="28"/>
  <c r="I77" i="28"/>
  <c r="I78" i="28"/>
  <c r="I79" i="28"/>
  <c r="I80" i="28"/>
  <c r="I81" i="28"/>
  <c r="I82" i="28"/>
  <c r="I83" i="28"/>
  <c r="I84" i="28"/>
  <c r="I85" i="28"/>
  <c r="I86" i="28"/>
  <c r="I87" i="28"/>
  <c r="I88" i="28"/>
  <c r="I89" i="28"/>
  <c r="I90" i="28"/>
  <c r="I91" i="28"/>
  <c r="I92" i="28"/>
  <c r="I93" i="28"/>
  <c r="I94" i="28"/>
  <c r="I95" i="28"/>
  <c r="I96" i="28"/>
  <c r="I97" i="28"/>
  <c r="I98" i="28"/>
  <c r="I99" i="28"/>
  <c r="I100" i="28"/>
  <c r="I101" i="28"/>
  <c r="I102" i="28"/>
  <c r="I103" i="28"/>
  <c r="I104" i="28"/>
  <c r="I105" i="28"/>
  <c r="I106" i="28"/>
  <c r="I107" i="28"/>
  <c r="I108" i="28"/>
  <c r="I109" i="28"/>
  <c r="I110" i="28"/>
  <c r="I111" i="28"/>
  <c r="I112" i="28"/>
  <c r="I113" i="28"/>
  <c r="I114" i="28"/>
  <c r="I115" i="28"/>
  <c r="I116" i="28"/>
  <c r="I117" i="28"/>
  <c r="I118" i="28"/>
  <c r="I69" i="28"/>
  <c r="I10" i="15"/>
  <c r="K28" i="27" l="1"/>
  <c r="K17" i="27"/>
  <c r="I17" i="27"/>
  <c r="I16" i="27"/>
  <c r="I15" i="27"/>
  <c r="I14" i="27"/>
  <c r="I13" i="27"/>
  <c r="I12" i="27"/>
  <c r="I11" i="27"/>
  <c r="I10" i="27"/>
  <c r="G17" i="27"/>
  <c r="G16" i="27"/>
  <c r="G15" i="27"/>
  <c r="G14" i="27"/>
  <c r="G13" i="27"/>
  <c r="G12" i="27"/>
  <c r="G11" i="27"/>
  <c r="G10" i="27"/>
  <c r="F17" i="27"/>
  <c r="F16" i="27"/>
  <c r="F15" i="27"/>
  <c r="F14" i="27"/>
  <c r="F13" i="27"/>
  <c r="F12" i="27"/>
  <c r="F11" i="27"/>
  <c r="F10" i="27"/>
  <c r="K15" i="27" l="1"/>
  <c r="K13" i="27"/>
  <c r="K11" i="27"/>
  <c r="K10" i="27" l="1"/>
  <c r="K12" i="27"/>
  <c r="K14" i="27"/>
  <c r="K16" i="27"/>
  <c r="J19" i="15" l="1"/>
  <c r="J17" i="15"/>
  <c r="I25" i="15"/>
  <c r="I18" i="15"/>
  <c r="D205" i="71"/>
  <c r="D204" i="71"/>
  <c r="D203" i="71"/>
  <c r="D202" i="71"/>
  <c r="D201" i="71"/>
  <c r="I12" i="30" l="1"/>
  <c r="I11" i="30"/>
  <c r="I10" i="30"/>
  <c r="I9" i="30"/>
  <c r="H18" i="2" l="1"/>
  <c r="H17" i="2"/>
  <c r="H12" i="2"/>
  <c r="H11" i="2"/>
  <c r="H8" i="2" l="1"/>
  <c r="H9" i="2" s="1"/>
  <c r="C3" i="70" l="1"/>
  <c r="C3" i="23"/>
  <c r="B3" i="83"/>
  <c r="I34" i="64" l="1"/>
  <c r="I69" i="15"/>
  <c r="J69" i="15" l="1"/>
  <c r="I26" i="15" l="1"/>
  <c r="I27" i="15"/>
  <c r="I28" i="15"/>
  <c r="I29" i="15"/>
  <c r="I30" i="15"/>
  <c r="I31" i="15"/>
  <c r="I32" i="15"/>
  <c r="I33" i="15"/>
  <c r="I34" i="15"/>
  <c r="I35" i="15"/>
  <c r="I20" i="15"/>
  <c r="I21" i="15"/>
  <c r="I22" i="15"/>
  <c r="I23" i="15"/>
  <c r="I24" i="15"/>
  <c r="I16" i="15"/>
  <c r="I17" i="15"/>
  <c r="I19" i="15"/>
  <c r="I15" i="15"/>
  <c r="I14" i="15"/>
  <c r="I13" i="15"/>
  <c r="I12" i="15"/>
  <c r="I11" i="15"/>
  <c r="I43" i="15"/>
  <c r="J51" i="15"/>
  <c r="J52" i="15"/>
  <c r="K17" i="63" l="1"/>
  <c r="K16" i="63"/>
  <c r="K15" i="63"/>
  <c r="K14" i="63"/>
  <c r="K13" i="63"/>
  <c r="K12" i="63"/>
  <c r="K11" i="63"/>
  <c r="K10" i="63"/>
  <c r="J10" i="63"/>
  <c r="J17" i="63" s="1"/>
  <c r="J11" i="63"/>
  <c r="J12" i="63"/>
  <c r="J13" i="63"/>
  <c r="J15" i="63"/>
  <c r="J16" i="63"/>
  <c r="I17" i="63" l="1"/>
  <c r="I16" i="63"/>
  <c r="I15" i="63"/>
  <c r="I10" i="63"/>
  <c r="I11" i="63"/>
  <c r="I12" i="63"/>
  <c r="I13" i="63"/>
  <c r="I9" i="63"/>
  <c r="G10" i="63"/>
  <c r="G11" i="63"/>
  <c r="G12" i="63"/>
  <c r="G13" i="63"/>
  <c r="G14" i="63"/>
  <c r="G15" i="63"/>
  <c r="G16" i="63"/>
  <c r="G9" i="63"/>
  <c r="K9" i="63" l="1"/>
  <c r="F16" i="63"/>
  <c r="F17" i="63" s="1"/>
  <c r="F15" i="63"/>
  <c r="G17" i="63"/>
  <c r="H16" i="63" s="1"/>
  <c r="F10" i="63"/>
  <c r="F11" i="63"/>
  <c r="F12" i="63"/>
  <c r="F13" i="63"/>
  <c r="H10" i="63" l="1"/>
  <c r="H13" i="63"/>
  <c r="H15" i="63"/>
  <c r="H12" i="63"/>
  <c r="H11" i="63"/>
  <c r="J81" i="28"/>
  <c r="K21" i="14" l="1"/>
  <c r="J10" i="14"/>
  <c r="J11" i="14"/>
  <c r="J12" i="14"/>
  <c r="J13" i="14"/>
  <c r="J14" i="14"/>
  <c r="J15" i="14"/>
  <c r="J16" i="14"/>
  <c r="J17" i="14"/>
  <c r="J18" i="14"/>
  <c r="J19" i="14"/>
  <c r="J20" i="14"/>
  <c r="J21" i="14"/>
  <c r="J22" i="14"/>
  <c r="J9" i="14"/>
  <c r="H9" i="14"/>
  <c r="G9" i="14"/>
  <c r="I22" i="14"/>
  <c r="I21" i="14"/>
  <c r="I20" i="14"/>
  <c r="I19" i="14"/>
  <c r="I18" i="14"/>
  <c r="I17" i="14"/>
  <c r="I16" i="14"/>
  <c r="I15" i="14"/>
  <c r="I14" i="14"/>
  <c r="I13" i="14"/>
  <c r="I12" i="14"/>
  <c r="I11" i="14"/>
  <c r="I10" i="14"/>
  <c r="I9" i="14"/>
  <c r="G22" i="14"/>
  <c r="G21" i="14"/>
  <c r="G20" i="14"/>
  <c r="G19" i="14"/>
  <c r="G18" i="14"/>
  <c r="G17" i="14"/>
  <c r="G16" i="14"/>
  <c r="G15" i="14"/>
  <c r="G14" i="14"/>
  <c r="G13" i="14"/>
  <c r="G12" i="14"/>
  <c r="G11" i="14"/>
  <c r="G10" i="14"/>
  <c r="K12" i="14" l="1"/>
  <c r="K20" i="14"/>
  <c r="F21" i="14"/>
  <c r="F10" i="14"/>
  <c r="F22" i="14"/>
  <c r="F20" i="14"/>
  <c r="F19" i="14"/>
  <c r="F18" i="14"/>
  <c r="F17" i="14"/>
  <c r="F16" i="14"/>
  <c r="F15" i="14"/>
  <c r="F14" i="14"/>
  <c r="F13" i="14"/>
  <c r="F12" i="14"/>
  <c r="F11" i="14"/>
  <c r="K11" i="14"/>
  <c r="K17" i="14"/>
  <c r="K19" i="14"/>
  <c r="K13" i="14"/>
  <c r="K22" i="14"/>
  <c r="K10" i="14"/>
  <c r="K14" i="14"/>
  <c r="K15" i="14"/>
  <c r="K16" i="14"/>
  <c r="K18" i="14"/>
  <c r="F9" i="14" l="1"/>
  <c r="F23" i="14" s="1"/>
  <c r="J43" i="15"/>
  <c r="K9" i="14" l="1"/>
  <c r="N27" i="90" l="1"/>
  <c r="N28" i="90"/>
  <c r="N29" i="90"/>
  <c r="N30" i="90"/>
  <c r="N31" i="90"/>
  <c r="N32" i="90"/>
  <c r="N33" i="90"/>
  <c r="N34" i="90"/>
  <c r="N35" i="90"/>
  <c r="N36" i="90"/>
  <c r="N37" i="90"/>
  <c r="N38" i="90"/>
  <c r="N39" i="90"/>
  <c r="N40" i="90"/>
  <c r="M27" i="90"/>
  <c r="M28" i="90"/>
  <c r="M29" i="90"/>
  <c r="M30" i="90"/>
  <c r="M31" i="90"/>
  <c r="M32" i="90"/>
  <c r="M33" i="90"/>
  <c r="M34" i="90"/>
  <c r="M35" i="90"/>
  <c r="M36" i="90"/>
  <c r="M37" i="90"/>
  <c r="M38" i="90"/>
  <c r="M39" i="90"/>
  <c r="M40" i="90"/>
  <c r="L27" i="90"/>
  <c r="L28" i="90"/>
  <c r="L29" i="90"/>
  <c r="L30" i="90"/>
  <c r="L31" i="90"/>
  <c r="L32" i="90"/>
  <c r="L33" i="90"/>
  <c r="L34" i="90"/>
  <c r="L35" i="90"/>
  <c r="L36" i="90"/>
  <c r="L37" i="90"/>
  <c r="L38" i="90"/>
  <c r="L39" i="90"/>
  <c r="L40" i="90"/>
  <c r="K27" i="90"/>
  <c r="K28" i="90"/>
  <c r="K29" i="90"/>
  <c r="K30" i="90"/>
  <c r="K31" i="90"/>
  <c r="K32" i="90"/>
  <c r="K33" i="90"/>
  <c r="K34" i="90"/>
  <c r="K35" i="90"/>
  <c r="K36" i="90"/>
  <c r="K37" i="90"/>
  <c r="K38" i="90"/>
  <c r="K39" i="90"/>
  <c r="K40" i="90"/>
  <c r="J27" i="90"/>
  <c r="J28" i="90"/>
  <c r="J29" i="90"/>
  <c r="J30" i="90"/>
  <c r="J31" i="90"/>
  <c r="J32" i="90"/>
  <c r="J33" i="90"/>
  <c r="J34" i="90"/>
  <c r="J35" i="90"/>
  <c r="J36" i="90"/>
  <c r="J37" i="90"/>
  <c r="J38" i="90"/>
  <c r="J39" i="90"/>
  <c r="J40" i="90"/>
  <c r="I27" i="90"/>
  <c r="I28" i="90"/>
  <c r="I29" i="90"/>
  <c r="I30" i="90"/>
  <c r="I31" i="90"/>
  <c r="I32" i="90"/>
  <c r="I33" i="90"/>
  <c r="I34" i="90"/>
  <c r="I35" i="90"/>
  <c r="I36" i="90"/>
  <c r="I37" i="90"/>
  <c r="I38" i="90"/>
  <c r="I39" i="90"/>
  <c r="I40" i="90"/>
  <c r="H27" i="90"/>
  <c r="H28" i="90"/>
  <c r="H29" i="90"/>
  <c r="H30" i="90"/>
  <c r="H31" i="90"/>
  <c r="H32" i="90"/>
  <c r="H33" i="90"/>
  <c r="H34" i="90"/>
  <c r="H35" i="90"/>
  <c r="H36" i="90"/>
  <c r="H37" i="90"/>
  <c r="H38" i="90"/>
  <c r="H39" i="90"/>
  <c r="H40" i="90"/>
  <c r="G27" i="90"/>
  <c r="G28" i="90"/>
  <c r="G29" i="90"/>
  <c r="G30" i="90"/>
  <c r="G31" i="90"/>
  <c r="G32" i="90"/>
  <c r="G33" i="90"/>
  <c r="G34" i="90"/>
  <c r="G35" i="90"/>
  <c r="G36" i="90"/>
  <c r="G37" i="90"/>
  <c r="G38" i="90"/>
  <c r="G39" i="90"/>
  <c r="G40" i="90"/>
  <c r="F27" i="90"/>
  <c r="F28" i="90"/>
  <c r="F29" i="90"/>
  <c r="F30" i="90"/>
  <c r="F31" i="90"/>
  <c r="F32" i="90"/>
  <c r="F33" i="90"/>
  <c r="F34" i="90"/>
  <c r="F35" i="90"/>
  <c r="F36" i="90"/>
  <c r="F37" i="90"/>
  <c r="F38" i="90"/>
  <c r="F39" i="90"/>
  <c r="F40" i="90"/>
  <c r="O8" i="90"/>
  <c r="O9" i="90"/>
  <c r="O10" i="90"/>
  <c r="O11" i="90"/>
  <c r="O12" i="90"/>
  <c r="O13" i="90"/>
  <c r="O14" i="90"/>
  <c r="O15" i="90"/>
  <c r="O16" i="90"/>
  <c r="O17" i="90"/>
  <c r="O18" i="90"/>
  <c r="O19" i="90"/>
  <c r="O20" i="90"/>
  <c r="O21" i="90"/>
  <c r="N8" i="90"/>
  <c r="N9" i="90"/>
  <c r="N10" i="90"/>
  <c r="N11" i="90"/>
  <c r="N12" i="90"/>
  <c r="N13" i="90"/>
  <c r="N14" i="90"/>
  <c r="N15" i="90"/>
  <c r="N16" i="90"/>
  <c r="N17" i="90"/>
  <c r="N18" i="90"/>
  <c r="N19" i="90"/>
  <c r="N20" i="90"/>
  <c r="N21" i="90"/>
  <c r="M8" i="90"/>
  <c r="M9" i="90"/>
  <c r="M10" i="90"/>
  <c r="M11" i="90"/>
  <c r="M12" i="90"/>
  <c r="M13" i="90"/>
  <c r="M14" i="90"/>
  <c r="M15" i="90"/>
  <c r="M16" i="90"/>
  <c r="M17" i="90"/>
  <c r="M18" i="90"/>
  <c r="M19" i="90"/>
  <c r="M20" i="90"/>
  <c r="M21" i="90"/>
  <c r="L8" i="90"/>
  <c r="L9" i="90"/>
  <c r="L10" i="90"/>
  <c r="L11" i="90"/>
  <c r="L12" i="90"/>
  <c r="L13" i="90"/>
  <c r="L14" i="90"/>
  <c r="L15" i="90"/>
  <c r="L16" i="90"/>
  <c r="L17" i="90"/>
  <c r="L18" i="90"/>
  <c r="L19" i="90"/>
  <c r="L20" i="90"/>
  <c r="L21" i="90"/>
  <c r="K8" i="90"/>
  <c r="K9" i="90"/>
  <c r="K10" i="90"/>
  <c r="K11" i="90"/>
  <c r="K12" i="90"/>
  <c r="K13" i="90"/>
  <c r="K14" i="90"/>
  <c r="K15" i="90"/>
  <c r="K16" i="90"/>
  <c r="K17" i="90"/>
  <c r="K18" i="90"/>
  <c r="K19" i="90"/>
  <c r="K21" i="90"/>
  <c r="J8" i="90"/>
  <c r="J9" i="90"/>
  <c r="J10" i="90"/>
  <c r="J11" i="90"/>
  <c r="J12" i="90"/>
  <c r="J13" i="90"/>
  <c r="J14" i="90"/>
  <c r="J15" i="90"/>
  <c r="J16" i="90"/>
  <c r="J17" i="90"/>
  <c r="J18" i="90"/>
  <c r="J19" i="90"/>
  <c r="J20" i="90"/>
  <c r="J21" i="90"/>
  <c r="I8" i="90"/>
  <c r="I9" i="90"/>
  <c r="I10" i="90"/>
  <c r="I11" i="90"/>
  <c r="I12" i="90"/>
  <c r="I13" i="90"/>
  <c r="I14" i="90"/>
  <c r="I15" i="90"/>
  <c r="I16" i="90"/>
  <c r="I17" i="90"/>
  <c r="I18" i="90"/>
  <c r="I19" i="90"/>
  <c r="I20" i="90"/>
  <c r="I21" i="90"/>
  <c r="H8" i="90"/>
  <c r="H9" i="90"/>
  <c r="H10" i="90"/>
  <c r="H11" i="90"/>
  <c r="H12" i="90"/>
  <c r="H13" i="90"/>
  <c r="H14" i="90"/>
  <c r="H15" i="90"/>
  <c r="H16" i="90"/>
  <c r="H17" i="90"/>
  <c r="H18" i="90"/>
  <c r="H19" i="90"/>
  <c r="H20" i="90"/>
  <c r="H21" i="90"/>
  <c r="G8" i="90"/>
  <c r="G9" i="90"/>
  <c r="G10" i="90"/>
  <c r="G11" i="90"/>
  <c r="G12" i="90"/>
  <c r="G13" i="90"/>
  <c r="G14" i="90"/>
  <c r="G15" i="90"/>
  <c r="G16" i="90"/>
  <c r="G17" i="90"/>
  <c r="G18" i="90"/>
  <c r="G19" i="90"/>
  <c r="G20" i="90"/>
  <c r="G21" i="90"/>
  <c r="F21" i="90"/>
  <c r="F20" i="90"/>
  <c r="F19" i="90"/>
  <c r="F18" i="90"/>
  <c r="F17" i="90"/>
  <c r="F16" i="90"/>
  <c r="F15" i="90"/>
  <c r="F14" i="90"/>
  <c r="F13" i="90"/>
  <c r="F12" i="90"/>
  <c r="F11" i="90"/>
  <c r="F10" i="90"/>
  <c r="F8" i="90"/>
  <c r="D242" i="70" l="1"/>
  <c r="F9" i="90"/>
  <c r="F238" i="70"/>
  <c r="Q238" i="70"/>
  <c r="E238" i="70"/>
  <c r="K238" i="70"/>
  <c r="T238" i="70"/>
  <c r="L238" i="70"/>
  <c r="N238" i="70"/>
  <c r="P238" i="70"/>
  <c r="R238" i="70"/>
  <c r="V238" i="70"/>
  <c r="I238" i="70"/>
  <c r="O238" i="70"/>
  <c r="G238" i="70"/>
  <c r="J238" i="70"/>
  <c r="H238" i="70"/>
  <c r="M238" i="70"/>
  <c r="S238" i="70"/>
  <c r="U238" i="70"/>
  <c r="G220" i="70" l="1"/>
  <c r="I23" i="90" s="1"/>
  <c r="J220" i="70"/>
  <c r="L220" i="70"/>
  <c r="N220" i="70"/>
  <c r="O220" i="70"/>
  <c r="P220" i="70"/>
  <c r="R220" i="70"/>
  <c r="V220" i="70"/>
  <c r="F220" i="70"/>
  <c r="H220" i="70"/>
  <c r="T220" i="70"/>
  <c r="U220" i="70"/>
  <c r="E220" i="70"/>
  <c r="I220" i="70"/>
  <c r="K220" i="70"/>
  <c r="M220" i="70"/>
  <c r="Q220" i="70"/>
  <c r="S220" i="70"/>
  <c r="E239" i="70" l="1"/>
  <c r="G23" i="90"/>
  <c r="O239" i="70"/>
  <c r="G42" i="90"/>
  <c r="M239" i="70"/>
  <c r="O23" i="90"/>
  <c r="N239" i="70"/>
  <c r="F42" i="90"/>
  <c r="G239" i="70"/>
  <c r="K239" i="70"/>
  <c r="M23" i="90"/>
  <c r="T239" i="70"/>
  <c r="L42" i="90"/>
  <c r="R239" i="70"/>
  <c r="J42" i="90"/>
  <c r="L239" i="70"/>
  <c r="N23" i="90"/>
  <c r="Q239" i="70"/>
  <c r="I42" i="90"/>
  <c r="F239" i="70"/>
  <c r="H23" i="90"/>
  <c r="U239" i="70"/>
  <c r="M42" i="90"/>
  <c r="V239" i="70"/>
  <c r="N42" i="90"/>
  <c r="S239" i="70"/>
  <c r="K42" i="90"/>
  <c r="I239" i="70"/>
  <c r="K23" i="90"/>
  <c r="H239" i="70"/>
  <c r="J23" i="90"/>
  <c r="P239" i="70"/>
  <c r="H42" i="90"/>
  <c r="J239" i="70"/>
  <c r="L23" i="90"/>
  <c r="H61" i="28"/>
  <c r="J69" i="28" l="1"/>
  <c r="J89" i="28" l="1"/>
  <c r="J90" i="28"/>
  <c r="J91" i="28"/>
  <c r="J92" i="28"/>
  <c r="J93" i="28"/>
  <c r="J94" i="28"/>
  <c r="J95" i="28"/>
  <c r="J96" i="28"/>
  <c r="J97" i="28"/>
  <c r="J98" i="28"/>
  <c r="J99" i="28"/>
  <c r="J100" i="28"/>
  <c r="J101" i="28"/>
  <c r="J102" i="28"/>
  <c r="J104" i="28"/>
  <c r="J47" i="28"/>
  <c r="J48" i="28"/>
  <c r="J49" i="28"/>
  <c r="J50" i="28"/>
  <c r="J51" i="28"/>
  <c r="J52" i="28"/>
  <c r="J53" i="28"/>
  <c r="J54" i="28"/>
  <c r="J55" i="28"/>
  <c r="J57" i="28"/>
  <c r="J58" i="28"/>
  <c r="J60" i="28"/>
  <c r="M120" i="28"/>
  <c r="H120" i="28"/>
  <c r="G120" i="28"/>
  <c r="I120" i="28" s="1"/>
  <c r="F120" i="28"/>
  <c r="M119" i="28"/>
  <c r="J119" i="28"/>
  <c r="M118" i="28"/>
  <c r="M117" i="28"/>
  <c r="J117" i="28"/>
  <c r="M116" i="28"/>
  <c r="J116" i="28"/>
  <c r="M115" i="28"/>
  <c r="J115" i="28"/>
  <c r="M114" i="28"/>
  <c r="J114" i="28"/>
  <c r="M113" i="28"/>
  <c r="J113" i="28"/>
  <c r="M112" i="28"/>
  <c r="J112" i="28"/>
  <c r="M111" i="28"/>
  <c r="J111" i="28"/>
  <c r="M110" i="28"/>
  <c r="J110" i="28"/>
  <c r="M109" i="28"/>
  <c r="J109" i="28"/>
  <c r="M108" i="28"/>
  <c r="J108" i="28"/>
  <c r="M107" i="28"/>
  <c r="J107" i="28"/>
  <c r="M106" i="28"/>
  <c r="J106" i="28"/>
  <c r="M105" i="28"/>
  <c r="J105" i="28"/>
  <c r="M104" i="28"/>
  <c r="M103" i="28"/>
  <c r="M102" i="28"/>
  <c r="M101" i="28"/>
  <c r="M100" i="28"/>
  <c r="M99" i="28"/>
  <c r="M98" i="28"/>
  <c r="M97" i="28"/>
  <c r="M96" i="28"/>
  <c r="M95" i="28"/>
  <c r="M94" i="28"/>
  <c r="M93" i="28"/>
  <c r="M92" i="28"/>
  <c r="M91" i="28"/>
  <c r="M90" i="28"/>
  <c r="M89" i="28"/>
  <c r="M88" i="28"/>
  <c r="M87" i="28"/>
  <c r="M86" i="28"/>
  <c r="J86" i="28"/>
  <c r="M85" i="28"/>
  <c r="J85" i="28"/>
  <c r="M84" i="28"/>
  <c r="J84" i="28"/>
  <c r="M83" i="28"/>
  <c r="J83" i="28"/>
  <c r="M82" i="28"/>
  <c r="J82" i="28"/>
  <c r="M81" i="28"/>
  <c r="M80" i="28"/>
  <c r="J80" i="28"/>
  <c r="M79" i="28"/>
  <c r="J79" i="28"/>
  <c r="M78" i="28"/>
  <c r="J78" i="28"/>
  <c r="M77" i="28"/>
  <c r="J77" i="28"/>
  <c r="M76" i="28"/>
  <c r="J76" i="28"/>
  <c r="M75" i="28"/>
  <c r="J75" i="28"/>
  <c r="M74" i="28"/>
  <c r="J74" i="28"/>
  <c r="M73" i="28"/>
  <c r="J73" i="28"/>
  <c r="M72" i="28"/>
  <c r="J72" i="28"/>
  <c r="M71" i="28"/>
  <c r="J71" i="28"/>
  <c r="M70" i="28"/>
  <c r="J70" i="28"/>
  <c r="M69" i="28"/>
  <c r="M61" i="28"/>
  <c r="F61" i="28"/>
  <c r="M60" i="28"/>
  <c r="M59" i="28"/>
  <c r="M58" i="28"/>
  <c r="M57" i="28"/>
  <c r="M56" i="28"/>
  <c r="M55" i="28"/>
  <c r="M54" i="28"/>
  <c r="M53" i="28"/>
  <c r="M52" i="28"/>
  <c r="M51" i="28"/>
  <c r="M50" i="28"/>
  <c r="M49" i="28"/>
  <c r="M48" i="28"/>
  <c r="M47" i="28"/>
  <c r="M46" i="28"/>
  <c r="J46" i="28"/>
  <c r="M45" i="28"/>
  <c r="J45" i="28"/>
  <c r="M44" i="28"/>
  <c r="M43" i="28"/>
  <c r="J43" i="28"/>
  <c r="M42" i="28"/>
  <c r="J42" i="28"/>
  <c r="M41" i="28"/>
  <c r="J41" i="28"/>
  <c r="M40" i="28"/>
  <c r="J40" i="28"/>
  <c r="M39" i="28"/>
  <c r="J39" i="28"/>
  <c r="M38" i="28"/>
  <c r="M37" i="28"/>
  <c r="J37" i="28"/>
  <c r="M36" i="28"/>
  <c r="M35" i="28"/>
  <c r="J35" i="28"/>
  <c r="M34" i="28"/>
  <c r="J34" i="28"/>
  <c r="M33" i="28"/>
  <c r="J33" i="28"/>
  <c r="M32" i="28"/>
  <c r="J32" i="28"/>
  <c r="M31" i="28"/>
  <c r="J31" i="28"/>
  <c r="M30" i="28"/>
  <c r="J30" i="28"/>
  <c r="M29" i="28"/>
  <c r="M28" i="28"/>
  <c r="J28" i="28"/>
  <c r="M27" i="28"/>
  <c r="J27" i="28"/>
  <c r="M26" i="28"/>
  <c r="J26" i="28"/>
  <c r="M25" i="28"/>
  <c r="J25" i="28"/>
  <c r="M24" i="28"/>
  <c r="M23" i="28"/>
  <c r="M22" i="28"/>
  <c r="J22" i="28"/>
  <c r="M21" i="28"/>
  <c r="J21" i="28"/>
  <c r="M20" i="28"/>
  <c r="J20" i="28"/>
  <c r="M19" i="28"/>
  <c r="J19" i="28"/>
  <c r="M18" i="28"/>
  <c r="J18" i="28"/>
  <c r="M17" i="28"/>
  <c r="J17" i="28"/>
  <c r="M16" i="28"/>
  <c r="J16" i="28"/>
  <c r="M15" i="28"/>
  <c r="J15" i="28"/>
  <c r="M14" i="28"/>
  <c r="J14" i="28"/>
  <c r="M13" i="28"/>
  <c r="J13" i="28"/>
  <c r="M12" i="28"/>
  <c r="J12" i="28"/>
  <c r="M11" i="28"/>
  <c r="J11" i="28"/>
  <c r="M10" i="28"/>
  <c r="J10" i="28"/>
  <c r="J120" i="28" l="1"/>
  <c r="I61" i="28"/>
  <c r="J61" i="28"/>
  <c r="H36" i="15" l="1"/>
  <c r="H69" i="15" l="1"/>
  <c r="J35" i="15"/>
  <c r="J34" i="15"/>
  <c r="J33" i="15"/>
  <c r="J32" i="15"/>
  <c r="J31" i="15"/>
  <c r="J30" i="15"/>
  <c r="J29" i="15"/>
  <c r="J28" i="15"/>
  <c r="J27" i="15"/>
  <c r="J26" i="15"/>
  <c r="J24" i="15"/>
  <c r="J23" i="15"/>
  <c r="J22" i="15"/>
  <c r="J21" i="15"/>
  <c r="J20" i="15"/>
  <c r="J15" i="15"/>
  <c r="J14" i="15"/>
  <c r="J13" i="15"/>
  <c r="J12" i="15"/>
  <c r="J11" i="15"/>
  <c r="J10" i="15"/>
  <c r="J68" i="15"/>
  <c r="J67" i="15"/>
  <c r="J66" i="15"/>
  <c r="J65" i="15"/>
  <c r="J64" i="15"/>
  <c r="J63" i="15"/>
  <c r="J62" i="15"/>
  <c r="J61" i="15"/>
  <c r="J60" i="15"/>
  <c r="J59" i="15"/>
  <c r="J58" i="15"/>
  <c r="J57" i="15"/>
  <c r="J56" i="15"/>
  <c r="J55" i="15"/>
  <c r="J54" i="15"/>
  <c r="J53" i="15"/>
  <c r="J50" i="15"/>
  <c r="J49" i="15"/>
  <c r="J48" i="15"/>
  <c r="J47" i="15"/>
  <c r="J46" i="15"/>
  <c r="J45" i="15"/>
  <c r="J44" i="15"/>
  <c r="M11" i="15" l="1"/>
  <c r="M12" i="15"/>
  <c r="M13" i="15"/>
  <c r="M14" i="15"/>
  <c r="M15" i="15"/>
  <c r="M16" i="15"/>
  <c r="M17" i="15"/>
  <c r="M18" i="15"/>
  <c r="M19" i="15"/>
  <c r="M20" i="15"/>
  <c r="M21" i="15"/>
  <c r="M22" i="15"/>
  <c r="M23" i="15"/>
  <c r="M24" i="15"/>
  <c r="M25" i="15"/>
  <c r="M26" i="15"/>
  <c r="M27" i="15"/>
  <c r="M28" i="15"/>
  <c r="M29" i="15"/>
  <c r="M30" i="15"/>
  <c r="M31" i="15"/>
  <c r="M32" i="15"/>
  <c r="M33" i="15"/>
  <c r="M34" i="15"/>
  <c r="M35" i="15"/>
  <c r="M10" i="15"/>
  <c r="F36" i="15"/>
  <c r="H34" i="64" l="1"/>
  <c r="M17" i="64" l="1"/>
  <c r="M16" i="64"/>
  <c r="I16" i="64" s="1"/>
  <c r="M15" i="64"/>
  <c r="M14" i="64"/>
  <c r="M13" i="64"/>
  <c r="I13" i="64" s="1"/>
  <c r="M12" i="64"/>
  <c r="I12" i="64" s="1"/>
  <c r="M11" i="64"/>
  <c r="M10" i="64"/>
  <c r="I10" i="64" s="1"/>
  <c r="J16" i="64"/>
  <c r="J15" i="64"/>
  <c r="I15" i="64"/>
  <c r="J14" i="64"/>
  <c r="I14" i="64"/>
  <c r="J13" i="64"/>
  <c r="J12" i="64"/>
  <c r="J11" i="64"/>
  <c r="I11" i="64"/>
  <c r="J10" i="64"/>
  <c r="K68" i="71" l="1"/>
  <c r="J68" i="71"/>
  <c r="K93" i="91"/>
  <c r="K88" i="91"/>
  <c r="K80" i="91"/>
  <c r="K54" i="91"/>
  <c r="K42" i="91"/>
  <c r="K29" i="91"/>
  <c r="K22" i="91"/>
  <c r="K17" i="91"/>
  <c r="K15" i="91"/>
  <c r="K14" i="91"/>
  <c r="K81" i="91" l="1"/>
  <c r="K85" i="91"/>
  <c r="K91" i="91"/>
  <c r="K24" i="91"/>
  <c r="K34" i="91"/>
  <c r="G22" i="89"/>
  <c r="G25" i="89" s="1"/>
  <c r="K22" i="89"/>
  <c r="K25" i="89" s="1"/>
  <c r="O22" i="89"/>
  <c r="O25" i="89" s="1"/>
  <c r="G22" i="90"/>
  <c r="G24" i="90" s="1"/>
  <c r="K22" i="90"/>
  <c r="K24" i="90" s="1"/>
  <c r="K79" i="91"/>
  <c r="K83" i="91"/>
  <c r="K18" i="91"/>
  <c r="K27" i="91"/>
  <c r="K32" i="91"/>
  <c r="K36" i="91"/>
  <c r="J25" i="91"/>
  <c r="K13" i="91"/>
  <c r="J22" i="89"/>
  <c r="J25" i="89" s="1"/>
  <c r="N22" i="89"/>
  <c r="N25" i="89" s="1"/>
  <c r="J22" i="90"/>
  <c r="J24" i="90" s="1"/>
  <c r="N22" i="90"/>
  <c r="N24" i="90" s="1"/>
  <c r="O22" i="90"/>
  <c r="O24" i="90" s="1"/>
  <c r="I37" i="91"/>
  <c r="I30" i="91"/>
  <c r="G90" i="91"/>
  <c r="I25" i="91"/>
  <c r="K10" i="91"/>
  <c r="K16" i="91"/>
  <c r="J30" i="91"/>
  <c r="K38" i="91"/>
  <c r="K72" i="91"/>
  <c r="K77" i="91"/>
  <c r="K92" i="91"/>
  <c r="K12" i="91"/>
  <c r="K23" i="91"/>
  <c r="G30" i="91"/>
  <c r="J37" i="91"/>
  <c r="K35" i="91"/>
  <c r="I44" i="89"/>
  <c r="I47" i="89" s="1"/>
  <c r="O28" i="90"/>
  <c r="O30" i="90"/>
  <c r="O38" i="90"/>
  <c r="I41" i="90"/>
  <c r="I43" i="90" s="1"/>
  <c r="J41" i="91"/>
  <c r="M44" i="89"/>
  <c r="M47" i="89" s="1"/>
  <c r="O32" i="90"/>
  <c r="O34" i="90"/>
  <c r="O36" i="90"/>
  <c r="O40" i="90"/>
  <c r="M41" i="90"/>
  <c r="M43" i="90" s="1"/>
  <c r="K9" i="91"/>
  <c r="K26" i="91"/>
  <c r="K31" i="91"/>
  <c r="G78" i="91"/>
  <c r="G70" i="91"/>
  <c r="K74" i="91"/>
  <c r="J78" i="91"/>
  <c r="K43" i="91"/>
  <c r="K48" i="91"/>
  <c r="K52" i="91"/>
  <c r="K56" i="91"/>
  <c r="K61" i="91"/>
  <c r="K65" i="91"/>
  <c r="G94" i="91"/>
  <c r="J75" i="91"/>
  <c r="J90" i="91"/>
  <c r="K39" i="91"/>
  <c r="K40" i="91"/>
  <c r="J47" i="91"/>
  <c r="K45" i="91"/>
  <c r="K50" i="91"/>
  <c r="K58" i="91"/>
  <c r="K63" i="91"/>
  <c r="K68" i="91"/>
  <c r="K84" i="91"/>
  <c r="H44" i="89"/>
  <c r="H47" i="89" s="1"/>
  <c r="L44" i="89"/>
  <c r="L47" i="89" s="1"/>
  <c r="O27" i="90"/>
  <c r="O29" i="90"/>
  <c r="O31" i="90"/>
  <c r="O33" i="90"/>
  <c r="O35" i="90"/>
  <c r="O37" i="90"/>
  <c r="O39" i="90"/>
  <c r="H41" i="90"/>
  <c r="H43" i="90" s="1"/>
  <c r="L41" i="90"/>
  <c r="L43" i="90" s="1"/>
  <c r="K46" i="91"/>
  <c r="J60" i="91"/>
  <c r="K51" i="91"/>
  <c r="K55" i="91"/>
  <c r="K59" i="91"/>
  <c r="J67" i="91"/>
  <c r="G67" i="91"/>
  <c r="K64" i="91"/>
  <c r="K69" i="91"/>
  <c r="K71" i="91"/>
  <c r="K76" i="91"/>
  <c r="J86" i="91"/>
  <c r="K82" i="91"/>
  <c r="K87" i="91"/>
  <c r="H22" i="89"/>
  <c r="H25" i="89" s="1"/>
  <c r="L22" i="89"/>
  <c r="L25" i="89" s="1"/>
  <c r="F44" i="89"/>
  <c r="F47" i="89" s="1"/>
  <c r="J44" i="89"/>
  <c r="J47" i="89" s="1"/>
  <c r="N44" i="89"/>
  <c r="N47" i="89" s="1"/>
  <c r="H22" i="90"/>
  <c r="H24" i="90" s="1"/>
  <c r="L22" i="90"/>
  <c r="L24" i="90" s="1"/>
  <c r="F41" i="90"/>
  <c r="F43" i="90" s="1"/>
  <c r="J41" i="90"/>
  <c r="J43" i="90" s="1"/>
  <c r="N41" i="90"/>
  <c r="N43" i="90" s="1"/>
  <c r="G41" i="91"/>
  <c r="I41" i="91"/>
  <c r="G47" i="91"/>
  <c r="K44" i="91"/>
  <c r="G60" i="91"/>
  <c r="K49" i="91"/>
  <c r="K53" i="91"/>
  <c r="K57" i="91"/>
  <c r="K62" i="91"/>
  <c r="K66" i="91"/>
  <c r="J70" i="91"/>
  <c r="K73" i="91"/>
  <c r="G86" i="91"/>
  <c r="K89" i="91"/>
  <c r="I22" i="89"/>
  <c r="I25" i="89" s="1"/>
  <c r="M22" i="89"/>
  <c r="M25" i="89" s="1"/>
  <c r="G44" i="89"/>
  <c r="G47" i="89" s="1"/>
  <c r="K44" i="89"/>
  <c r="K47" i="89" s="1"/>
  <c r="I22" i="90"/>
  <c r="I24" i="90" s="1"/>
  <c r="M22" i="90"/>
  <c r="M24" i="90" s="1"/>
  <c r="G41" i="90"/>
  <c r="G43" i="90" s="1"/>
  <c r="K41" i="90"/>
  <c r="K43" i="90" s="1"/>
  <c r="G75" i="91"/>
  <c r="J94" i="91"/>
  <c r="I47" i="91"/>
  <c r="I60" i="91"/>
  <c r="I67" i="91"/>
  <c r="I70" i="91"/>
  <c r="I75" i="91"/>
  <c r="I78" i="91"/>
  <c r="I86" i="91"/>
  <c r="I90" i="91"/>
  <c r="I94" i="91"/>
  <c r="F22" i="90"/>
  <c r="F22" i="89"/>
  <c r="F25" i="89" s="1"/>
  <c r="K86" i="91" l="1"/>
  <c r="K25" i="91"/>
  <c r="K37" i="91"/>
  <c r="K30" i="91"/>
  <c r="K90" i="91"/>
  <c r="K94" i="91"/>
  <c r="K41" i="91"/>
  <c r="K78" i="91"/>
  <c r="K70" i="91"/>
  <c r="J95" i="91"/>
  <c r="K60" i="91"/>
  <c r="G95" i="91"/>
  <c r="K75" i="91"/>
  <c r="K47" i="91"/>
  <c r="K67" i="91"/>
  <c r="O44" i="89"/>
  <c r="O47" i="89" s="1"/>
  <c r="I95" i="91"/>
  <c r="O41" i="90"/>
  <c r="K95" i="91" l="1"/>
  <c r="I114" i="23" l="1"/>
  <c r="H114" i="23"/>
  <c r="G114" i="23"/>
  <c r="F114" i="23"/>
  <c r="E114" i="23"/>
  <c r="R146" i="70" l="1"/>
  <c r="R149" i="70" s="1"/>
  <c r="J48" i="89" s="1"/>
  <c r="J49" i="89" s="1"/>
  <c r="N146" i="70"/>
  <c r="J146" i="70"/>
  <c r="K146" i="70"/>
  <c r="K149" i="70" s="1"/>
  <c r="M26" i="89" s="1"/>
  <c r="M27" i="89" s="1"/>
  <c r="L146" i="70"/>
  <c r="M146" i="70"/>
  <c r="G146" i="70"/>
  <c r="G149" i="70" s="1"/>
  <c r="I26" i="89" s="1"/>
  <c r="I27" i="89" s="1"/>
  <c r="F146" i="70"/>
  <c r="F149" i="70" s="1"/>
  <c r="H26" i="89" s="1"/>
  <c r="H27" i="89" s="1"/>
  <c r="H146" i="70"/>
  <c r="H149" i="70" s="1"/>
  <c r="J26" i="89" s="1"/>
  <c r="J27" i="89" s="1"/>
  <c r="I146" i="70"/>
  <c r="I149" i="70"/>
  <c r="K26" i="89" s="1"/>
  <c r="K27" i="89" s="1"/>
  <c r="O146" i="70" l="1"/>
  <c r="O149" i="70" s="1"/>
  <c r="G48" i="89" s="1"/>
  <c r="G49" i="89" s="1"/>
  <c r="O167" i="70"/>
  <c r="G167" i="70"/>
  <c r="J149" i="70"/>
  <c r="L26" i="89" s="1"/>
  <c r="L27" i="89" s="1"/>
  <c r="V167" i="70"/>
  <c r="N167" i="70"/>
  <c r="F167" i="70"/>
  <c r="L149" i="70"/>
  <c r="N26" i="89" s="1"/>
  <c r="N27" i="89" s="1"/>
  <c r="P146" i="70"/>
  <c r="P149" i="70" s="1"/>
  <c r="H48" i="89" s="1"/>
  <c r="H49" i="89" s="1"/>
  <c r="T167" i="70"/>
  <c r="P167" i="70"/>
  <c r="L167" i="70"/>
  <c r="H167" i="70"/>
  <c r="S167" i="70"/>
  <c r="K167" i="70"/>
  <c r="N149" i="70"/>
  <c r="F48" i="89" s="1"/>
  <c r="F49" i="89" s="1"/>
  <c r="V146" i="70"/>
  <c r="V149" i="70" s="1"/>
  <c r="N48" i="89" s="1"/>
  <c r="N49" i="89" s="1"/>
  <c r="R167" i="70"/>
  <c r="J167" i="70"/>
  <c r="Y147" i="70"/>
  <c r="M149" i="70"/>
  <c r="O26" i="89" s="1"/>
  <c r="O27" i="89" s="1"/>
  <c r="Q146" i="70"/>
  <c r="Q149" i="70" s="1"/>
  <c r="I48" i="89" s="1"/>
  <c r="I49" i="89" s="1"/>
  <c r="U167" i="70"/>
  <c r="Q167" i="70"/>
  <c r="M167" i="70"/>
  <c r="I167" i="70"/>
  <c r="E167" i="70"/>
  <c r="T146" i="70"/>
  <c r="T149" i="70" s="1"/>
  <c r="L48" i="89" s="1"/>
  <c r="L49" i="89" s="1"/>
  <c r="X147" i="70"/>
  <c r="Y148" i="70"/>
  <c r="X168" i="70"/>
  <c r="U146" i="70"/>
  <c r="U149" i="70" s="1"/>
  <c r="M48" i="89" s="1"/>
  <c r="M49" i="89" s="1"/>
  <c r="Y169" i="70"/>
  <c r="S146" i="70"/>
  <c r="S149" i="70" s="1"/>
  <c r="X148" i="70"/>
  <c r="E146" i="70"/>
  <c r="E149" i="70" s="1"/>
  <c r="G26" i="89" s="1"/>
  <c r="G27" i="89" s="1"/>
  <c r="X169" i="70"/>
  <c r="Y168" i="70"/>
  <c r="M170" i="70" l="1"/>
  <c r="M171" i="70"/>
  <c r="H170" i="70"/>
  <c r="H171" i="70"/>
  <c r="V170" i="70"/>
  <c r="V171" i="70"/>
  <c r="Q170" i="70"/>
  <c r="Q171" i="70"/>
  <c r="L170" i="70"/>
  <c r="L171" i="70"/>
  <c r="E170" i="70"/>
  <c r="E171" i="70"/>
  <c r="U170" i="70"/>
  <c r="U171" i="70"/>
  <c r="J170" i="70"/>
  <c r="J171" i="70"/>
  <c r="K170" i="70"/>
  <c r="K171" i="70"/>
  <c r="P170" i="70"/>
  <c r="P171" i="70"/>
  <c r="F170" i="70"/>
  <c r="F171" i="70"/>
  <c r="G170" i="70"/>
  <c r="G171" i="70"/>
  <c r="Y149" i="70"/>
  <c r="K48" i="89"/>
  <c r="K49" i="89" s="1"/>
  <c r="I170" i="70"/>
  <c r="I171" i="70"/>
  <c r="R170" i="70"/>
  <c r="R171" i="70"/>
  <c r="S170" i="70"/>
  <c r="S171" i="70"/>
  <c r="T170" i="70"/>
  <c r="T171" i="70"/>
  <c r="N170" i="70"/>
  <c r="N171" i="70"/>
  <c r="O170" i="70"/>
  <c r="O171" i="70"/>
  <c r="D196" i="70"/>
  <c r="H121" i="70"/>
  <c r="J18" i="77" s="1"/>
  <c r="H123" i="70"/>
  <c r="J20" i="77" s="1"/>
  <c r="H120" i="70"/>
  <c r="J17" i="77" s="1"/>
  <c r="H118" i="70"/>
  <c r="J15" i="77" s="1"/>
  <c r="H117" i="70"/>
  <c r="J14" i="77" s="1"/>
  <c r="H114" i="70"/>
  <c r="J11" i="77" s="1"/>
  <c r="H112" i="70"/>
  <c r="J9" i="77" s="1"/>
  <c r="H127" i="70"/>
  <c r="J24" i="77" s="1"/>
  <c r="H125" i="70"/>
  <c r="J22" i="77" s="1"/>
  <c r="H122" i="70"/>
  <c r="J19" i="77" s="1"/>
  <c r="H119" i="70"/>
  <c r="J16" i="77" s="1"/>
  <c r="H115" i="70"/>
  <c r="J12" i="77" s="1"/>
  <c r="G116" i="70"/>
  <c r="G126" i="70" s="1"/>
  <c r="G128" i="70" s="1"/>
  <c r="F116" i="70"/>
  <c r="F126" i="70" s="1"/>
  <c r="F128" i="70" s="1"/>
  <c r="E116" i="70"/>
  <c r="E126" i="70" s="1"/>
  <c r="E128" i="70" s="1"/>
  <c r="H39" i="70"/>
  <c r="F20" i="77" s="1"/>
  <c r="H40" i="70"/>
  <c r="F21" i="77" s="1"/>
  <c r="H18" i="70"/>
  <c r="H19" i="70"/>
  <c r="Y170" i="70" l="1"/>
  <c r="D116" i="70"/>
  <c r="H116" i="70" s="1"/>
  <c r="J13" i="77" s="1"/>
  <c r="H124" i="70"/>
  <c r="J21" i="77" s="1"/>
  <c r="D126" i="70"/>
  <c r="H113" i="70"/>
  <c r="J10" i="77" s="1"/>
  <c r="H111" i="70"/>
  <c r="J8" i="77" s="1"/>
  <c r="M34" i="64"/>
  <c r="G34" i="64"/>
  <c r="F34" i="64"/>
  <c r="M33" i="64"/>
  <c r="I33" i="64" s="1"/>
  <c r="J33" i="64"/>
  <c r="M32" i="64"/>
  <c r="J32" i="64"/>
  <c r="I32" i="64"/>
  <c r="M31" i="64"/>
  <c r="M30" i="64"/>
  <c r="J30" i="64"/>
  <c r="I30" i="64"/>
  <c r="M29" i="64"/>
  <c r="I29" i="64" s="1"/>
  <c r="J29" i="64"/>
  <c r="M28" i="64"/>
  <c r="I28" i="64" s="1"/>
  <c r="J28" i="64"/>
  <c r="M27" i="64"/>
  <c r="I27" i="64" s="1"/>
  <c r="J27" i="64"/>
  <c r="M26" i="64"/>
  <c r="I26" i="64" s="1"/>
  <c r="J26" i="64"/>
  <c r="J23" i="77" l="1"/>
  <c r="D128" i="70"/>
  <c r="J34" i="64"/>
  <c r="H126" i="70"/>
  <c r="J25" i="77" l="1"/>
  <c r="H128" i="70"/>
  <c r="N84" i="23" l="1"/>
  <c r="L14" i="46" s="1"/>
  <c r="E84" i="23"/>
  <c r="D646" i="23"/>
  <c r="H84" i="23"/>
  <c r="H14" i="46" s="1"/>
  <c r="E94" i="23" l="1"/>
  <c r="E96" i="23" s="1"/>
  <c r="F14" i="46"/>
  <c r="D166" i="23"/>
  <c r="D167" i="23"/>
  <c r="D168" i="23"/>
  <c r="D169" i="23"/>
  <c r="D170" i="23"/>
  <c r="D171" i="23"/>
  <c r="E75" i="23" l="1"/>
  <c r="M58" i="23" s="1"/>
  <c r="M145" i="23"/>
  <c r="M146" i="23"/>
  <c r="G23" i="73"/>
  <c r="H23" i="73"/>
  <c r="I23" i="73"/>
  <c r="J23" i="73"/>
  <c r="F23" i="73"/>
  <c r="I30" i="73"/>
  <c r="H30" i="73"/>
  <c r="G30" i="73"/>
  <c r="F30" i="73"/>
  <c r="F31" i="73" s="1"/>
  <c r="N654" i="23" l="1"/>
  <c r="N650" i="23"/>
  <c r="N652" i="23"/>
  <c r="N651" i="23"/>
  <c r="N653" i="23"/>
  <c r="M56" i="23"/>
  <c r="M57" i="23"/>
  <c r="M63" i="23"/>
  <c r="M64" i="23"/>
  <c r="M65" i="23"/>
  <c r="M66" i="23"/>
  <c r="M69" i="23"/>
  <c r="L655" i="23"/>
  <c r="H655" i="23"/>
  <c r="M655" i="23"/>
  <c r="O651" i="23" s="1"/>
  <c r="I655" i="23"/>
  <c r="E655" i="23"/>
  <c r="D655" i="23"/>
  <c r="K655" i="23"/>
  <c r="G655" i="23"/>
  <c r="J655" i="23"/>
  <c r="F655" i="23"/>
  <c r="I31" i="73"/>
  <c r="G31" i="73"/>
  <c r="H31" i="73"/>
  <c r="M657" i="23" l="1"/>
  <c r="N655" i="23"/>
  <c r="O650" i="23"/>
  <c r="O653" i="23"/>
  <c r="O652" i="23"/>
  <c r="O654" i="23"/>
  <c r="O104" i="23" l="1"/>
  <c r="N102" i="23"/>
  <c r="O102" i="23"/>
  <c r="O110" i="23"/>
  <c r="N110" i="23"/>
  <c r="N100" i="23"/>
  <c r="O100" i="23"/>
  <c r="O108" i="23"/>
  <c r="N108" i="23"/>
  <c r="O112" i="23"/>
  <c r="N112" i="23"/>
  <c r="O101" i="23"/>
  <c r="N101" i="23"/>
  <c r="O105" i="23"/>
  <c r="N105" i="23"/>
  <c r="O109" i="23"/>
  <c r="N109" i="23"/>
  <c r="O103" i="23"/>
  <c r="N103" i="23"/>
  <c r="O107" i="23"/>
  <c r="N107" i="23"/>
  <c r="O111" i="23"/>
  <c r="N111" i="23"/>
  <c r="O106" i="23"/>
  <c r="N106" i="23"/>
  <c r="J113" i="23"/>
  <c r="J114" i="23" s="1"/>
  <c r="E646" i="23" l="1"/>
  <c r="M646" i="23"/>
  <c r="I646" i="23"/>
  <c r="L646" i="23"/>
  <c r="H646" i="23"/>
  <c r="K646" i="23"/>
  <c r="G646" i="23"/>
  <c r="J646" i="23"/>
  <c r="F646" i="23"/>
  <c r="G629" i="23" l="1"/>
  <c r="G631" i="23" s="1"/>
  <c r="G632" i="23" s="1"/>
  <c r="F629" i="23"/>
  <c r="F631" i="23" s="1"/>
  <c r="F632" i="23" s="1"/>
  <c r="I629" i="23"/>
  <c r="I631" i="23" s="1"/>
  <c r="I632" i="23" s="1"/>
  <c r="K629" i="23"/>
  <c r="K631" i="23" s="1"/>
  <c r="K632" i="23" s="1"/>
  <c r="J629" i="23"/>
  <c r="J631" i="23" s="1"/>
  <c r="J632" i="23" s="1"/>
  <c r="M629" i="23"/>
  <c r="M631" i="23" s="1"/>
  <c r="M632" i="23" s="1"/>
  <c r="H629" i="23"/>
  <c r="H631" i="23" s="1"/>
  <c r="H632" i="23" s="1"/>
  <c r="L629" i="23"/>
  <c r="L631" i="23" s="1"/>
  <c r="L632" i="23" s="1"/>
  <c r="E629" i="23"/>
  <c r="E631" i="23" s="1"/>
  <c r="E632" i="23" s="1"/>
  <c r="H94" i="23" l="1"/>
  <c r="H96" i="23" s="1"/>
  <c r="L144" i="23" l="1"/>
  <c r="D144" i="23"/>
  <c r="H144" i="23"/>
  <c r="K144" i="23"/>
  <c r="I144" i="23"/>
  <c r="E144" i="23"/>
  <c r="G144" i="23"/>
  <c r="M144" i="23"/>
  <c r="J144" i="23"/>
  <c r="F144" i="23"/>
  <c r="L216" i="71"/>
  <c r="L215" i="71"/>
  <c r="L214" i="71"/>
  <c r="L213" i="71"/>
  <c r="L212" i="71"/>
  <c r="L211" i="71"/>
  <c r="L210" i="71"/>
  <c r="I216" i="71"/>
  <c r="I215" i="71"/>
  <c r="I214" i="71"/>
  <c r="I213" i="71"/>
  <c r="I212" i="71"/>
  <c r="I211" i="71"/>
  <c r="I210" i="71"/>
  <c r="F216" i="71"/>
  <c r="F215" i="71"/>
  <c r="F214" i="71"/>
  <c r="F212" i="71"/>
  <c r="F211" i="71"/>
  <c r="F210" i="71"/>
  <c r="K211" i="71"/>
  <c r="K212" i="71"/>
  <c r="K213" i="71"/>
  <c r="K214" i="71"/>
  <c r="K215" i="71"/>
  <c r="K210" i="71"/>
  <c r="J211" i="71"/>
  <c r="J212" i="71"/>
  <c r="J213" i="71"/>
  <c r="J214" i="71"/>
  <c r="J215" i="71"/>
  <c r="J210" i="71"/>
  <c r="M156" i="23" l="1"/>
  <c r="M149" i="23"/>
  <c r="M160" i="23"/>
  <c r="M153" i="23"/>
  <c r="M150" i="23"/>
  <c r="M151" i="23"/>
  <c r="M148" i="23"/>
  <c r="M157" i="23"/>
  <c r="M154" i="23"/>
  <c r="M155" i="23"/>
  <c r="M152" i="23"/>
  <c r="M159" i="23"/>
  <c r="K160" i="23"/>
  <c r="K157" i="23"/>
  <c r="K155" i="23"/>
  <c r="K153" i="23"/>
  <c r="K151" i="23"/>
  <c r="K149" i="23"/>
  <c r="K148" i="23"/>
  <c r="K159" i="23"/>
  <c r="K156" i="23"/>
  <c r="K154" i="23"/>
  <c r="K152" i="23"/>
  <c r="K150" i="23"/>
  <c r="G148" i="23"/>
  <c r="G159" i="23"/>
  <c r="G156" i="23"/>
  <c r="G154" i="23"/>
  <c r="G152" i="23"/>
  <c r="G150" i="23"/>
  <c r="G160" i="23"/>
  <c r="G157" i="23"/>
  <c r="G155" i="23"/>
  <c r="G153" i="23"/>
  <c r="G151" i="23"/>
  <c r="G149" i="23"/>
  <c r="H159" i="23"/>
  <c r="H156" i="23"/>
  <c r="H154" i="23"/>
  <c r="H152" i="23"/>
  <c r="H150" i="23"/>
  <c r="H160" i="23"/>
  <c r="H157" i="23"/>
  <c r="H155" i="23"/>
  <c r="H153" i="23"/>
  <c r="H151" i="23"/>
  <c r="H149" i="23"/>
  <c r="H148" i="23"/>
  <c r="F160" i="23"/>
  <c r="F157" i="23"/>
  <c r="F155" i="23"/>
  <c r="F153" i="23"/>
  <c r="F151" i="23"/>
  <c r="F149" i="23"/>
  <c r="F148" i="23"/>
  <c r="F159" i="23"/>
  <c r="F156" i="23"/>
  <c r="F154" i="23"/>
  <c r="F152" i="23"/>
  <c r="F150" i="23"/>
  <c r="E149" i="23"/>
  <c r="E148" i="23"/>
  <c r="E159" i="23"/>
  <c r="E156" i="23"/>
  <c r="E154" i="23"/>
  <c r="E152" i="23"/>
  <c r="E150" i="23"/>
  <c r="E160" i="23"/>
  <c r="E157" i="23"/>
  <c r="E155" i="23"/>
  <c r="E153" i="23"/>
  <c r="E151" i="23"/>
  <c r="D149" i="23"/>
  <c r="D148" i="23"/>
  <c r="D151" i="23"/>
  <c r="D160" i="23"/>
  <c r="D157" i="23"/>
  <c r="D154" i="23"/>
  <c r="D155" i="23"/>
  <c r="D159" i="23"/>
  <c r="D152" i="23"/>
  <c r="D156" i="23"/>
  <c r="D153" i="23"/>
  <c r="D150" i="23"/>
  <c r="J159" i="23"/>
  <c r="J156" i="23"/>
  <c r="J154" i="23"/>
  <c r="J152" i="23"/>
  <c r="J150" i="23"/>
  <c r="J160" i="23"/>
  <c r="J157" i="23"/>
  <c r="J155" i="23"/>
  <c r="J153" i="23"/>
  <c r="J151" i="23"/>
  <c r="J149" i="23"/>
  <c r="J148" i="23"/>
  <c r="I148" i="23"/>
  <c r="I160" i="23"/>
  <c r="I157" i="23"/>
  <c r="I155" i="23"/>
  <c r="I153" i="23"/>
  <c r="I151" i="23"/>
  <c r="I149" i="23"/>
  <c r="I159" i="23"/>
  <c r="I156" i="23"/>
  <c r="I154" i="23"/>
  <c r="I152" i="23"/>
  <c r="I150" i="23"/>
  <c r="L160" i="23"/>
  <c r="L157" i="23"/>
  <c r="L155" i="23"/>
  <c r="L153" i="23"/>
  <c r="L151" i="23"/>
  <c r="L149" i="23"/>
  <c r="L148" i="23"/>
  <c r="L159" i="23"/>
  <c r="L156" i="23"/>
  <c r="L154" i="23"/>
  <c r="L152" i="23"/>
  <c r="L150" i="23"/>
  <c r="J158" i="23" l="1"/>
  <c r="J161" i="23" s="1"/>
  <c r="J7" i="23"/>
  <c r="H7" i="23"/>
  <c r="H158" i="23"/>
  <c r="H161" i="23" s="1"/>
  <c r="L7" i="23"/>
  <c r="L158" i="23"/>
  <c r="L161" i="23" s="1"/>
  <c r="F158" i="23"/>
  <c r="F161" i="23" s="1"/>
  <c r="F7" i="23"/>
  <c r="K158" i="23"/>
  <c r="K161" i="23" s="1"/>
  <c r="K7" i="23"/>
  <c r="M158" i="23"/>
  <c r="M8" i="23" s="1"/>
  <c r="M7" i="23"/>
  <c r="D158" i="23"/>
  <c r="D161" i="23" s="1"/>
  <c r="D7" i="23"/>
  <c r="E7" i="23"/>
  <c r="E158" i="23"/>
  <c r="E8" i="23" s="1"/>
  <c r="I158" i="23"/>
  <c r="I8" i="23" s="1"/>
  <c r="I7" i="23"/>
  <c r="G7" i="23"/>
  <c r="G158" i="23"/>
  <c r="G161" i="23" s="1"/>
  <c r="I186" i="71"/>
  <c r="I185" i="71"/>
  <c r="I184" i="71"/>
  <c r="I183" i="71"/>
  <c r="I182" i="71"/>
  <c r="I181" i="71"/>
  <c r="I180" i="71"/>
  <c r="I179" i="71"/>
  <c r="I178" i="71"/>
  <c r="I177" i="71"/>
  <c r="I176" i="71"/>
  <c r="I175" i="71"/>
  <c r="I174" i="71"/>
  <c r="I173" i="71"/>
  <c r="I172" i="71"/>
  <c r="I171" i="71"/>
  <c r="I170" i="71"/>
  <c r="I169" i="71"/>
  <c r="I168" i="71"/>
  <c r="I167" i="71"/>
  <c r="I166" i="71"/>
  <c r="I165" i="71"/>
  <c r="I164" i="71"/>
  <c r="I163" i="71"/>
  <c r="I162" i="71"/>
  <c r="I161" i="71"/>
  <c r="I160" i="71"/>
  <c r="I159" i="71"/>
  <c r="I158" i="71"/>
  <c r="I157" i="71"/>
  <c r="I156" i="71"/>
  <c r="I155" i="71"/>
  <c r="I154" i="71"/>
  <c r="I153" i="71"/>
  <c r="I152" i="71"/>
  <c r="I151" i="71"/>
  <c r="I150" i="71"/>
  <c r="I149" i="71"/>
  <c r="I148" i="71"/>
  <c r="I147" i="71"/>
  <c r="I146" i="71"/>
  <c r="I145" i="71"/>
  <c r="I144" i="71"/>
  <c r="I143" i="71"/>
  <c r="I142" i="71"/>
  <c r="I141" i="71"/>
  <c r="I140" i="71"/>
  <c r="I139" i="71"/>
  <c r="I121" i="71"/>
  <c r="I120" i="71"/>
  <c r="I119" i="71"/>
  <c r="I118" i="71"/>
  <c r="I117" i="71"/>
  <c r="I116" i="71"/>
  <c r="I115" i="71"/>
  <c r="I114" i="71"/>
  <c r="I113" i="71"/>
  <c r="I112" i="71"/>
  <c r="I111" i="71"/>
  <c r="I110" i="71"/>
  <c r="I109" i="71"/>
  <c r="I108" i="71"/>
  <c r="I107" i="71"/>
  <c r="I106" i="71"/>
  <c r="I105" i="71"/>
  <c r="I104" i="71"/>
  <c r="I103" i="71"/>
  <c r="I102" i="71"/>
  <c r="I101" i="71"/>
  <c r="I100" i="71"/>
  <c r="I99" i="71"/>
  <c r="I98" i="71"/>
  <c r="I97" i="71"/>
  <c r="I96" i="71"/>
  <c r="I95" i="71"/>
  <c r="I94" i="71"/>
  <c r="I93" i="71"/>
  <c r="I92" i="71"/>
  <c r="I91" i="71"/>
  <c r="I90" i="71"/>
  <c r="I89" i="71"/>
  <c r="I88" i="71"/>
  <c r="I87" i="71"/>
  <c r="I86" i="71"/>
  <c r="I85" i="71"/>
  <c r="I84" i="71"/>
  <c r="I83" i="71"/>
  <c r="I82" i="71"/>
  <c r="I81" i="71"/>
  <c r="I80" i="71"/>
  <c r="I79" i="71"/>
  <c r="I78" i="71"/>
  <c r="I77" i="71"/>
  <c r="I76" i="71"/>
  <c r="I75" i="71"/>
  <c r="I74" i="71"/>
  <c r="I56" i="71"/>
  <c r="I55" i="71"/>
  <c r="I54" i="71"/>
  <c r="I53" i="71"/>
  <c r="I52" i="71"/>
  <c r="I51" i="71"/>
  <c r="I50" i="71"/>
  <c r="I49" i="71"/>
  <c r="I48" i="71"/>
  <c r="I47" i="71"/>
  <c r="I46" i="71"/>
  <c r="I45" i="71"/>
  <c r="I44" i="71"/>
  <c r="I43" i="71"/>
  <c r="I42" i="71"/>
  <c r="I41" i="71"/>
  <c r="I40" i="71"/>
  <c r="I39" i="71"/>
  <c r="I38" i="71"/>
  <c r="I37" i="71"/>
  <c r="I36" i="71"/>
  <c r="I35" i="71"/>
  <c r="I34" i="71"/>
  <c r="I33" i="71"/>
  <c r="I32" i="71"/>
  <c r="I31" i="71"/>
  <c r="I30" i="71"/>
  <c r="I29" i="71"/>
  <c r="I28" i="71"/>
  <c r="I27" i="71"/>
  <c r="I26" i="71"/>
  <c r="I25" i="71"/>
  <c r="I24" i="71"/>
  <c r="I23" i="71"/>
  <c r="I22" i="71"/>
  <c r="I21" i="71"/>
  <c r="I20" i="71"/>
  <c r="I19" i="71"/>
  <c r="I18" i="71"/>
  <c r="I17" i="71"/>
  <c r="I16" i="71"/>
  <c r="I15" i="71"/>
  <c r="I14" i="71"/>
  <c r="I13" i="71"/>
  <c r="I12" i="71"/>
  <c r="I11" i="71"/>
  <c r="I10" i="71"/>
  <c r="I9" i="71"/>
  <c r="M161" i="23" l="1"/>
  <c r="L8" i="23"/>
  <c r="M9" i="23" s="1"/>
  <c r="K8" i="23"/>
  <c r="D8" i="23"/>
  <c r="I161" i="23"/>
  <c r="H8" i="23"/>
  <c r="J8" i="23"/>
  <c r="G8" i="23"/>
  <c r="E161" i="23"/>
  <c r="F8" i="23"/>
  <c r="F113" i="23"/>
  <c r="D17" i="23"/>
  <c r="D18" i="23"/>
  <c r="D23" i="23"/>
  <c r="D24" i="23"/>
  <c r="D26" i="23"/>
  <c r="D27" i="23"/>
  <c r="D28" i="23"/>
  <c r="D16" i="23"/>
  <c r="D20" i="23"/>
  <c r="D21" i="23"/>
  <c r="D25" i="23"/>
  <c r="D29" i="23"/>
  <c r="D31" i="23" l="1"/>
  <c r="L113" i="23"/>
  <c r="H113" i="23"/>
  <c r="D113" i="23"/>
  <c r="I113" i="23"/>
  <c r="E113" i="23"/>
  <c r="K113" i="23"/>
  <c r="K114" i="23" s="1"/>
  <c r="G113" i="23"/>
  <c r="D19" i="23"/>
  <c r="D30" i="23" s="1"/>
  <c r="E23" i="1"/>
  <c r="L114" i="23" l="1"/>
  <c r="D32" i="23"/>
  <c r="I22" i="44"/>
  <c r="J22" i="44"/>
  <c r="K22" i="44"/>
  <c r="I23" i="44"/>
  <c r="J23" i="44"/>
  <c r="K23" i="44"/>
  <c r="H22" i="46"/>
  <c r="I22" i="46"/>
  <c r="J22" i="46"/>
  <c r="K22" i="46"/>
  <c r="H23" i="46"/>
  <c r="I23" i="46"/>
  <c r="J23" i="46"/>
  <c r="K23" i="46"/>
  <c r="E598" i="71" l="1"/>
  <c r="F598" i="71"/>
  <c r="G598" i="71"/>
  <c r="H598" i="71"/>
  <c r="D598" i="71"/>
  <c r="E588" i="71"/>
  <c r="F588" i="71"/>
  <c r="G588" i="71"/>
  <c r="H588" i="71"/>
  <c r="D588" i="71"/>
  <c r="L39" i="76" l="1"/>
  <c r="L29" i="76"/>
  <c r="K9" i="75"/>
  <c r="K10" i="75"/>
  <c r="K11" i="75"/>
  <c r="K13" i="75"/>
  <c r="K14" i="75"/>
  <c r="K15" i="75"/>
  <c r="K16" i="75"/>
  <c r="K17" i="75"/>
  <c r="K18" i="75"/>
  <c r="K19" i="75" l="1"/>
  <c r="K20" i="75"/>
  <c r="J30" i="73" l="1"/>
  <c r="J31" i="73" s="1"/>
  <c r="H17" i="64" l="1"/>
  <c r="G17" i="64"/>
  <c r="I17" i="64" s="1"/>
  <c r="F17" i="64"/>
  <c r="K9" i="43" l="1"/>
  <c r="I9" i="43"/>
  <c r="G9" i="43"/>
  <c r="L23" i="44"/>
  <c r="L22" i="44"/>
  <c r="F23" i="44"/>
  <c r="F22" i="44"/>
  <c r="E245" i="70" l="1"/>
  <c r="F253" i="70"/>
  <c r="F243" i="70"/>
  <c r="H253" i="70"/>
  <c r="I248" i="70"/>
  <c r="J253" i="70"/>
  <c r="J243" i="70"/>
  <c r="K245" i="70"/>
  <c r="L253" i="70"/>
  <c r="L243" i="70"/>
  <c r="M245" i="70"/>
  <c r="N257" i="70"/>
  <c r="N253" i="70"/>
  <c r="N243" i="70"/>
  <c r="O248" i="70"/>
  <c r="O245" i="70"/>
  <c r="P253" i="70"/>
  <c r="P243" i="70"/>
  <c r="Q248" i="70"/>
  <c r="Q245" i="70"/>
  <c r="R253" i="70"/>
  <c r="R243" i="70"/>
  <c r="T243" i="70"/>
  <c r="U248" i="70"/>
  <c r="U245" i="70"/>
  <c r="V253" i="70"/>
  <c r="V243" i="70"/>
  <c r="F258" i="70"/>
  <c r="F256" i="70"/>
  <c r="F242" i="70"/>
  <c r="H258" i="70"/>
  <c r="I247" i="70"/>
  <c r="I244" i="70"/>
  <c r="J256" i="70"/>
  <c r="J246" i="70"/>
  <c r="K244" i="70"/>
  <c r="L258" i="70"/>
  <c r="L246" i="70"/>
  <c r="L242" i="70"/>
  <c r="M244" i="70"/>
  <c r="N258" i="70"/>
  <c r="N256" i="70"/>
  <c r="N246" i="70"/>
  <c r="N242" i="70"/>
  <c r="O254" i="70"/>
  <c r="O244" i="70"/>
  <c r="P256" i="70"/>
  <c r="P242" i="70"/>
  <c r="Q244" i="70"/>
  <c r="R256" i="70"/>
  <c r="R246" i="70"/>
  <c r="R242" i="70"/>
  <c r="S247" i="70"/>
  <c r="S254" i="70"/>
  <c r="S244" i="70"/>
  <c r="T258" i="70"/>
  <c r="T242" i="70"/>
  <c r="U244" i="70"/>
  <c r="V256" i="70"/>
  <c r="V242" i="70"/>
  <c r="E253" i="70"/>
  <c r="E243" i="70"/>
  <c r="F245" i="70"/>
  <c r="G253" i="70"/>
  <c r="G243" i="70"/>
  <c r="H245" i="70"/>
  <c r="I243" i="70"/>
  <c r="J245" i="70"/>
  <c r="K253" i="70"/>
  <c r="L248" i="70"/>
  <c r="L245" i="70"/>
  <c r="M253" i="70"/>
  <c r="N248" i="70"/>
  <c r="N255" i="70"/>
  <c r="O253" i="70"/>
  <c r="P245" i="70"/>
  <c r="Q253" i="70"/>
  <c r="Q243" i="70"/>
  <c r="R245" i="70"/>
  <c r="S257" i="70"/>
  <c r="S253" i="70"/>
  <c r="S243" i="70"/>
  <c r="T245" i="70"/>
  <c r="U253" i="70"/>
  <c r="U243" i="70"/>
  <c r="V245" i="70"/>
  <c r="E258" i="70"/>
  <c r="E256" i="70"/>
  <c r="G256" i="70"/>
  <c r="I258" i="70"/>
  <c r="I256" i="70"/>
  <c r="I242" i="70"/>
  <c r="K258" i="70"/>
  <c r="N247" i="70"/>
  <c r="N254" i="70"/>
  <c r="N244" i="70"/>
  <c r="O258" i="70"/>
  <c r="O246" i="70"/>
  <c r="O242" i="70"/>
  <c r="Q258" i="70"/>
  <c r="Q256" i="70"/>
  <c r="Q242" i="70"/>
  <c r="R254" i="70"/>
  <c r="R244" i="70"/>
  <c r="S256" i="70"/>
  <c r="S246" i="70"/>
  <c r="S242" i="70"/>
  <c r="T244" i="70"/>
  <c r="U258" i="70"/>
  <c r="U256" i="70"/>
  <c r="U242" i="70"/>
  <c r="V244" i="70"/>
  <c r="K254" i="70"/>
  <c r="M247" i="70"/>
  <c r="M254" i="70"/>
  <c r="P258" i="70"/>
  <c r="P246" i="70"/>
  <c r="Q247" i="70"/>
  <c r="Q254" i="70"/>
  <c r="R257" i="70"/>
  <c r="S248" i="70"/>
  <c r="S255" i="70"/>
  <c r="T257" i="70"/>
  <c r="U255" i="70"/>
  <c r="V257" i="70"/>
  <c r="K247" i="70"/>
  <c r="O247" i="70"/>
  <c r="J257" i="70"/>
  <c r="S245" i="70"/>
  <c r="G257" i="70"/>
  <c r="H248" i="70"/>
  <c r="H255" i="70"/>
  <c r="I257" i="70"/>
  <c r="J248" i="70"/>
  <c r="G248" i="70"/>
  <c r="G255" i="70"/>
  <c r="H257" i="70"/>
  <c r="H243" i="70"/>
  <c r="I255" i="70"/>
  <c r="I245" i="70"/>
  <c r="I252" i="70"/>
  <c r="K256" i="70"/>
  <c r="K246" i="70"/>
  <c r="K242" i="70"/>
  <c r="L247" i="70"/>
  <c r="L244" i="70"/>
  <c r="M258" i="70"/>
  <c r="M256" i="70"/>
  <c r="M246" i="70"/>
  <c r="M242" i="70"/>
  <c r="O256" i="70"/>
  <c r="P247" i="70"/>
  <c r="P244" i="70"/>
  <c r="Q246" i="70"/>
  <c r="R252" i="70"/>
  <c r="T248" i="70"/>
  <c r="T255" i="70"/>
  <c r="U257" i="70"/>
  <c r="F244" i="70"/>
  <c r="E247" i="70"/>
  <c r="E254" i="70"/>
  <c r="E244" i="70"/>
  <c r="J258" i="70"/>
  <c r="J242" i="70"/>
  <c r="K248" i="70"/>
  <c r="K255" i="70"/>
  <c r="K252" i="70"/>
  <c r="I253" i="70"/>
  <c r="J252" i="70"/>
  <c r="T254" i="70"/>
  <c r="F247" i="70"/>
  <c r="F254" i="70"/>
  <c r="F248" i="70"/>
  <c r="G258" i="70"/>
  <c r="G246" i="70"/>
  <c r="H247" i="70"/>
  <c r="I246" i="70"/>
  <c r="J247" i="70"/>
  <c r="J254" i="70"/>
  <c r="K257" i="70"/>
  <c r="K243" i="70"/>
  <c r="E242" i="70"/>
  <c r="L252" i="70"/>
  <c r="L254" i="70"/>
  <c r="E248" i="70"/>
  <c r="E255" i="70"/>
  <c r="Y225" i="70"/>
  <c r="G242" i="70"/>
  <c r="H252" i="70"/>
  <c r="H254" i="70"/>
  <c r="H244" i="70"/>
  <c r="L255" i="70"/>
  <c r="M257" i="70"/>
  <c r="N245" i="70"/>
  <c r="O257" i="70"/>
  <c r="O243" i="70"/>
  <c r="P248" i="70"/>
  <c r="P255" i="70"/>
  <c r="Q257" i="70"/>
  <c r="R258" i="70"/>
  <c r="U254" i="70"/>
  <c r="V258" i="70"/>
  <c r="V246" i="70"/>
  <c r="T246" i="70"/>
  <c r="G245" i="70"/>
  <c r="J244" i="70"/>
  <c r="M243" i="70"/>
  <c r="R255" i="70"/>
  <c r="L256" i="70"/>
  <c r="E257" i="70"/>
  <c r="F246" i="70"/>
  <c r="G247" i="70"/>
  <c r="G254" i="70"/>
  <c r="G244" i="70"/>
  <c r="I254" i="70"/>
  <c r="L257" i="70"/>
  <c r="M248" i="70"/>
  <c r="M255" i="70"/>
  <c r="O255" i="70"/>
  <c r="P257" i="70"/>
  <c r="Q255" i="70"/>
  <c r="Q252" i="70"/>
  <c r="R247" i="70"/>
  <c r="S258" i="70"/>
  <c r="T247" i="70"/>
  <c r="U246" i="70"/>
  <c r="V247" i="70"/>
  <c r="V254" i="70"/>
  <c r="V248" i="70"/>
  <c r="H242" i="70"/>
  <c r="F257" i="70"/>
  <c r="H256" i="70"/>
  <c r="J255" i="70"/>
  <c r="E246" i="70"/>
  <c r="P252" i="70"/>
  <c r="P254" i="70"/>
  <c r="S252" i="70"/>
  <c r="T253" i="70"/>
  <c r="T252" i="70"/>
  <c r="U252" i="70"/>
  <c r="R248" i="70"/>
  <c r="U247" i="70"/>
  <c r="H246" i="70"/>
  <c r="T256" i="70"/>
  <c r="V255" i="70"/>
  <c r="F255" i="70"/>
  <c r="M252" i="70"/>
  <c r="Y224" i="70"/>
  <c r="O252" i="70"/>
  <c r="G252" i="70"/>
  <c r="E252" i="70"/>
  <c r="V252" i="70"/>
  <c r="N252" i="70"/>
  <c r="F252" i="70"/>
  <c r="N259" i="70" l="1"/>
  <c r="N249" i="70"/>
  <c r="S249" i="70"/>
  <c r="D258" i="70"/>
  <c r="D253" i="70"/>
  <c r="D245" i="70"/>
  <c r="Q249" i="70"/>
  <c r="L249" i="70"/>
  <c r="T249" i="70"/>
  <c r="I249" i="70"/>
  <c r="M259" i="70"/>
  <c r="U249" i="70"/>
  <c r="R259" i="70"/>
  <c r="O249" i="70"/>
  <c r="G259" i="70"/>
  <c r="K249" i="70"/>
  <c r="K259" i="70"/>
  <c r="J249" i="70"/>
  <c r="M249" i="70"/>
  <c r="V249" i="70"/>
  <c r="G249" i="70"/>
  <c r="F259" i="70"/>
  <c r="S259" i="70"/>
  <c r="Q259" i="70"/>
  <c r="P249" i="70"/>
  <c r="E249" i="70"/>
  <c r="O259" i="70"/>
  <c r="J259" i="70"/>
  <c r="R249" i="70"/>
  <c r="D248" i="70"/>
  <c r="V259" i="70"/>
  <c r="I259" i="70"/>
  <c r="F249" i="70"/>
  <c r="D257" i="70"/>
  <c r="W226" i="70"/>
  <c r="D243" i="70"/>
  <c r="D247" i="70"/>
  <c r="D254" i="70"/>
  <c r="D244" i="70"/>
  <c r="U259" i="70"/>
  <c r="P259" i="70"/>
  <c r="E259" i="70"/>
  <c r="H259" i="70"/>
  <c r="X224" i="70"/>
  <c r="W224" i="70"/>
  <c r="D252" i="70"/>
  <c r="H249" i="70"/>
  <c r="X225" i="70"/>
  <c r="W225" i="70"/>
  <c r="D256" i="70"/>
  <c r="D246" i="70"/>
  <c r="T259" i="70"/>
  <c r="L259" i="70"/>
  <c r="D255" i="70"/>
  <c r="D238" i="70"/>
  <c r="D259" i="70" l="1"/>
  <c r="Y207" i="70" l="1"/>
  <c r="Y206" i="70"/>
  <c r="X206" i="70"/>
  <c r="X207" i="70"/>
  <c r="D220" i="70"/>
  <c r="D239" i="70" l="1"/>
  <c r="F23" i="90"/>
  <c r="H56" i="70"/>
  <c r="G16" i="77" s="1"/>
  <c r="H35" i="70"/>
  <c r="F16" i="77" s="1"/>
  <c r="O42" i="90" l="1"/>
  <c r="O43" i="90" s="1"/>
  <c r="F24" i="90"/>
  <c r="H103" i="70"/>
  <c r="I21" i="77" s="1"/>
  <c r="K21" i="77" s="1"/>
  <c r="H82" i="70"/>
  <c r="H21" i="77" s="1"/>
  <c r="H60" i="70"/>
  <c r="G20" i="77" s="1"/>
  <c r="H61" i="70"/>
  <c r="G21" i="77" s="1"/>
  <c r="Q174" i="70" l="1"/>
  <c r="Q199" i="70" s="1"/>
  <c r="R174" i="70"/>
  <c r="R199" i="70" s="1"/>
  <c r="S196" i="70"/>
  <c r="S174" i="70"/>
  <c r="T174" i="70"/>
  <c r="T199" i="70" s="1"/>
  <c r="T189" i="70"/>
  <c r="T192" i="70"/>
  <c r="U189" i="70"/>
  <c r="U192" i="70"/>
  <c r="V189" i="70"/>
  <c r="Q186" i="70"/>
  <c r="Q175" i="70"/>
  <c r="Q190" i="70" s="1"/>
  <c r="Q200" i="70"/>
  <c r="R186" i="70"/>
  <c r="R175" i="70"/>
  <c r="R191" i="70" s="1"/>
  <c r="S190" i="70"/>
  <c r="T202" i="70"/>
  <c r="U186" i="70"/>
  <c r="U175" i="70"/>
  <c r="U191" i="70" s="1"/>
  <c r="U200" i="70"/>
  <c r="U202" i="70"/>
  <c r="V186" i="70"/>
  <c r="V175" i="70"/>
  <c r="V190" i="70" s="1"/>
  <c r="V200" i="70"/>
  <c r="P187" i="70"/>
  <c r="P197" i="70"/>
  <c r="Q187" i="70"/>
  <c r="Q197" i="70"/>
  <c r="R187" i="70"/>
  <c r="R197" i="70"/>
  <c r="S187" i="70"/>
  <c r="S197" i="70"/>
  <c r="S201" i="70"/>
  <c r="T187" i="70"/>
  <c r="T197" i="70"/>
  <c r="U187" i="70"/>
  <c r="U197" i="70"/>
  <c r="V187" i="70"/>
  <c r="V197" i="70"/>
  <c r="P174" i="70"/>
  <c r="P189" i="70"/>
  <c r="Q189" i="70"/>
  <c r="Q192" i="70"/>
  <c r="R189" i="70"/>
  <c r="R192" i="70"/>
  <c r="U174" i="70"/>
  <c r="U201" i="70" s="1"/>
  <c r="V174" i="70"/>
  <c r="P175" i="70"/>
  <c r="P190" i="70" s="1"/>
  <c r="P200" i="70"/>
  <c r="Q202" i="70"/>
  <c r="R190" i="70"/>
  <c r="R200" i="70"/>
  <c r="S186" i="70"/>
  <c r="S175" i="70"/>
  <c r="S192" i="70" s="1"/>
  <c r="S200" i="70"/>
  <c r="T186" i="70"/>
  <c r="T175" i="70"/>
  <c r="T190" i="70" s="1"/>
  <c r="Q188" i="70"/>
  <c r="R188" i="70"/>
  <c r="R198" i="70"/>
  <c r="S188" i="70"/>
  <c r="S198" i="70"/>
  <c r="S191" i="70"/>
  <c r="T188" i="70"/>
  <c r="U188" i="70"/>
  <c r="V188" i="70"/>
  <c r="N191" i="70"/>
  <c r="N201" i="70"/>
  <c r="N200" i="70"/>
  <c r="N199" i="70"/>
  <c r="N198" i="70"/>
  <c r="N197" i="70"/>
  <c r="N190" i="70"/>
  <c r="N188" i="70"/>
  <c r="N187" i="70"/>
  <c r="T191" i="70" l="1"/>
  <c r="U198" i="70"/>
  <c r="U196" i="70"/>
  <c r="P188" i="70"/>
  <c r="S189" i="70"/>
  <c r="U190" i="70"/>
  <c r="R202" i="70"/>
  <c r="R201" i="70"/>
  <c r="P186" i="70"/>
  <c r="V179" i="70"/>
  <c r="T201" i="70"/>
  <c r="T196" i="70"/>
  <c r="P192" i="70"/>
  <c r="T198" i="70"/>
  <c r="P191" i="70"/>
  <c r="T200" i="70"/>
  <c r="Q179" i="70"/>
  <c r="V191" i="70"/>
  <c r="V192" i="70"/>
  <c r="S179" i="70"/>
  <c r="R196" i="70"/>
  <c r="Y160" i="70"/>
  <c r="H188" i="70"/>
  <c r="I188" i="70"/>
  <c r="I191" i="70"/>
  <c r="E175" i="70"/>
  <c r="E192" i="70" s="1"/>
  <c r="E200" i="70"/>
  <c r="E202" i="70"/>
  <c r="F175" i="70"/>
  <c r="F190" i="70" s="1"/>
  <c r="F200" i="70"/>
  <c r="F202" i="70"/>
  <c r="G186" i="70"/>
  <c r="G175" i="70"/>
  <c r="Y158" i="70"/>
  <c r="G200" i="70"/>
  <c r="Y166" i="70"/>
  <c r="H175" i="70"/>
  <c r="H189" i="70" s="1"/>
  <c r="H202" i="70"/>
  <c r="I186" i="70"/>
  <c r="I175" i="70"/>
  <c r="I200" i="70"/>
  <c r="I202" i="70"/>
  <c r="J175" i="70"/>
  <c r="J192" i="70" s="1"/>
  <c r="J190" i="70"/>
  <c r="J200" i="70"/>
  <c r="K175" i="70"/>
  <c r="K187" i="70" s="1"/>
  <c r="K202" i="70"/>
  <c r="L175" i="70"/>
  <c r="L191" i="70" s="1"/>
  <c r="L190" i="70"/>
  <c r="L200" i="70"/>
  <c r="L202" i="70"/>
  <c r="M175" i="70"/>
  <c r="M190" i="70" s="1"/>
  <c r="N186" i="70"/>
  <c r="N175" i="70"/>
  <c r="N189" i="70" s="1"/>
  <c r="N202" i="70"/>
  <c r="O175" i="70"/>
  <c r="O187" i="70" s="1"/>
  <c r="O190" i="70"/>
  <c r="O202" i="70"/>
  <c r="P179" i="70"/>
  <c r="S199" i="70"/>
  <c r="E187" i="70"/>
  <c r="E197" i="70"/>
  <c r="F187" i="70"/>
  <c r="F197" i="70"/>
  <c r="G187" i="70"/>
  <c r="G197" i="70"/>
  <c r="Y163" i="70"/>
  <c r="H197" i="70"/>
  <c r="I187" i="70"/>
  <c r="J187" i="70"/>
  <c r="J197" i="70"/>
  <c r="K197" i="70"/>
  <c r="L187" i="70"/>
  <c r="L197" i="70"/>
  <c r="M197" i="70"/>
  <c r="O197" i="70"/>
  <c r="V198" i="70"/>
  <c r="Q191" i="70"/>
  <c r="P198" i="70"/>
  <c r="U199" i="70"/>
  <c r="P196" i="70"/>
  <c r="Q201" i="70"/>
  <c r="V202" i="70"/>
  <c r="P202" i="70"/>
  <c r="V199" i="70"/>
  <c r="T179" i="70"/>
  <c r="Q196" i="70"/>
  <c r="Y156" i="70"/>
  <c r="Y164" i="70"/>
  <c r="G191" i="70"/>
  <c r="J188" i="70"/>
  <c r="K188" i="70"/>
  <c r="M188" i="70"/>
  <c r="O188" i="70"/>
  <c r="O198" i="70"/>
  <c r="E174" i="70"/>
  <c r="E189" i="70"/>
  <c r="F174" i="70"/>
  <c r="F189" i="70"/>
  <c r="Y153" i="70"/>
  <c r="G196" i="70"/>
  <c r="G174" i="70"/>
  <c r="Y157" i="70"/>
  <c r="G189" i="70"/>
  <c r="Y161" i="70"/>
  <c r="Y165" i="70"/>
  <c r="H174" i="70"/>
  <c r="I174" i="70"/>
  <c r="I192" i="70"/>
  <c r="J174" i="70"/>
  <c r="J189" i="70"/>
  <c r="K174" i="70"/>
  <c r="K199" i="70" s="1"/>
  <c r="K189" i="70"/>
  <c r="K192" i="70"/>
  <c r="L174" i="70"/>
  <c r="L198" i="70" s="1"/>
  <c r="L189" i="70"/>
  <c r="L192" i="70"/>
  <c r="M174" i="70"/>
  <c r="M201" i="70" s="1"/>
  <c r="M189" i="70"/>
  <c r="N196" i="70"/>
  <c r="N174" i="70"/>
  <c r="N192" i="70"/>
  <c r="O174" i="70"/>
  <c r="O199" i="70" s="1"/>
  <c r="O189" i="70"/>
  <c r="O192" i="70"/>
  <c r="Q198" i="70"/>
  <c r="V196" i="70"/>
  <c r="U179" i="70"/>
  <c r="V201" i="70"/>
  <c r="P201" i="70"/>
  <c r="S202" i="70"/>
  <c r="R179" i="70"/>
  <c r="P199" i="70"/>
  <c r="Y155" i="70"/>
  <c r="Y159" i="70"/>
  <c r="Y154" i="70"/>
  <c r="Y162" i="70"/>
  <c r="E672" i="23"/>
  <c r="E675" i="23"/>
  <c r="E674" i="23"/>
  <c r="E678" i="23"/>
  <c r="D677" i="23"/>
  <c r="E677" i="23"/>
  <c r="E673" i="23"/>
  <c r="E676" i="23"/>
  <c r="D674" i="23"/>
  <c r="D675" i="23"/>
  <c r="D672" i="23"/>
  <c r="D678" i="23"/>
  <c r="D187" i="70"/>
  <c r="D189" i="70"/>
  <c r="D197" i="70"/>
  <c r="Y145" i="70"/>
  <c r="Y144" i="70"/>
  <c r="Y143" i="70"/>
  <c r="Y142" i="70"/>
  <c r="Y141" i="70"/>
  <c r="Y140" i="70"/>
  <c r="Y139" i="70"/>
  <c r="Y138" i="70"/>
  <c r="Y137" i="70"/>
  <c r="Y136" i="70"/>
  <c r="Y135" i="70"/>
  <c r="Y134" i="70"/>
  <c r="Y133" i="70"/>
  <c r="Y132" i="70"/>
  <c r="M187" i="70" l="1"/>
  <c r="M199" i="70"/>
  <c r="L199" i="70"/>
  <c r="F192" i="70"/>
  <c r="M192" i="70"/>
  <c r="M191" i="70"/>
  <c r="M196" i="70"/>
  <c r="F191" i="70"/>
  <c r="I189" i="70"/>
  <c r="G192" i="70"/>
  <c r="G188" i="70"/>
  <c r="G190" i="70"/>
  <c r="M186" i="70"/>
  <c r="L188" i="70"/>
  <c r="E201" i="70"/>
  <c r="O191" i="70"/>
  <c r="I190" i="70"/>
  <c r="M198" i="70"/>
  <c r="M202" i="70"/>
  <c r="I199" i="70"/>
  <c r="I196" i="70"/>
  <c r="E199" i="70"/>
  <c r="E196" i="70"/>
  <c r="I198" i="70"/>
  <c r="E198" i="70"/>
  <c r="I201" i="70"/>
  <c r="H187" i="70"/>
  <c r="J198" i="70"/>
  <c r="H179" i="70"/>
  <c r="G179" i="70"/>
  <c r="F201" i="70"/>
  <c r="J202" i="70"/>
  <c r="J186" i="70"/>
  <c r="J199" i="70"/>
  <c r="H199" i="70"/>
  <c r="F199" i="70"/>
  <c r="J191" i="70"/>
  <c r="F188" i="70"/>
  <c r="N179" i="70"/>
  <c r="N180" i="70" s="1"/>
  <c r="K179" i="70"/>
  <c r="K190" i="70"/>
  <c r="E188" i="70"/>
  <c r="K198" i="70"/>
  <c r="E186" i="70"/>
  <c r="L179" i="70"/>
  <c r="H198" i="70"/>
  <c r="H200" i="70"/>
  <c r="H191" i="70"/>
  <c r="G198" i="70"/>
  <c r="O179" i="70"/>
  <c r="L196" i="70"/>
  <c r="H196" i="70"/>
  <c r="K201" i="70"/>
  <c r="G201" i="70"/>
  <c r="O200" i="70"/>
  <c r="L186" i="70"/>
  <c r="K200" i="70"/>
  <c r="H186" i="70"/>
  <c r="F186" i="70"/>
  <c r="E191" i="70"/>
  <c r="D167" i="70"/>
  <c r="O196" i="70"/>
  <c r="K196" i="70"/>
  <c r="J179" i="70"/>
  <c r="H192" i="70"/>
  <c r="G199" i="70"/>
  <c r="F179" i="70"/>
  <c r="K191" i="70"/>
  <c r="F198" i="70"/>
  <c r="O186" i="70"/>
  <c r="K186" i="70"/>
  <c r="H190" i="70"/>
  <c r="D202" i="70"/>
  <c r="D175" i="70"/>
  <c r="D186" i="70" s="1"/>
  <c r="M179" i="70"/>
  <c r="J196" i="70"/>
  <c r="I179" i="70"/>
  <c r="F196" i="70"/>
  <c r="E179" i="70"/>
  <c r="O201" i="70"/>
  <c r="L201" i="70"/>
  <c r="J201" i="70"/>
  <c r="I197" i="70"/>
  <c r="H201" i="70"/>
  <c r="M200" i="70"/>
  <c r="G202" i="70"/>
  <c r="E190" i="70"/>
  <c r="X165" i="70"/>
  <c r="X161" i="70"/>
  <c r="X164" i="70"/>
  <c r="X160" i="70"/>
  <c r="X156" i="70"/>
  <c r="X153" i="70"/>
  <c r="X163" i="70"/>
  <c r="X162" i="70"/>
  <c r="X158" i="70"/>
  <c r="X154" i="70"/>
  <c r="X166" i="70"/>
  <c r="X159" i="70"/>
  <c r="X155" i="70"/>
  <c r="Y167" i="70"/>
  <c r="X157" i="70"/>
  <c r="D676" i="23"/>
  <c r="T180" i="70"/>
  <c r="D673" i="23"/>
  <c r="U180" i="70"/>
  <c r="E665" i="23"/>
  <c r="D667" i="23"/>
  <c r="E667" i="23"/>
  <c r="D666" i="23"/>
  <c r="E666" i="23"/>
  <c r="D662" i="23"/>
  <c r="E662" i="23"/>
  <c r="E669" i="23"/>
  <c r="E668" i="23"/>
  <c r="E663" i="23"/>
  <c r="E671" i="23"/>
  <c r="E670" i="23"/>
  <c r="E661" i="23"/>
  <c r="D664" i="23"/>
  <c r="E664" i="23"/>
  <c r="R180" i="70"/>
  <c r="V180" i="70"/>
  <c r="P180" i="70"/>
  <c r="S180" i="70"/>
  <c r="W154" i="70"/>
  <c r="Q180" i="70"/>
  <c r="D661" i="23"/>
  <c r="T172" i="70"/>
  <c r="D179" i="70" l="1"/>
  <c r="Z167" i="70"/>
  <c r="D200" i="70"/>
  <c r="D188" i="70"/>
  <c r="D190" i="70"/>
  <c r="D192" i="70"/>
  <c r="D198" i="70"/>
  <c r="D201" i="70"/>
  <c r="D191" i="70"/>
  <c r="D199" i="70"/>
  <c r="X172" i="70"/>
  <c r="L172" i="70"/>
  <c r="M172" i="70"/>
  <c r="O172" i="70"/>
  <c r="Q172" i="70"/>
  <c r="U172" i="70"/>
  <c r="N172" i="70"/>
  <c r="H172" i="70"/>
  <c r="I172" i="70"/>
  <c r="R172" i="70"/>
  <c r="J172" i="70"/>
  <c r="V172" i="70"/>
  <c r="S172" i="70"/>
  <c r="P172" i="70"/>
  <c r="K172" i="70"/>
  <c r="D668" i="23"/>
  <c r="D671" i="23"/>
  <c r="D663" i="23"/>
  <c r="E180" i="70"/>
  <c r="D669" i="23"/>
  <c r="D670" i="23"/>
  <c r="F180" i="70"/>
  <c r="D665" i="23"/>
  <c r="H180" i="70"/>
  <c r="G180" i="70"/>
  <c r="O180" i="70"/>
  <c r="I180" i="70"/>
  <c r="M180" i="70"/>
  <c r="K180" i="70"/>
  <c r="J180" i="70"/>
  <c r="L180" i="70"/>
  <c r="X133" i="70" l="1"/>
  <c r="X135" i="70"/>
  <c r="X137" i="70"/>
  <c r="X139" i="70"/>
  <c r="X141" i="70"/>
  <c r="X143" i="70"/>
  <c r="X145" i="70"/>
  <c r="X132" i="70"/>
  <c r="X144" i="70" l="1"/>
  <c r="X140" i="70"/>
  <c r="X136" i="70"/>
  <c r="X142" i="70"/>
  <c r="X138" i="70"/>
  <c r="X134" i="70"/>
  <c r="W133" i="70"/>
  <c r="D146" i="70"/>
  <c r="D171" i="70" s="1"/>
  <c r="Z171" i="70" s="1"/>
  <c r="W132" i="70"/>
  <c r="X151" i="70" l="1"/>
  <c r="Y172" i="70" s="1"/>
  <c r="X150" i="70"/>
  <c r="H11" i="43" l="1"/>
  <c r="I11" i="43"/>
  <c r="H12" i="43"/>
  <c r="I12" i="43"/>
  <c r="H19" i="43"/>
  <c r="I19" i="43"/>
  <c r="G14" i="43"/>
  <c r="G16" i="43"/>
  <c r="F16" i="43"/>
  <c r="O48" i="23" l="1"/>
  <c r="M22" i="44" s="1"/>
  <c r="H40" i="23" l="1"/>
  <c r="Q49" i="23"/>
  <c r="N23" i="44" s="1"/>
  <c r="Q48" i="23"/>
  <c r="N22" i="44" s="1"/>
  <c r="P48" i="23"/>
  <c r="G28" i="23" s="1"/>
  <c r="P49" i="23"/>
  <c r="R48" i="23" l="1"/>
  <c r="O22" i="44" s="1"/>
  <c r="H28" i="23"/>
  <c r="R49" i="23"/>
  <c r="O23" i="44" s="1"/>
  <c r="F48" i="23"/>
  <c r="G22" i="44" s="1"/>
  <c r="D599" i="71"/>
  <c r="F19" i="74"/>
  <c r="G19" i="74"/>
  <c r="F20" i="74"/>
  <c r="G20" i="74"/>
  <c r="F10" i="74"/>
  <c r="G10" i="74"/>
  <c r="H10" i="74"/>
  <c r="I10" i="74"/>
  <c r="J10" i="74"/>
  <c r="F11" i="74"/>
  <c r="G11" i="74"/>
  <c r="H11" i="74"/>
  <c r="I11" i="74"/>
  <c r="J11" i="74"/>
  <c r="F12" i="74"/>
  <c r="G12" i="74"/>
  <c r="H12" i="74"/>
  <c r="I12" i="74"/>
  <c r="J12" i="74"/>
  <c r="F13" i="74"/>
  <c r="G13" i="74"/>
  <c r="H13" i="74"/>
  <c r="I13" i="74"/>
  <c r="J13" i="74"/>
  <c r="F14" i="74"/>
  <c r="G14" i="74"/>
  <c r="H14" i="74"/>
  <c r="I14" i="74"/>
  <c r="J14" i="74"/>
  <c r="G9" i="74" l="1"/>
  <c r="E599" i="71"/>
  <c r="G21" i="74"/>
  <c r="E604" i="71"/>
  <c r="G17" i="74"/>
  <c r="E602" i="71"/>
  <c r="G15" i="74"/>
  <c r="E600" i="71"/>
  <c r="F21" i="74"/>
  <c r="D604" i="71"/>
  <c r="F17" i="74"/>
  <c r="D602" i="71"/>
  <c r="F15" i="74"/>
  <c r="D600" i="71"/>
  <c r="G18" i="74"/>
  <c r="E603" i="71"/>
  <c r="G16" i="74"/>
  <c r="E601" i="71"/>
  <c r="F18" i="74"/>
  <c r="D603" i="71"/>
  <c r="F16" i="74"/>
  <c r="D601" i="71"/>
  <c r="E17" i="23"/>
  <c r="J17" i="23"/>
  <c r="E18" i="23"/>
  <c r="H22" i="43"/>
  <c r="I28" i="23"/>
  <c r="I22" i="43" s="1"/>
  <c r="K17" i="23" l="1"/>
  <c r="L17" i="23" s="1"/>
  <c r="K11" i="43" s="1"/>
  <c r="D605" i="71"/>
  <c r="F18" i="23"/>
  <c r="G12" i="43" s="1"/>
  <c r="F17" i="23"/>
  <c r="G11" i="43" s="1"/>
  <c r="F11" i="43"/>
  <c r="F12" i="43"/>
  <c r="J11" i="43" l="1"/>
  <c r="D629" i="23"/>
  <c r="D594" i="71"/>
  <c r="E594" i="71"/>
  <c r="F594" i="71"/>
  <c r="G594" i="71"/>
  <c r="H594" i="71"/>
  <c r="F171" i="23" l="1"/>
  <c r="H11" i="45"/>
  <c r="I11" i="45"/>
  <c r="H12" i="45"/>
  <c r="I12" i="45"/>
  <c r="K9" i="45"/>
  <c r="I9" i="45"/>
  <c r="G9" i="45"/>
  <c r="L23" i="46" l="1"/>
  <c r="L22" i="46"/>
  <c r="O92" i="23" l="1"/>
  <c r="M22" i="46" s="1"/>
  <c r="F23" i="46" l="1"/>
  <c r="F22" i="46"/>
  <c r="P92" i="23"/>
  <c r="G68" i="23" s="1"/>
  <c r="P91" i="23"/>
  <c r="F92" i="23" l="1"/>
  <c r="G22" i="46" s="1"/>
  <c r="Q92" i="23"/>
  <c r="N22" i="46" s="1"/>
  <c r="J68" i="23"/>
  <c r="J57" i="23"/>
  <c r="J58" i="23"/>
  <c r="F56" i="23" l="1"/>
  <c r="F12" i="45"/>
  <c r="F22" i="45"/>
  <c r="K57" i="23"/>
  <c r="F11" i="45"/>
  <c r="F68" i="23"/>
  <c r="G22" i="45" s="1"/>
  <c r="F57" i="23"/>
  <c r="H68" i="23"/>
  <c r="K68" i="23" s="1"/>
  <c r="R92" i="23"/>
  <c r="O22" i="46" s="1"/>
  <c r="G11" i="45" l="1"/>
  <c r="I68" i="23"/>
  <c r="I22" i="45" s="1"/>
  <c r="H22" i="45"/>
  <c r="L68" i="23"/>
  <c r="K22" i="45" s="1"/>
  <c r="J22" i="45"/>
  <c r="L57" i="23"/>
  <c r="J11" i="45"/>
  <c r="K11" i="45" l="1"/>
  <c r="D575" i="23"/>
  <c r="E575" i="23"/>
  <c r="E10" i="1"/>
  <c r="H216" i="71" l="1"/>
  <c r="G216" i="71"/>
  <c r="H16" i="2"/>
  <c r="H14" i="2"/>
  <c r="Q42" i="23" l="1"/>
  <c r="P42" i="23"/>
  <c r="E605" i="71" l="1"/>
  <c r="Y236" i="70" l="1"/>
  <c r="X236" i="70"/>
  <c r="W236" i="70"/>
  <c r="Y218" i="70" l="1"/>
  <c r="X218" i="70"/>
  <c r="W218" i="70"/>
  <c r="D216" i="71" l="1"/>
  <c r="F15" i="45" l="1"/>
  <c r="K24" i="75" l="1"/>
  <c r="K23" i="75"/>
  <c r="F21" i="75"/>
  <c r="G8" i="74" l="1"/>
  <c r="H8" i="74"/>
  <c r="I8" i="74"/>
  <c r="J8" i="74"/>
  <c r="F8" i="74"/>
  <c r="H81" i="70" l="1"/>
  <c r="H20" i="77" s="1"/>
  <c r="F677" i="23" l="1"/>
  <c r="F678" i="23"/>
  <c r="F676" i="23"/>
  <c r="F672" i="23"/>
  <c r="F673" i="23"/>
  <c r="F674" i="23"/>
  <c r="F671" i="23"/>
  <c r="F667" i="23"/>
  <c r="F668" i="23"/>
  <c r="F669" i="23"/>
  <c r="F666" i="23"/>
  <c r="F661" i="23"/>
  <c r="F662" i="23"/>
  <c r="F663" i="23"/>
  <c r="F664" i="23"/>
  <c r="Y232" i="70" l="1"/>
  <c r="Y231" i="70"/>
  <c r="X231" i="70"/>
  <c r="X232" i="70"/>
  <c r="X234" i="70"/>
  <c r="Y235" i="70"/>
  <c r="X235" i="70"/>
  <c r="Y237" i="70"/>
  <c r="X237" i="70"/>
  <c r="Y233" i="70"/>
  <c r="Y234" i="70"/>
  <c r="X233" i="70"/>
  <c r="Y210" i="70" l="1"/>
  <c r="Y214" i="70"/>
  <c r="Y219" i="70"/>
  <c r="X212" i="70"/>
  <c r="X214" i="70"/>
  <c r="X219" i="70"/>
  <c r="Y213" i="70"/>
  <c r="Y209" i="70"/>
  <c r="Y217" i="70"/>
  <c r="Y216" i="70"/>
  <c r="X211" i="70"/>
  <c r="X215" i="70"/>
  <c r="X208" i="70"/>
  <c r="X210" i="70"/>
  <c r="X216" i="70"/>
  <c r="Y212" i="70"/>
  <c r="Y208" i="70"/>
  <c r="X209" i="70"/>
  <c r="X217" i="70"/>
  <c r="Y215" i="70"/>
  <c r="Y211" i="70"/>
  <c r="X228" i="70"/>
  <c r="Y227" i="70"/>
  <c r="X229" i="70"/>
  <c r="Y228" i="70"/>
  <c r="X226" i="70"/>
  <c r="X230" i="70"/>
  <c r="Y229" i="70"/>
  <c r="X227" i="70"/>
  <c r="Y230" i="70"/>
  <c r="Y226" i="70"/>
  <c r="X213" i="70"/>
  <c r="Y220" i="70" l="1"/>
  <c r="D249" i="70"/>
  <c r="Y238" i="70"/>
  <c r="X238" i="70"/>
  <c r="Z224" i="70" l="1"/>
  <c r="Z225" i="70"/>
  <c r="Z236" i="70"/>
  <c r="Z233" i="70"/>
  <c r="Z237" i="70"/>
  <c r="Z235" i="70"/>
  <c r="Z234" i="70"/>
  <c r="Z231" i="70"/>
  <c r="Z232" i="70"/>
  <c r="Z226" i="70"/>
  <c r="Z229" i="70"/>
  <c r="Z230" i="70"/>
  <c r="Z227" i="70"/>
  <c r="Z228" i="70"/>
  <c r="W219" i="70"/>
  <c r="W217" i="70"/>
  <c r="W216" i="70"/>
  <c r="W215" i="70"/>
  <c r="W214" i="70"/>
  <c r="W213" i="70"/>
  <c r="W212" i="70"/>
  <c r="W211" i="70"/>
  <c r="W210" i="70"/>
  <c r="W209" i="70"/>
  <c r="W208" i="70"/>
  <c r="W206" i="70"/>
  <c r="W207" i="70"/>
  <c r="Z238" i="70" l="1"/>
  <c r="W220" i="70"/>
  <c r="X220" i="70"/>
  <c r="X221" i="70" s="1"/>
  <c r="Z206" i="70" l="1"/>
  <c r="Z207" i="70"/>
  <c r="Z218" i="70"/>
  <c r="Z208" i="70"/>
  <c r="Z211" i="70"/>
  <c r="Z214" i="70"/>
  <c r="Z209" i="70"/>
  <c r="Z217" i="70"/>
  <c r="Z213" i="70"/>
  <c r="Z210" i="70"/>
  <c r="Z215" i="70"/>
  <c r="Z216" i="70"/>
  <c r="Z219" i="70"/>
  <c r="Z212" i="70"/>
  <c r="W144" i="70"/>
  <c r="Z220" i="70" l="1"/>
  <c r="R193" i="70" l="1"/>
  <c r="T193" i="70" l="1"/>
  <c r="U193" i="70"/>
  <c r="V193" i="70"/>
  <c r="Q193" i="70"/>
  <c r="P193" i="70"/>
  <c r="M193" i="70"/>
  <c r="O193" i="70"/>
  <c r="K193" i="70" l="1"/>
  <c r="E193" i="70"/>
  <c r="L193" i="70"/>
  <c r="F193" i="70"/>
  <c r="J193" i="70"/>
  <c r="H193" i="70"/>
  <c r="D149" i="70"/>
  <c r="X149" i="70" l="1"/>
  <c r="F26" i="89"/>
  <c r="F172" i="70"/>
  <c r="E172" i="70"/>
  <c r="X146" i="70"/>
  <c r="W165" i="70"/>
  <c r="O48" i="89" l="1"/>
  <c r="O49" i="89" s="1"/>
  <c r="F27" i="89"/>
  <c r="W147" i="70"/>
  <c r="W141" i="70"/>
  <c r="W134" i="70"/>
  <c r="E19" i="23" l="1"/>
  <c r="E20" i="23"/>
  <c r="E21" i="23"/>
  <c r="F14" i="43" l="1"/>
  <c r="F15" i="43"/>
  <c r="F13" i="43"/>
  <c r="Q35" i="23"/>
  <c r="P35" i="23"/>
  <c r="G16" i="23" s="1"/>
  <c r="O49" i="23" l="1"/>
  <c r="M23" i="44" s="1"/>
  <c r="P46" i="23"/>
  <c r="G26" i="23" s="1"/>
  <c r="P44" i="23"/>
  <c r="G23" i="23" s="1"/>
  <c r="P47" i="23"/>
  <c r="G27" i="23" s="1"/>
  <c r="Q44" i="23"/>
  <c r="Q45" i="23"/>
  <c r="H24" i="23" s="1"/>
  <c r="H18" i="43" s="1"/>
  <c r="Q46" i="23"/>
  <c r="P45" i="23"/>
  <c r="G24" i="23" s="1"/>
  <c r="Q47" i="23"/>
  <c r="Q43" i="23"/>
  <c r="P43" i="23" l="1"/>
  <c r="G22" i="23" s="1"/>
  <c r="I44" i="23" l="1"/>
  <c r="I46" i="23"/>
  <c r="I45" i="23"/>
  <c r="F49" i="23"/>
  <c r="G23" i="44" s="1"/>
  <c r="F575" i="23" l="1"/>
  <c r="Q39" i="23" l="1"/>
  <c r="P39" i="23"/>
  <c r="Q38" i="23" l="1"/>
  <c r="Q37" i="23"/>
  <c r="Q36" i="23"/>
  <c r="P41" i="23"/>
  <c r="G21" i="23" s="1"/>
  <c r="P36" i="23" l="1"/>
  <c r="G19" i="23" s="1"/>
  <c r="P37" i="23"/>
  <c r="P38" i="23"/>
  <c r="Q41" i="23"/>
  <c r="E204" i="23" l="1"/>
  <c r="E205" i="23" s="1"/>
  <c r="D204" i="23"/>
  <c r="D205" i="23" s="1"/>
  <c r="D631" i="23" l="1"/>
  <c r="D632" i="23" s="1"/>
  <c r="F574" i="23" l="1"/>
  <c r="F170" i="23" l="1"/>
  <c r="F166" i="23"/>
  <c r="F169" i="23"/>
  <c r="F168" i="23"/>
  <c r="F167" i="23"/>
  <c r="D172" i="23" l="1"/>
  <c r="F172" i="23"/>
  <c r="G167" i="23" s="1"/>
  <c r="O93" i="23"/>
  <c r="M23" i="46" s="1"/>
  <c r="W148" i="70"/>
  <c r="W145" i="70"/>
  <c r="E167" i="23" l="1"/>
  <c r="W140" i="70"/>
  <c r="W142" i="70"/>
  <c r="W138" i="70"/>
  <c r="W143" i="70"/>
  <c r="F93" i="23"/>
  <c r="G23" i="46" s="1"/>
  <c r="G171" i="23"/>
  <c r="E171" i="23"/>
  <c r="G170" i="23"/>
  <c r="E169" i="23"/>
  <c r="E170" i="23"/>
  <c r="E168" i="23"/>
  <c r="I87" i="23"/>
  <c r="I17" i="46" s="1"/>
  <c r="W139" i="70"/>
  <c r="W137" i="70"/>
  <c r="E166" i="23" l="1"/>
  <c r="E172" i="23" s="1"/>
  <c r="W150" i="70"/>
  <c r="W135" i="70"/>
  <c r="F65" i="23" l="1"/>
  <c r="F66" i="23"/>
  <c r="F73" i="23"/>
  <c r="F69" i="23"/>
  <c r="F64" i="23"/>
  <c r="F59" i="23"/>
  <c r="F72" i="23"/>
  <c r="F61" i="23"/>
  <c r="F67" i="23"/>
  <c r="F63" i="23"/>
  <c r="F58" i="23"/>
  <c r="F71" i="23"/>
  <c r="M84" i="23"/>
  <c r="J84" i="23"/>
  <c r="G84" i="23"/>
  <c r="D84" i="23"/>
  <c r="G12" i="45" l="1"/>
  <c r="D94" i="23"/>
  <c r="D96" i="23" s="1"/>
  <c r="G94" i="23"/>
  <c r="W136" i="70" l="1"/>
  <c r="W151" i="70" s="1"/>
  <c r="Y146" i="70" l="1"/>
  <c r="Y171" i="70" s="1"/>
  <c r="G172" i="70"/>
  <c r="W146" i="70"/>
  <c r="W149" i="70" s="1"/>
  <c r="E50" i="1" l="1"/>
  <c r="E49" i="1"/>
  <c r="E35" i="1"/>
  <c r="E34" i="1"/>
  <c r="E30" i="1"/>
  <c r="E27" i="1"/>
  <c r="E26" i="1"/>
  <c r="E22" i="1"/>
  <c r="E19" i="1"/>
  <c r="E17" i="1"/>
  <c r="E9" i="1"/>
  <c r="C4" i="43"/>
  <c r="C4" i="48"/>
  <c r="C4" i="49"/>
  <c r="C4" i="50"/>
  <c r="C4" i="54"/>
  <c r="C4" i="51"/>
  <c r="C4" i="52"/>
  <c r="C4" i="31"/>
  <c r="C4" i="53"/>
  <c r="C4" i="55"/>
  <c r="C4" i="56"/>
  <c r="C4" i="57"/>
  <c r="C4" i="58"/>
  <c r="C4" i="73"/>
  <c r="C4" i="74"/>
  <c r="C4" i="75"/>
  <c r="C4" i="76"/>
  <c r="C4" i="2"/>
  <c r="C4" i="30"/>
  <c r="C4" i="32"/>
  <c r="C4" i="33"/>
  <c r="C4" i="34"/>
  <c r="C4" i="37"/>
  <c r="C4" i="38"/>
  <c r="C4" i="39"/>
  <c r="C4" i="40"/>
  <c r="C4" i="41"/>
  <c r="C4" i="42"/>
  <c r="C4" i="14"/>
  <c r="C4" i="15"/>
  <c r="C4" i="27"/>
  <c r="C4" i="28"/>
  <c r="C4" i="63"/>
  <c r="C4" i="64"/>
  <c r="C4" i="66"/>
  <c r="C4" i="67"/>
  <c r="C4" i="68"/>
  <c r="C4" i="69"/>
  <c r="C4" i="77"/>
  <c r="C4" i="46"/>
  <c r="C4" i="44"/>
  <c r="C4" i="72"/>
  <c r="C4" i="79"/>
  <c r="C4" i="80"/>
  <c r="C4" i="81"/>
  <c r="C4" i="82"/>
  <c r="C4" i="45"/>
  <c r="C4" i="47"/>
  <c r="R203" i="70" l="1"/>
  <c r="V203" i="70"/>
  <c r="N203" i="70"/>
  <c r="J203" i="70"/>
  <c r="F203" i="70"/>
  <c r="U203" i="70"/>
  <c r="Q203" i="70"/>
  <c r="M203" i="70"/>
  <c r="I203" i="70"/>
  <c r="E203" i="70"/>
  <c r="T203" i="70"/>
  <c r="P203" i="70"/>
  <c r="L203" i="70"/>
  <c r="H203" i="70"/>
  <c r="S203" i="70"/>
  <c r="O203" i="70"/>
  <c r="K203" i="70"/>
  <c r="G203" i="70"/>
  <c r="E58" i="1" l="1"/>
  <c r="E57" i="1"/>
  <c r="E55" i="1"/>
  <c r="E54" i="1"/>
  <c r="E51" i="1"/>
  <c r="E48" i="1"/>
  <c r="E47" i="1"/>
  <c r="E46" i="1"/>
  <c r="E45" i="1"/>
  <c r="E44" i="1"/>
  <c r="E43" i="1"/>
  <c r="E42" i="1"/>
  <c r="E41" i="1"/>
  <c r="E40" i="1"/>
  <c r="E39" i="1"/>
  <c r="E38" i="1"/>
  <c r="E37" i="1"/>
  <c r="E36" i="1"/>
  <c r="E33" i="1"/>
  <c r="E32" i="1"/>
  <c r="E31" i="1"/>
  <c r="E29" i="1"/>
  <c r="E28" i="1"/>
  <c r="E25" i="1"/>
  <c r="E24" i="1"/>
  <c r="E21" i="1" l="1"/>
  <c r="E20" i="1"/>
  <c r="E18" i="1"/>
  <c r="E16" i="1" l="1"/>
  <c r="E15" i="1"/>
  <c r="E14" i="1"/>
  <c r="E13" i="1"/>
  <c r="E12" i="1"/>
  <c r="E11" i="1"/>
  <c r="E8" i="1"/>
  <c r="H102" i="70" l="1"/>
  <c r="I20" i="77" s="1"/>
  <c r="K20" i="77" s="1"/>
  <c r="H106" i="70"/>
  <c r="I24" i="77" s="1"/>
  <c r="K24" i="77" s="1"/>
  <c r="H104" i="70"/>
  <c r="I22" i="77" s="1"/>
  <c r="K22" i="77" s="1"/>
  <c r="H101" i="70"/>
  <c r="I19" i="77" s="1"/>
  <c r="K19" i="77" s="1"/>
  <c r="H100" i="70"/>
  <c r="I18" i="77" s="1"/>
  <c r="K18" i="77" s="1"/>
  <c r="H99" i="70"/>
  <c r="I17" i="77" s="1"/>
  <c r="K17" i="77" s="1"/>
  <c r="H98" i="70"/>
  <c r="I16" i="77" s="1"/>
  <c r="K16" i="77" s="1"/>
  <c r="H97" i="70"/>
  <c r="I15" i="77" s="1"/>
  <c r="K15" i="77" s="1"/>
  <c r="H96" i="70"/>
  <c r="I14" i="77" s="1"/>
  <c r="K14" i="77" s="1"/>
  <c r="G95" i="70"/>
  <c r="G105" i="70" s="1"/>
  <c r="G107" i="70" s="1"/>
  <c r="F95" i="70"/>
  <c r="F105" i="70" s="1"/>
  <c r="F107" i="70" s="1"/>
  <c r="E95" i="70"/>
  <c r="E105" i="70" s="1"/>
  <c r="E107" i="70" s="1"/>
  <c r="D95" i="70"/>
  <c r="D105" i="70" s="1"/>
  <c r="H94" i="70"/>
  <c r="I12" i="77" s="1"/>
  <c r="K12" i="77" s="1"/>
  <c r="H93" i="70"/>
  <c r="I11" i="77" s="1"/>
  <c r="K11" i="77" s="1"/>
  <c r="H92" i="70"/>
  <c r="I10" i="77" s="1"/>
  <c r="K10" i="77" s="1"/>
  <c r="H91" i="70"/>
  <c r="I9" i="77" s="1"/>
  <c r="H90" i="70"/>
  <c r="I8" i="77" s="1"/>
  <c r="K8" i="77" s="1"/>
  <c r="H85" i="70"/>
  <c r="H24" i="77" s="1"/>
  <c r="H83" i="70"/>
  <c r="H22" i="77" s="1"/>
  <c r="H80" i="70"/>
  <c r="H19" i="77" s="1"/>
  <c r="H79" i="70"/>
  <c r="H18" i="77" s="1"/>
  <c r="H78" i="70"/>
  <c r="H17" i="77" s="1"/>
  <c r="H77" i="70"/>
  <c r="H16" i="77" s="1"/>
  <c r="H76" i="70"/>
  <c r="H15" i="77" s="1"/>
  <c r="H75" i="70"/>
  <c r="H14" i="77" s="1"/>
  <c r="G74" i="70"/>
  <c r="G84" i="70" s="1"/>
  <c r="G86" i="70" s="1"/>
  <c r="F74" i="70"/>
  <c r="F84" i="70" s="1"/>
  <c r="F86" i="70" s="1"/>
  <c r="E74" i="70"/>
  <c r="E84" i="70" s="1"/>
  <c r="E86" i="70" s="1"/>
  <c r="D74" i="70"/>
  <c r="D84" i="70" s="1"/>
  <c r="H73" i="70"/>
  <c r="H12" i="77" s="1"/>
  <c r="H72" i="70"/>
  <c r="H11" i="77" s="1"/>
  <c r="H71" i="70"/>
  <c r="H10" i="77" s="1"/>
  <c r="H70" i="70"/>
  <c r="H9" i="77" s="1"/>
  <c r="H69" i="70"/>
  <c r="H8" i="77" s="1"/>
  <c r="H64" i="70"/>
  <c r="G24" i="77" s="1"/>
  <c r="H62" i="70"/>
  <c r="G22" i="77" s="1"/>
  <c r="H59" i="70"/>
  <c r="G19" i="77" s="1"/>
  <c r="H58" i="70"/>
  <c r="G18" i="77" s="1"/>
  <c r="H57" i="70"/>
  <c r="G17" i="77" s="1"/>
  <c r="H55" i="70"/>
  <c r="G15" i="77" s="1"/>
  <c r="H54" i="70"/>
  <c r="G14" i="77" s="1"/>
  <c r="G53" i="70"/>
  <c r="G63" i="70" s="1"/>
  <c r="G65" i="70" s="1"/>
  <c r="G66" i="70" s="1"/>
  <c r="F53" i="70"/>
  <c r="F63" i="70" s="1"/>
  <c r="F65" i="70" s="1"/>
  <c r="E53" i="70"/>
  <c r="E63" i="70" s="1"/>
  <c r="E65" i="70" s="1"/>
  <c r="D53" i="70"/>
  <c r="H52" i="70"/>
  <c r="G12" i="77" s="1"/>
  <c r="H51" i="70"/>
  <c r="G11" i="77" s="1"/>
  <c r="H50" i="70"/>
  <c r="G10" i="77" s="1"/>
  <c r="H49" i="70"/>
  <c r="G9" i="77" s="1"/>
  <c r="H48" i="70"/>
  <c r="G8" i="77" s="1"/>
  <c r="D32" i="70"/>
  <c r="D42" i="70" s="1"/>
  <c r="D44" i="70" s="1"/>
  <c r="H43" i="70"/>
  <c r="F24" i="77" s="1"/>
  <c r="H41" i="70"/>
  <c r="F22" i="77" s="1"/>
  <c r="H38" i="70"/>
  <c r="F19" i="77" s="1"/>
  <c r="H37" i="70"/>
  <c r="F18" i="77" s="1"/>
  <c r="H36" i="70"/>
  <c r="F17" i="77" s="1"/>
  <c r="H34" i="70"/>
  <c r="F15" i="77" s="1"/>
  <c r="H33" i="70"/>
  <c r="F14" i="77" s="1"/>
  <c r="G32" i="70"/>
  <c r="G42" i="70" s="1"/>
  <c r="G44" i="70" s="1"/>
  <c r="F32" i="70"/>
  <c r="F42" i="70" s="1"/>
  <c r="F44" i="70" s="1"/>
  <c r="E32" i="70"/>
  <c r="E42" i="70" s="1"/>
  <c r="E44" i="70" s="1"/>
  <c r="H31" i="70"/>
  <c r="F12" i="77" s="1"/>
  <c r="H30" i="70"/>
  <c r="F11" i="77" s="1"/>
  <c r="H29" i="70"/>
  <c r="F10" i="77" s="1"/>
  <c r="H28" i="70"/>
  <c r="F9" i="77" s="1"/>
  <c r="H27" i="70"/>
  <c r="F8" i="77" s="1"/>
  <c r="G87" i="70" l="1"/>
  <c r="F108" i="70"/>
  <c r="F129" i="70"/>
  <c r="G108" i="70"/>
  <c r="G129" i="70"/>
  <c r="F66" i="70"/>
  <c r="F87" i="70"/>
  <c r="E108" i="70"/>
  <c r="E129" i="70"/>
  <c r="E66" i="70"/>
  <c r="E87" i="70"/>
  <c r="K9" i="77"/>
  <c r="D86" i="70"/>
  <c r="D107" i="70"/>
  <c r="D63" i="70"/>
  <c r="H74" i="70"/>
  <c r="H95" i="70"/>
  <c r="I13" i="77" s="1"/>
  <c r="K13" i="77" s="1"/>
  <c r="H53" i="70"/>
  <c r="G13" i="77" s="1"/>
  <c r="G23" i="77" s="1"/>
  <c r="G25" i="77" s="1"/>
  <c r="H32" i="70"/>
  <c r="D108" i="70" l="1"/>
  <c r="D129" i="70"/>
  <c r="D87" i="70"/>
  <c r="H84" i="70"/>
  <c r="H86" i="70" s="1"/>
  <c r="H13" i="77"/>
  <c r="H23" i="77" s="1"/>
  <c r="H25" i="77" s="1"/>
  <c r="H42" i="70"/>
  <c r="F13" i="77"/>
  <c r="F23" i="77" s="1"/>
  <c r="F25" i="77" s="1"/>
  <c r="I23" i="77"/>
  <c r="H105" i="70"/>
  <c r="D65" i="70"/>
  <c r="D66" i="70" s="1"/>
  <c r="H44" i="70"/>
  <c r="H63" i="70"/>
  <c r="E12" i="70"/>
  <c r="E21" i="70" s="1"/>
  <c r="E23" i="70" s="1"/>
  <c r="E45" i="70" s="1"/>
  <c r="F12" i="70"/>
  <c r="F21" i="70" s="1"/>
  <c r="F23" i="70" s="1"/>
  <c r="F45" i="70" s="1"/>
  <c r="G12" i="70"/>
  <c r="G21" i="70" s="1"/>
  <c r="G23" i="70" s="1"/>
  <c r="G45" i="70" s="1"/>
  <c r="D12" i="70"/>
  <c r="H22" i="70"/>
  <c r="H20" i="70"/>
  <c r="H17" i="70"/>
  <c r="H16" i="70"/>
  <c r="H15" i="70"/>
  <c r="H14" i="70"/>
  <c r="H13" i="70"/>
  <c r="H11" i="70"/>
  <c r="H10" i="70"/>
  <c r="H9" i="70"/>
  <c r="H8" i="70"/>
  <c r="H7" i="70"/>
  <c r="I25" i="77" l="1"/>
  <c r="K25" i="77" s="1"/>
  <c r="K23" i="77"/>
  <c r="H65" i="70"/>
  <c r="H66" i="70" s="1"/>
  <c r="H107" i="70"/>
  <c r="D21" i="70"/>
  <c r="D23" i="70" s="1"/>
  <c r="D45" i="70" s="1"/>
  <c r="H12" i="70"/>
  <c r="H21" i="70" s="1"/>
  <c r="H108" i="70" l="1"/>
  <c r="H129" i="70"/>
  <c r="H87" i="70"/>
  <c r="H23" i="70"/>
  <c r="H45" i="70" s="1"/>
  <c r="L44" i="76"/>
  <c r="L43" i="76"/>
  <c r="L42" i="76"/>
  <c r="L40" i="76"/>
  <c r="L38" i="76"/>
  <c r="L37" i="76"/>
  <c r="L36" i="76"/>
  <c r="L35" i="76"/>
  <c r="L34" i="76"/>
  <c r="L33" i="76"/>
  <c r="L32" i="76"/>
  <c r="L31" i="76"/>
  <c r="L30" i="76"/>
  <c r="L28" i="76"/>
  <c r="F21" i="76"/>
  <c r="J21" i="75"/>
  <c r="L41" i="76" l="1"/>
  <c r="F25" i="75" l="1"/>
  <c r="I41" i="76"/>
  <c r="I45" i="76" s="1"/>
  <c r="K21" i="76"/>
  <c r="K25" i="76" s="1"/>
  <c r="H21" i="76"/>
  <c r="H25" i="76" s="1"/>
  <c r="G21" i="76"/>
  <c r="G25" i="76" s="1"/>
  <c r="K8" i="75"/>
  <c r="P12" i="75"/>
  <c r="M12" i="75"/>
  <c r="K22" i="75"/>
  <c r="M13" i="75"/>
  <c r="L12" i="75"/>
  <c r="L10" i="75"/>
  <c r="M7" i="75"/>
  <c r="L7" i="75"/>
  <c r="F41" i="76" l="1"/>
  <c r="F45" i="76" s="1"/>
  <c r="J41" i="76"/>
  <c r="J45" i="76" s="1"/>
  <c r="I21" i="76"/>
  <c r="I25" i="76" s="1"/>
  <c r="G41" i="76"/>
  <c r="G45" i="76" s="1"/>
  <c r="K41" i="76"/>
  <c r="K45" i="76" s="1"/>
  <c r="J21" i="76"/>
  <c r="J25" i="76" s="1"/>
  <c r="H41" i="76"/>
  <c r="H45" i="76" s="1"/>
  <c r="F25" i="76"/>
  <c r="I21" i="75"/>
  <c r="I25" i="75" s="1"/>
  <c r="O12" i="75"/>
  <c r="J25" i="75"/>
  <c r="M10" i="75"/>
  <c r="O10" i="75" s="1"/>
  <c r="L8" i="75"/>
  <c r="M11" i="75"/>
  <c r="G21" i="75"/>
  <c r="G25" i="75" s="1"/>
  <c r="H21" i="75"/>
  <c r="H25" i="75" s="1"/>
  <c r="M8" i="75"/>
  <c r="P11" i="75"/>
  <c r="L13" i="75"/>
  <c r="O13" i="75" s="1"/>
  <c r="L11" i="75"/>
  <c r="L45" i="76" l="1"/>
  <c r="O11" i="75"/>
  <c r="K21" i="75"/>
  <c r="O8" i="75"/>
  <c r="K25" i="75"/>
  <c r="W237" i="70" l="1"/>
  <c r="W235" i="70"/>
  <c r="W234" i="70"/>
  <c r="W233" i="70"/>
  <c r="W232" i="70"/>
  <c r="W231" i="70"/>
  <c r="W230" i="70"/>
  <c r="W229" i="70"/>
  <c r="W228" i="70"/>
  <c r="W227" i="70"/>
  <c r="W169" i="70"/>
  <c r="W168" i="70"/>
  <c r="W166" i="70"/>
  <c r="W164" i="70"/>
  <c r="W163" i="70"/>
  <c r="W162" i="70"/>
  <c r="W161" i="70"/>
  <c r="W160" i="70"/>
  <c r="W159" i="70"/>
  <c r="W158" i="70"/>
  <c r="W156" i="70"/>
  <c r="W155" i="70"/>
  <c r="W153" i="70"/>
  <c r="W174" i="70" l="1"/>
  <c r="W196" i="70" s="1"/>
  <c r="D172" i="70"/>
  <c r="W245" i="70"/>
  <c r="W255" i="70"/>
  <c r="W258" i="70"/>
  <c r="W253" i="70"/>
  <c r="W252" i="70"/>
  <c r="W257" i="70"/>
  <c r="W244" i="70"/>
  <c r="W242" i="70"/>
  <c r="W243" i="70"/>
  <c r="W248" i="70"/>
  <c r="W254" i="70"/>
  <c r="W247" i="70"/>
  <c r="W246" i="70"/>
  <c r="W256" i="70"/>
  <c r="X167" i="70"/>
  <c r="X171" i="70" s="1"/>
  <c r="W238" i="70"/>
  <c r="E660" i="23"/>
  <c r="D170" i="70"/>
  <c r="D660" i="23" l="1"/>
  <c r="F660" i="23" s="1"/>
  <c r="X170" i="70"/>
  <c r="W199" i="70"/>
  <c r="W201" i="70"/>
  <c r="W202" i="70"/>
  <c r="W197" i="70"/>
  <c r="W198" i="70"/>
  <c r="W200" i="70"/>
  <c r="W249" i="70"/>
  <c r="W259" i="70"/>
  <c r="D193" i="70"/>
  <c r="D203" i="70"/>
  <c r="D180" i="70" l="1"/>
  <c r="E585" i="71"/>
  <c r="D585" i="71"/>
  <c r="K216" i="71"/>
  <c r="J216" i="71"/>
  <c r="E216" i="71"/>
  <c r="I198" i="71"/>
  <c r="I197" i="71"/>
  <c r="I196" i="71"/>
  <c r="I195" i="71"/>
  <c r="I194" i="71"/>
  <c r="I193" i="71"/>
  <c r="I192" i="71"/>
  <c r="I191" i="71"/>
  <c r="I190" i="71"/>
  <c r="I189" i="71"/>
  <c r="I188" i="71"/>
  <c r="I187" i="71"/>
  <c r="I138" i="71"/>
  <c r="I133" i="71"/>
  <c r="I132" i="71"/>
  <c r="I131" i="71"/>
  <c r="I130" i="71"/>
  <c r="I129" i="71"/>
  <c r="I128" i="71"/>
  <c r="I127" i="71"/>
  <c r="I126" i="71"/>
  <c r="I125" i="71"/>
  <c r="I124" i="71"/>
  <c r="I123" i="71"/>
  <c r="I122" i="71"/>
  <c r="I73" i="71"/>
  <c r="I68" i="71"/>
  <c r="I67" i="71"/>
  <c r="I66" i="71"/>
  <c r="I65" i="71"/>
  <c r="I64" i="71"/>
  <c r="I63" i="71"/>
  <c r="I62" i="71"/>
  <c r="I61" i="71"/>
  <c r="I60" i="71"/>
  <c r="I59" i="71"/>
  <c r="I58" i="71"/>
  <c r="I57" i="71"/>
  <c r="I8" i="71"/>
  <c r="G23" i="14" l="1"/>
  <c r="H21" i="14" s="1"/>
  <c r="F9" i="63"/>
  <c r="H12" i="14" l="1"/>
  <c r="H16" i="14"/>
  <c r="H20" i="14"/>
  <c r="H13" i="14"/>
  <c r="H17" i="14"/>
  <c r="H10" i="14"/>
  <c r="H14" i="14"/>
  <c r="H18" i="14"/>
  <c r="H11" i="14"/>
  <c r="H15" i="14"/>
  <c r="H19" i="14"/>
  <c r="H22" i="14"/>
  <c r="M9" i="66"/>
  <c r="L9" i="66"/>
  <c r="G19" i="63"/>
  <c r="J17" i="64"/>
  <c r="M69" i="15"/>
  <c r="M68" i="15"/>
  <c r="I68" i="15" s="1"/>
  <c r="M67" i="15"/>
  <c r="I67" i="15" s="1"/>
  <c r="M66" i="15"/>
  <c r="I66" i="15" s="1"/>
  <c r="M65" i="15"/>
  <c r="I65" i="15" s="1"/>
  <c r="M64" i="15"/>
  <c r="I64" i="15" s="1"/>
  <c r="M63" i="15"/>
  <c r="I63" i="15" s="1"/>
  <c r="M62" i="15"/>
  <c r="I62" i="15" s="1"/>
  <c r="M61" i="15"/>
  <c r="I61" i="15" s="1"/>
  <c r="M60" i="15"/>
  <c r="I60" i="15" s="1"/>
  <c r="M59" i="15"/>
  <c r="I59" i="15" s="1"/>
  <c r="M58" i="15"/>
  <c r="I58" i="15" s="1"/>
  <c r="M57" i="15"/>
  <c r="I57" i="15" s="1"/>
  <c r="M56" i="15"/>
  <c r="I56" i="15" s="1"/>
  <c r="M55" i="15"/>
  <c r="I55" i="15" s="1"/>
  <c r="M54" i="15"/>
  <c r="I54" i="15" s="1"/>
  <c r="M53" i="15"/>
  <c r="I53" i="15" s="1"/>
  <c r="M52" i="15"/>
  <c r="I52" i="15" s="1"/>
  <c r="M51" i="15"/>
  <c r="I51" i="15" s="1"/>
  <c r="M50" i="15"/>
  <c r="I50" i="15" s="1"/>
  <c r="M49" i="15"/>
  <c r="I49" i="15" s="1"/>
  <c r="M48" i="15"/>
  <c r="I48" i="15" s="1"/>
  <c r="M47" i="15"/>
  <c r="I47" i="15" s="1"/>
  <c r="M46" i="15"/>
  <c r="I46" i="15" s="1"/>
  <c r="M45" i="15"/>
  <c r="I45" i="15" s="1"/>
  <c r="M44" i="15"/>
  <c r="I44" i="15" s="1"/>
  <c r="M43" i="15"/>
  <c r="G69" i="15"/>
  <c r="F69" i="15"/>
  <c r="F18" i="66" l="1"/>
  <c r="F9" i="66"/>
  <c r="I19" i="63"/>
  <c r="J9" i="63"/>
  <c r="I90" i="23" l="1"/>
  <c r="F91" i="23"/>
  <c r="F210" i="23" l="1"/>
  <c r="G21" i="45" l="1"/>
  <c r="G20" i="45"/>
  <c r="F670" i="23" l="1"/>
  <c r="F665" i="23" l="1"/>
  <c r="F675" i="23" l="1"/>
  <c r="G169" i="23" l="1"/>
  <c r="D589" i="71"/>
  <c r="E589" i="71"/>
  <c r="F589" i="71"/>
  <c r="G589" i="71"/>
  <c r="H589" i="71"/>
  <c r="D590" i="71"/>
  <c r="E590" i="71"/>
  <c r="F590" i="71"/>
  <c r="G590" i="71"/>
  <c r="H590" i="71"/>
  <c r="D591" i="71"/>
  <c r="E591" i="71"/>
  <c r="F591" i="71"/>
  <c r="G591" i="71"/>
  <c r="H591" i="71"/>
  <c r="D592" i="71"/>
  <c r="E592" i="71"/>
  <c r="F592" i="71"/>
  <c r="G592" i="71"/>
  <c r="H592" i="71"/>
  <c r="D593" i="71"/>
  <c r="E593" i="71"/>
  <c r="F593" i="71"/>
  <c r="G593" i="71"/>
  <c r="H593" i="71"/>
  <c r="F595" i="71" l="1"/>
  <c r="E595" i="71"/>
  <c r="H595" i="71"/>
  <c r="D595" i="71"/>
  <c r="G595" i="71"/>
  <c r="G168" i="23"/>
  <c r="G166" i="23" s="1"/>
  <c r="G172" i="23" s="1"/>
  <c r="D600" i="23" l="1"/>
  <c r="D601" i="23"/>
  <c r="D596" i="23"/>
  <c r="D595" i="23"/>
  <c r="E595" i="23" s="1"/>
  <c r="D579" i="23"/>
  <c r="D585" i="23"/>
  <c r="D584" i="23"/>
  <c r="D580" i="23"/>
  <c r="D598" i="23"/>
  <c r="D590" i="23"/>
  <c r="D587" i="23"/>
  <c r="D606" i="23"/>
  <c r="D597" i="23"/>
  <c r="D605" i="23"/>
  <c r="D602" i="23"/>
  <c r="D603" i="23"/>
  <c r="E603" i="23" s="1"/>
  <c r="D604" i="23"/>
  <c r="D586" i="23"/>
  <c r="D588" i="23"/>
  <c r="D581" i="23"/>
  <c r="D582" i="23"/>
  <c r="D589" i="23"/>
  <c r="E606" i="23" l="1"/>
  <c r="E602" i="23"/>
  <c r="E596" i="23"/>
  <c r="E605" i="23"/>
  <c r="E601" i="23"/>
  <c r="E604" i="23"/>
  <c r="E597" i="23"/>
  <c r="E598" i="23"/>
  <c r="E600" i="23"/>
  <c r="J596" i="23"/>
  <c r="D599" i="23"/>
  <c r="G596" i="23"/>
  <c r="D583" i="23"/>
  <c r="D591" i="23" s="1"/>
  <c r="G580" i="23"/>
  <c r="F9" i="74"/>
  <c r="F22" i="74" s="1"/>
  <c r="J595" i="23" l="1"/>
  <c r="E599" i="23"/>
  <c r="D607" i="23"/>
  <c r="G579" i="23"/>
  <c r="G595" i="23"/>
  <c r="G22" i="74" l="1"/>
  <c r="M25" i="46" l="1"/>
  <c r="L25" i="46"/>
  <c r="M21" i="46"/>
  <c r="L21" i="46"/>
  <c r="M20" i="46"/>
  <c r="L20" i="46"/>
  <c r="L19" i="46"/>
  <c r="M9" i="46"/>
  <c r="L9" i="46"/>
  <c r="J25" i="46"/>
  <c r="J21" i="46"/>
  <c r="J20" i="46"/>
  <c r="J19" i="46"/>
  <c r="J18" i="46"/>
  <c r="J9" i="46"/>
  <c r="K25" i="46"/>
  <c r="K21" i="46"/>
  <c r="K20" i="46"/>
  <c r="K19" i="46"/>
  <c r="K9" i="46"/>
  <c r="I25" i="46"/>
  <c r="H25" i="46"/>
  <c r="I21" i="46"/>
  <c r="H21" i="46"/>
  <c r="H20" i="46"/>
  <c r="H19" i="46"/>
  <c r="H18" i="46"/>
  <c r="H9" i="46"/>
  <c r="F25" i="46"/>
  <c r="F21" i="46"/>
  <c r="F20" i="46"/>
  <c r="F19" i="46"/>
  <c r="F18" i="46"/>
  <c r="G9" i="46"/>
  <c r="F9" i="46"/>
  <c r="K26" i="45"/>
  <c r="I27" i="45"/>
  <c r="H27" i="45"/>
  <c r="I25" i="45"/>
  <c r="H25" i="45"/>
  <c r="I19" i="45"/>
  <c r="H19" i="45"/>
  <c r="Q89" i="23" l="1"/>
  <c r="N19" i="46" s="1"/>
  <c r="Q95" i="23"/>
  <c r="N25" i="46" s="1"/>
  <c r="P95" i="23"/>
  <c r="G72" i="23" s="1"/>
  <c r="J72" i="23" s="1"/>
  <c r="L24" i="46" l="1"/>
  <c r="L26" i="46" s="1"/>
  <c r="R95" i="23"/>
  <c r="O25" i="46" s="1"/>
  <c r="H64" i="23"/>
  <c r="H72" i="23"/>
  <c r="K72" i="23" s="1"/>
  <c r="J26" i="45" s="1"/>
  <c r="K84" i="23"/>
  <c r="J14" i="46" s="1"/>
  <c r="J94" i="23"/>
  <c r="J96" i="23" s="1"/>
  <c r="I20" i="46"/>
  <c r="G96" i="23"/>
  <c r="K73" i="23"/>
  <c r="J73" i="23"/>
  <c r="K71" i="23"/>
  <c r="J71" i="23"/>
  <c r="F90" i="23"/>
  <c r="G20" i="46" s="1"/>
  <c r="G21" i="46"/>
  <c r="F86" i="23"/>
  <c r="G16" i="46" s="1"/>
  <c r="F95" i="23"/>
  <c r="G25" i="46" s="1"/>
  <c r="F27" i="45"/>
  <c r="F26" i="45"/>
  <c r="F25" i="45"/>
  <c r="G23" i="45"/>
  <c r="F23" i="45"/>
  <c r="F21" i="45"/>
  <c r="F20" i="45"/>
  <c r="F19" i="45"/>
  <c r="F18" i="45"/>
  <c r="F17" i="45"/>
  <c r="G16" i="45"/>
  <c r="F16" i="45"/>
  <c r="G14" i="45"/>
  <c r="F14" i="45"/>
  <c r="F13" i="45"/>
  <c r="G10" i="45"/>
  <c r="F10" i="45"/>
  <c r="G27" i="45"/>
  <c r="G26" i="45"/>
  <c r="G25" i="45"/>
  <c r="D70" i="23"/>
  <c r="D74" i="23" s="1"/>
  <c r="G19" i="45"/>
  <c r="G18" i="45"/>
  <c r="G17" i="45"/>
  <c r="G15" i="45"/>
  <c r="G13" i="45"/>
  <c r="Q79" i="23"/>
  <c r="I79" i="23"/>
  <c r="I9" i="46" s="1"/>
  <c r="F80" i="23"/>
  <c r="G10" i="46" s="1"/>
  <c r="F81" i="23"/>
  <c r="G11" i="46" s="1"/>
  <c r="I81" i="23"/>
  <c r="I11" i="46" s="1"/>
  <c r="L81" i="23"/>
  <c r="K11" i="46" s="1"/>
  <c r="O81" i="23"/>
  <c r="M11" i="46" s="1"/>
  <c r="F82" i="23"/>
  <c r="G12" i="46" s="1"/>
  <c r="I82" i="23"/>
  <c r="I12" i="46" s="1"/>
  <c r="L82" i="23"/>
  <c r="K12" i="46" s="1"/>
  <c r="O82" i="23"/>
  <c r="M12" i="46" s="1"/>
  <c r="P83" i="23"/>
  <c r="I83" i="23"/>
  <c r="I13" i="46" s="1"/>
  <c r="F85" i="23"/>
  <c r="G15" i="46" s="1"/>
  <c r="I85" i="23"/>
  <c r="I15" i="46" s="1"/>
  <c r="P88" i="23"/>
  <c r="G63" i="23" s="1"/>
  <c r="J63" i="23" s="1"/>
  <c r="F88" i="23"/>
  <c r="G18" i="46" s="1"/>
  <c r="I88" i="23"/>
  <c r="I18" i="46" s="1"/>
  <c r="F89" i="23"/>
  <c r="G19" i="46" s="1"/>
  <c r="I89" i="23"/>
  <c r="I19" i="46" s="1"/>
  <c r="O89" i="23"/>
  <c r="M19" i="46" s="1"/>
  <c r="Q90" i="23"/>
  <c r="P90" i="23"/>
  <c r="G66" i="23" s="1"/>
  <c r="J66" i="23" s="1"/>
  <c r="Q93" i="23"/>
  <c r="N23" i="46" s="1"/>
  <c r="K65" i="23"/>
  <c r="J65" i="23"/>
  <c r="K58" i="23"/>
  <c r="P93" i="23"/>
  <c r="Q91" i="23"/>
  <c r="G67" i="23"/>
  <c r="J67" i="23" s="1"/>
  <c r="Q87" i="23"/>
  <c r="P87" i="23"/>
  <c r="G62" i="23" s="1"/>
  <c r="J62" i="23" s="1"/>
  <c r="Q86" i="23"/>
  <c r="P86" i="23"/>
  <c r="Q85" i="23"/>
  <c r="P85" i="23"/>
  <c r="G61" i="23" s="1"/>
  <c r="Q80" i="23"/>
  <c r="P80" i="23"/>
  <c r="G59" i="23" s="1"/>
  <c r="J59" i="23" s="1"/>
  <c r="P79" i="23"/>
  <c r="J61" i="23" l="1"/>
  <c r="J19" i="45"/>
  <c r="J12" i="45"/>
  <c r="F24" i="45"/>
  <c r="G69" i="23"/>
  <c r="J69" i="23" s="1"/>
  <c r="R87" i="23"/>
  <c r="O17" i="46" s="1"/>
  <c r="R93" i="23"/>
  <c r="O23" i="46" s="1"/>
  <c r="G56" i="23"/>
  <c r="J56" i="23" s="1"/>
  <c r="J24" i="46"/>
  <c r="J26" i="46" s="1"/>
  <c r="N193" i="70"/>
  <c r="H24" i="46"/>
  <c r="H26" i="46" s="1"/>
  <c r="L73" i="23"/>
  <c r="K27" i="45" s="1"/>
  <c r="R91" i="23"/>
  <c r="O21" i="46" s="1"/>
  <c r="N20" i="46"/>
  <c r="H66" i="23"/>
  <c r="I66" i="23" s="1"/>
  <c r="R90" i="23"/>
  <c r="O20" i="46" s="1"/>
  <c r="J25" i="45"/>
  <c r="L71" i="23"/>
  <c r="K25" i="45" s="1"/>
  <c r="J27" i="45"/>
  <c r="N15" i="46"/>
  <c r="H61" i="23"/>
  <c r="R85" i="23"/>
  <c r="O15" i="46" s="1"/>
  <c r="N17" i="46"/>
  <c r="H62" i="23"/>
  <c r="I62" i="23" s="1"/>
  <c r="I16" i="45" s="1"/>
  <c r="H69" i="23"/>
  <c r="L84" i="23"/>
  <c r="K14" i="46" s="1"/>
  <c r="H26" i="45"/>
  <c r="I72" i="23"/>
  <c r="I26" i="45" s="1"/>
  <c r="N10" i="46"/>
  <c r="H59" i="23"/>
  <c r="R80" i="23"/>
  <c r="O10" i="46" s="1"/>
  <c r="N16" i="46"/>
  <c r="R86" i="23"/>
  <c r="O16" i="46" s="1"/>
  <c r="N21" i="46"/>
  <c r="H67" i="23"/>
  <c r="I67" i="23" s="1"/>
  <c r="N9" i="46"/>
  <c r="H56" i="23"/>
  <c r="F24" i="46"/>
  <c r="F26" i="46" s="1"/>
  <c r="H18" i="45"/>
  <c r="K64" i="23"/>
  <c r="L65" i="23"/>
  <c r="K19" i="45" s="1"/>
  <c r="I84" i="23"/>
  <c r="I14" i="46" s="1"/>
  <c r="L58" i="23"/>
  <c r="R79" i="23"/>
  <c r="O9" i="46" s="1"/>
  <c r="P82" i="23"/>
  <c r="P89" i="23"/>
  <c r="M94" i="23"/>
  <c r="M96" i="23" s="1"/>
  <c r="F84" i="23"/>
  <c r="G14" i="46" s="1"/>
  <c r="Q83" i="23"/>
  <c r="Q88" i="23"/>
  <c r="P81" i="23"/>
  <c r="Q82" i="23"/>
  <c r="Q81" i="23"/>
  <c r="E70" i="23"/>
  <c r="G29" i="23"/>
  <c r="K56" i="23" l="1"/>
  <c r="K12" i="45"/>
  <c r="F70" i="23"/>
  <c r="G24" i="45" s="1"/>
  <c r="J18" i="45"/>
  <c r="F28" i="45"/>
  <c r="I69" i="23"/>
  <c r="I23" i="45" s="1"/>
  <c r="S193" i="70"/>
  <c r="W157" i="70"/>
  <c r="N12" i="46"/>
  <c r="R82" i="23"/>
  <c r="O12" i="46" s="1"/>
  <c r="N13" i="46"/>
  <c r="R83" i="23"/>
  <c r="O13" i="46" s="1"/>
  <c r="H23" i="45"/>
  <c r="K69" i="23"/>
  <c r="H21" i="45"/>
  <c r="I21" i="45"/>
  <c r="K67" i="23"/>
  <c r="L67" i="23" s="1"/>
  <c r="H20" i="45"/>
  <c r="I20" i="45"/>
  <c r="K66" i="23"/>
  <c r="E74" i="23"/>
  <c r="F74" i="23" s="1"/>
  <c r="G28" i="45" s="1"/>
  <c r="F96" i="23"/>
  <c r="G26" i="46" s="1"/>
  <c r="H15" i="45"/>
  <c r="I61" i="23"/>
  <c r="K61" i="23"/>
  <c r="N11" i="46"/>
  <c r="R81" i="23"/>
  <c r="O11" i="46" s="1"/>
  <c r="N18" i="46"/>
  <c r="R88" i="23"/>
  <c r="O18" i="46" s="1"/>
  <c r="H63" i="23"/>
  <c r="G64" i="23"/>
  <c r="R89" i="23"/>
  <c r="O19" i="46" s="1"/>
  <c r="H10" i="45"/>
  <c r="I56" i="23"/>
  <c r="H13" i="45"/>
  <c r="I59" i="23"/>
  <c r="K59" i="23"/>
  <c r="H16" i="45"/>
  <c r="K62" i="23"/>
  <c r="O84" i="23"/>
  <c r="M14" i="46" s="1"/>
  <c r="P84" i="23"/>
  <c r="P94" i="23" s="1"/>
  <c r="P96" i="23" s="1"/>
  <c r="Q84" i="23"/>
  <c r="H60" i="23" s="1"/>
  <c r="F94" i="23"/>
  <c r="G24" i="46" s="1"/>
  <c r="N94" i="23"/>
  <c r="K94" i="23"/>
  <c r="O16" i="44"/>
  <c r="M21" i="44"/>
  <c r="L21" i="44"/>
  <c r="M20" i="44"/>
  <c r="L20" i="44"/>
  <c r="M9" i="44"/>
  <c r="L9" i="44"/>
  <c r="K21" i="44"/>
  <c r="J21" i="44"/>
  <c r="K20" i="44"/>
  <c r="J20" i="44"/>
  <c r="K19" i="44"/>
  <c r="J19" i="44"/>
  <c r="J18" i="44"/>
  <c r="K9" i="44"/>
  <c r="J9" i="44"/>
  <c r="G9" i="44"/>
  <c r="F9" i="44"/>
  <c r="I10" i="45" l="1"/>
  <c r="I13" i="45"/>
  <c r="I15" i="45"/>
  <c r="W175" i="70"/>
  <c r="L66" i="23"/>
  <c r="K20" i="45" s="1"/>
  <c r="I193" i="70"/>
  <c r="G193" i="70"/>
  <c r="W167" i="70"/>
  <c r="J16" i="45"/>
  <c r="L62" i="23"/>
  <c r="K16" i="45" s="1"/>
  <c r="J23" i="45"/>
  <c r="L69" i="23"/>
  <c r="K23" i="45" s="1"/>
  <c r="G60" i="23"/>
  <c r="G70" i="23" s="1"/>
  <c r="H17" i="45"/>
  <c r="I63" i="23"/>
  <c r="I17" i="45" s="1"/>
  <c r="K63" i="23"/>
  <c r="J15" i="45"/>
  <c r="L61" i="23"/>
  <c r="N14" i="46"/>
  <c r="N24" i="46" s="1"/>
  <c r="N26" i="46" s="1"/>
  <c r="R84" i="23"/>
  <c r="O14" i="46" s="1"/>
  <c r="J13" i="45"/>
  <c r="L59" i="23"/>
  <c r="J21" i="45"/>
  <c r="K21" i="45"/>
  <c r="J10" i="45"/>
  <c r="L56" i="23"/>
  <c r="J64" i="23"/>
  <c r="I64" i="23"/>
  <c r="I18" i="45" s="1"/>
  <c r="J20" i="45"/>
  <c r="O94" i="23"/>
  <c r="M24" i="46" s="1"/>
  <c r="N96" i="23"/>
  <c r="O96" i="23" s="1"/>
  <c r="M26" i="46" s="1"/>
  <c r="L94" i="23"/>
  <c r="K24" i="46" s="1"/>
  <c r="K96" i="23"/>
  <c r="L96" i="23" s="1"/>
  <c r="K26" i="46" s="1"/>
  <c r="I94" i="23"/>
  <c r="I24" i="46" s="1"/>
  <c r="I96" i="23"/>
  <c r="I26" i="46" s="1"/>
  <c r="Q94" i="23"/>
  <c r="R94" i="23" s="1"/>
  <c r="L19" i="44"/>
  <c r="W179" i="70" l="1"/>
  <c r="W171" i="70"/>
  <c r="K10" i="45"/>
  <c r="K13" i="45"/>
  <c r="K15" i="45"/>
  <c r="W186" i="70"/>
  <c r="W192" i="70"/>
  <c r="W187" i="70"/>
  <c r="W190" i="70"/>
  <c r="W188" i="70"/>
  <c r="W191" i="70"/>
  <c r="W189" i="70"/>
  <c r="L64" i="23"/>
  <c r="K18" i="45" s="1"/>
  <c r="W172" i="70"/>
  <c r="W170" i="70"/>
  <c r="O24" i="46"/>
  <c r="H14" i="45"/>
  <c r="I60" i="23"/>
  <c r="K60" i="23"/>
  <c r="H70" i="23"/>
  <c r="I70" i="23" s="1"/>
  <c r="J17" i="45"/>
  <c r="L63" i="23"/>
  <c r="K17" i="45" s="1"/>
  <c r="J60" i="23"/>
  <c r="G74" i="23"/>
  <c r="Q96" i="23"/>
  <c r="R96" i="23" s="1"/>
  <c r="O26" i="46" s="1"/>
  <c r="O45" i="23"/>
  <c r="M19" i="44" s="1"/>
  <c r="I14" i="45" l="1"/>
  <c r="W193" i="70"/>
  <c r="W180" i="70"/>
  <c r="W203" i="70"/>
  <c r="H24" i="45"/>
  <c r="J70" i="23"/>
  <c r="O60" i="23" s="1"/>
  <c r="J14" i="45"/>
  <c r="J24" i="45" s="1"/>
  <c r="F37" i="45" s="1"/>
  <c r="L60" i="23"/>
  <c r="K70" i="23"/>
  <c r="H74" i="23"/>
  <c r="I74" i="23" s="1"/>
  <c r="I28" i="45" s="1"/>
  <c r="I24" i="45"/>
  <c r="N40" i="23"/>
  <c r="N50" i="23" s="1"/>
  <c r="O56" i="23" l="1"/>
  <c r="O57" i="23"/>
  <c r="O58" i="23"/>
  <c r="O62" i="23"/>
  <c r="O65" i="23"/>
  <c r="O68" i="23"/>
  <c r="O63" i="23"/>
  <c r="O66" i="23"/>
  <c r="O59" i="23"/>
  <c r="O69" i="23"/>
  <c r="O61" i="23"/>
  <c r="O64" i="23"/>
  <c r="P57" i="23"/>
  <c r="P65" i="23"/>
  <c r="P56" i="23"/>
  <c r="P62" i="23"/>
  <c r="P58" i="23"/>
  <c r="P68" i="23"/>
  <c r="P64" i="23"/>
  <c r="P66" i="23"/>
  <c r="P69" i="23"/>
  <c r="P59" i="23"/>
  <c r="P61" i="23"/>
  <c r="P63" i="23"/>
  <c r="P60" i="23"/>
  <c r="K14" i="45"/>
  <c r="J74" i="23"/>
  <c r="J28" i="45"/>
  <c r="H28" i="45"/>
  <c r="K74" i="23"/>
  <c r="L70" i="23"/>
  <c r="K24" i="45" s="1"/>
  <c r="O67" i="23" l="1"/>
  <c r="O70" i="23" s="1"/>
  <c r="P75" i="23"/>
  <c r="P67" i="23"/>
  <c r="P70" i="23" s="1"/>
  <c r="P76" i="23"/>
  <c r="O76" i="23"/>
  <c r="O75" i="23"/>
  <c r="L74" i="23"/>
  <c r="K28" i="45" s="1"/>
  <c r="O38" i="23"/>
  <c r="O37" i="23"/>
  <c r="Q75" i="23" l="1"/>
  <c r="M40" i="23"/>
  <c r="M50" i="23" s="1"/>
  <c r="J40" i="23" l="1"/>
  <c r="J50" i="23" s="1"/>
  <c r="O40" i="23"/>
  <c r="L38" i="23"/>
  <c r="K40" i="23"/>
  <c r="K50" i="23" s="1"/>
  <c r="L37" i="23"/>
  <c r="J24" i="44" l="1"/>
  <c r="L40" i="23"/>
  <c r="N16" i="44"/>
  <c r="H9" i="44" l="1"/>
  <c r="H24" i="44" s="1"/>
  <c r="I21" i="44"/>
  <c r="I20" i="44"/>
  <c r="I19" i="44"/>
  <c r="I18" i="44"/>
  <c r="J22" i="23" l="1"/>
  <c r="H16" i="23"/>
  <c r="N9" i="44"/>
  <c r="I43" i="23"/>
  <c r="I17" i="44" s="1"/>
  <c r="I35" i="23"/>
  <c r="I9" i="44" s="1"/>
  <c r="R43" i="23" l="1"/>
  <c r="O17" i="44" s="1"/>
  <c r="R35" i="23"/>
  <c r="O9" i="44" s="1"/>
  <c r="H10" i="43"/>
  <c r="H22" i="23"/>
  <c r="H16" i="43" s="1"/>
  <c r="N17" i="44"/>
  <c r="H50" i="23"/>
  <c r="I37" i="23"/>
  <c r="G40" i="23"/>
  <c r="G50" i="23" s="1"/>
  <c r="R39" i="23"/>
  <c r="I39" i="23"/>
  <c r="I41" i="23"/>
  <c r="I38" i="23"/>
  <c r="T37" i="23" l="1"/>
  <c r="T38" i="23"/>
  <c r="T39" i="23"/>
  <c r="T41" i="23"/>
  <c r="T47" i="23"/>
  <c r="T44" i="23"/>
  <c r="T43" i="23"/>
  <c r="T35" i="23"/>
  <c r="T46" i="23"/>
  <c r="T45" i="23"/>
  <c r="S41" i="23"/>
  <c r="S37" i="23"/>
  <c r="S38" i="23"/>
  <c r="S39" i="23"/>
  <c r="S45" i="23"/>
  <c r="S44" i="23"/>
  <c r="S43" i="23"/>
  <c r="S35" i="23"/>
  <c r="S47" i="23"/>
  <c r="S46" i="23"/>
  <c r="I22" i="23"/>
  <c r="I16" i="43" s="1"/>
  <c r="I16" i="23"/>
  <c r="I10" i="43" s="1"/>
  <c r="D40" i="23"/>
  <c r="P40" i="23" s="1"/>
  <c r="G20" i="23" s="1"/>
  <c r="N13" i="44"/>
  <c r="O13" i="44"/>
  <c r="I40" i="23"/>
  <c r="O50" i="23"/>
  <c r="M24" i="44" s="1"/>
  <c r="D50" i="23" l="1"/>
  <c r="F47" i="23"/>
  <c r="G21" i="44" s="1"/>
  <c r="F46" i="23"/>
  <c r="G20" i="44" s="1"/>
  <c r="F19" i="44"/>
  <c r="F18" i="44"/>
  <c r="G30" i="23" l="1"/>
  <c r="P50" i="23"/>
  <c r="F37" i="23"/>
  <c r="R37" i="23"/>
  <c r="F38" i="23"/>
  <c r="R38" i="23"/>
  <c r="R46" i="23"/>
  <c r="O20" i="44" s="1"/>
  <c r="F20" i="44"/>
  <c r="F41" i="23"/>
  <c r="R41" i="23"/>
  <c r="R47" i="23"/>
  <c r="O21" i="44" s="1"/>
  <c r="F21" i="44"/>
  <c r="F36" i="23"/>
  <c r="R44" i="23"/>
  <c r="O18" i="44" s="1"/>
  <c r="F44" i="23"/>
  <c r="G18" i="44" s="1"/>
  <c r="R45" i="23"/>
  <c r="F45" i="23"/>
  <c r="G19" i="44" s="1"/>
  <c r="E40" i="23"/>
  <c r="E50" i="23" s="1"/>
  <c r="J21" i="23"/>
  <c r="J20" i="23"/>
  <c r="J19" i="23"/>
  <c r="J18" i="23"/>
  <c r="K22" i="23"/>
  <c r="F21" i="23"/>
  <c r="G15" i="43" s="1"/>
  <c r="J16" i="43" l="1"/>
  <c r="Q40" i="23"/>
  <c r="R40" i="23" s="1"/>
  <c r="R36" i="23"/>
  <c r="O10" i="44" s="1"/>
  <c r="F19" i="23"/>
  <c r="G13" i="43" s="1"/>
  <c r="F40" i="23"/>
  <c r="H23" i="23"/>
  <c r="H17" i="43" s="1"/>
  <c r="N18" i="44"/>
  <c r="H29" i="23"/>
  <c r="H23" i="43" s="1"/>
  <c r="H27" i="23"/>
  <c r="H21" i="43" s="1"/>
  <c r="N21" i="44"/>
  <c r="I24" i="23"/>
  <c r="I18" i="43" s="1"/>
  <c r="N19" i="44"/>
  <c r="O19" i="44"/>
  <c r="H19" i="23"/>
  <c r="H13" i="43" s="1"/>
  <c r="N10" i="44"/>
  <c r="H21" i="23"/>
  <c r="H15" i="43" s="1"/>
  <c r="N15" i="44"/>
  <c r="O15" i="44"/>
  <c r="H26" i="23"/>
  <c r="H20" i="43" s="1"/>
  <c r="N20" i="44"/>
  <c r="N11" i="44"/>
  <c r="O11" i="44"/>
  <c r="K18" i="23"/>
  <c r="L22" i="23"/>
  <c r="K16" i="43" s="1"/>
  <c r="O12" i="44"/>
  <c r="N12" i="44"/>
  <c r="I50" i="23"/>
  <c r="I24" i="44" s="1"/>
  <c r="J12" i="43" l="1"/>
  <c r="I19" i="23"/>
  <c r="I13" i="43" s="1"/>
  <c r="I21" i="23"/>
  <c r="I15" i="43" s="1"/>
  <c r="L18" i="23"/>
  <c r="K12" i="43" s="1"/>
  <c r="Q50" i="23"/>
  <c r="R50" i="23" s="1"/>
  <c r="I29" i="23"/>
  <c r="I23" i="43" s="1"/>
  <c r="I26" i="23"/>
  <c r="I20" i="43" s="1"/>
  <c r="I27" i="23"/>
  <c r="I21" i="43" s="1"/>
  <c r="K21" i="23"/>
  <c r="I23" i="23"/>
  <c r="I17" i="43" s="1"/>
  <c r="K19" i="23"/>
  <c r="N14" i="44"/>
  <c r="O14" i="44"/>
  <c r="H20" i="23"/>
  <c r="H14" i="43" s="1"/>
  <c r="H24" i="43" s="1"/>
  <c r="L24" i="44"/>
  <c r="L50" i="23"/>
  <c r="K24" i="44" s="1"/>
  <c r="F50" i="23"/>
  <c r="G24" i="44" s="1"/>
  <c r="F24" i="44"/>
  <c r="J15" i="43" l="1"/>
  <c r="J13" i="43"/>
  <c r="I20" i="23"/>
  <c r="I14" i="43" s="1"/>
  <c r="L21" i="23"/>
  <c r="K15" i="43" s="1"/>
  <c r="L19" i="23"/>
  <c r="K13" i="43" s="1"/>
  <c r="K20" i="23"/>
  <c r="H30" i="23"/>
  <c r="N24" i="44"/>
  <c r="J14" i="43" l="1"/>
  <c r="L20" i="23"/>
  <c r="K14" i="43" s="1"/>
  <c r="O24" i="44"/>
  <c r="I30" i="23"/>
  <c r="I24" i="43" s="1"/>
  <c r="F9" i="27"/>
  <c r="G9" i="27"/>
  <c r="I9" i="27"/>
  <c r="F18" i="27"/>
  <c r="G18" i="27"/>
  <c r="I18" i="27"/>
  <c r="K18" i="27" s="1"/>
  <c r="F19" i="27"/>
  <c r="G19" i="27"/>
  <c r="I19" i="27"/>
  <c r="K19" i="27" s="1"/>
  <c r="F20" i="27"/>
  <c r="G20" i="27"/>
  <c r="I20" i="27"/>
  <c r="K20" i="27" s="1"/>
  <c r="F21" i="27"/>
  <c r="G21" i="27"/>
  <c r="I21" i="27"/>
  <c r="K21" i="27" s="1"/>
  <c r="F22" i="27"/>
  <c r="G22" i="27"/>
  <c r="I22" i="27"/>
  <c r="F23" i="27"/>
  <c r="G23" i="27"/>
  <c r="I23" i="27"/>
  <c r="F24" i="27"/>
  <c r="G24" i="27"/>
  <c r="I24" i="27"/>
  <c r="K24" i="27" s="1"/>
  <c r="F25" i="27"/>
  <c r="G25" i="27"/>
  <c r="I25" i="27"/>
  <c r="K25" i="27" s="1"/>
  <c r="F26" i="27"/>
  <c r="G26" i="27"/>
  <c r="I26" i="27"/>
  <c r="K26" i="27" s="1"/>
  <c r="F27" i="27"/>
  <c r="G27" i="27"/>
  <c r="I27" i="27"/>
  <c r="K27" i="27" s="1"/>
  <c r="F28" i="27"/>
  <c r="G28" i="27"/>
  <c r="I28" i="27"/>
  <c r="F29" i="27"/>
  <c r="G29" i="27"/>
  <c r="I29" i="27"/>
  <c r="K29" i="27" s="1"/>
  <c r="F30" i="27"/>
  <c r="G30" i="27"/>
  <c r="I30" i="27"/>
  <c r="F31" i="27"/>
  <c r="G31" i="27"/>
  <c r="I31" i="27"/>
  <c r="F32" i="27"/>
  <c r="G32" i="27"/>
  <c r="I32" i="27"/>
  <c r="F33" i="27"/>
  <c r="G33" i="27"/>
  <c r="I33" i="27"/>
  <c r="F34" i="27"/>
  <c r="G34" i="27"/>
  <c r="I34" i="27"/>
  <c r="F35" i="27"/>
  <c r="G35" i="27"/>
  <c r="I35" i="27"/>
  <c r="F36" i="27"/>
  <c r="G36" i="27"/>
  <c r="I36" i="27"/>
  <c r="F37" i="27"/>
  <c r="G37" i="27"/>
  <c r="I37" i="27"/>
  <c r="F38" i="27"/>
  <c r="G38" i="27"/>
  <c r="I38" i="27"/>
  <c r="F39" i="27"/>
  <c r="G39" i="27"/>
  <c r="I39" i="27"/>
  <c r="F40" i="27"/>
  <c r="G40" i="27"/>
  <c r="I40" i="27"/>
  <c r="F41" i="27"/>
  <c r="G41" i="27"/>
  <c r="K41" i="27" s="1"/>
  <c r="I41" i="27"/>
  <c r="F42" i="27"/>
  <c r="G42" i="27"/>
  <c r="I42" i="27"/>
  <c r="F43" i="27"/>
  <c r="G43" i="27"/>
  <c r="K43" i="27" s="1"/>
  <c r="I43" i="27"/>
  <c r="F44" i="27"/>
  <c r="G44" i="27"/>
  <c r="I44" i="27"/>
  <c r="F45" i="27"/>
  <c r="G45" i="27"/>
  <c r="I45" i="27"/>
  <c r="F46" i="27"/>
  <c r="G46" i="27"/>
  <c r="I46" i="27"/>
  <c r="F47" i="27"/>
  <c r="G47" i="27"/>
  <c r="I47" i="27"/>
  <c r="F48" i="27"/>
  <c r="G48" i="27"/>
  <c r="I48" i="27"/>
  <c r="F49" i="27"/>
  <c r="G49" i="27"/>
  <c r="I49" i="27"/>
  <c r="F50" i="27"/>
  <c r="G50" i="27"/>
  <c r="I50" i="27"/>
  <c r="F51" i="27"/>
  <c r="G51" i="27"/>
  <c r="I51" i="27"/>
  <c r="F52" i="27"/>
  <c r="G52" i="27"/>
  <c r="I52" i="27"/>
  <c r="F53" i="27"/>
  <c r="G53" i="27"/>
  <c r="I53" i="27"/>
  <c r="F54" i="27"/>
  <c r="G54" i="27"/>
  <c r="I54" i="27"/>
  <c r="F55" i="27"/>
  <c r="G55" i="27"/>
  <c r="I55" i="27"/>
  <c r="F56" i="27"/>
  <c r="G56" i="27"/>
  <c r="I56" i="27"/>
  <c r="F57" i="27"/>
  <c r="G57" i="27"/>
  <c r="I57" i="27"/>
  <c r="F58" i="27"/>
  <c r="G58" i="27"/>
  <c r="K58" i="27" s="1"/>
  <c r="I58" i="27"/>
  <c r="F59" i="27"/>
  <c r="G59" i="27"/>
  <c r="I59" i="27"/>
  <c r="G36" i="15"/>
  <c r="M36" i="15"/>
  <c r="F211" i="23"/>
  <c r="F212" i="23"/>
  <c r="F213" i="23"/>
  <c r="F214" i="23"/>
  <c r="F215" i="23"/>
  <c r="F216" i="23"/>
  <c r="F217" i="23"/>
  <c r="F218" i="23"/>
  <c r="F219" i="23"/>
  <c r="F220" i="23"/>
  <c r="F221" i="23"/>
  <c r="F222" i="23"/>
  <c r="F223" i="23"/>
  <c r="F224" i="23"/>
  <c r="F225" i="23"/>
  <c r="F226" i="23"/>
  <c r="F227" i="23"/>
  <c r="F228" i="23"/>
  <c r="F229" i="23"/>
  <c r="F230" i="23"/>
  <c r="F231" i="23"/>
  <c r="F232" i="23"/>
  <c r="F233" i="23"/>
  <c r="F234" i="23"/>
  <c r="F235" i="23"/>
  <c r="F236" i="23"/>
  <c r="F237" i="23"/>
  <c r="F238" i="23"/>
  <c r="F239" i="23"/>
  <c r="F240" i="23"/>
  <c r="F241" i="23"/>
  <c r="F242" i="23"/>
  <c r="F243" i="23"/>
  <c r="F244" i="23"/>
  <c r="F245" i="23"/>
  <c r="F246" i="23"/>
  <c r="F247" i="23"/>
  <c r="F248" i="23"/>
  <c r="F249" i="23"/>
  <c r="F250" i="23"/>
  <c r="F251" i="23"/>
  <c r="F252" i="23"/>
  <c r="F253" i="23"/>
  <c r="F254" i="23"/>
  <c r="F255" i="23"/>
  <c r="F256" i="23"/>
  <c r="F257" i="23"/>
  <c r="F258" i="23"/>
  <c r="F259" i="23"/>
  <c r="F260" i="23"/>
  <c r="F261" i="23"/>
  <c r="F262" i="23"/>
  <c r="F263" i="23"/>
  <c r="F264" i="23"/>
  <c r="F265" i="23"/>
  <c r="F266" i="23"/>
  <c r="F267" i="23"/>
  <c r="F268" i="23"/>
  <c r="F269" i="23"/>
  <c r="F270" i="23"/>
  <c r="F271" i="23"/>
  <c r="F272" i="23"/>
  <c r="F273" i="23"/>
  <c r="F274" i="23"/>
  <c r="F275" i="23"/>
  <c r="F276" i="23"/>
  <c r="F277" i="23"/>
  <c r="F278" i="23"/>
  <c r="F279" i="23"/>
  <c r="F280" i="23"/>
  <c r="F281" i="23"/>
  <c r="F282" i="23"/>
  <c r="F283" i="23"/>
  <c r="F284" i="23"/>
  <c r="F285" i="23"/>
  <c r="F286" i="23"/>
  <c r="F287" i="23"/>
  <c r="F288" i="23"/>
  <c r="F289" i="23"/>
  <c r="F290" i="23"/>
  <c r="F291" i="23"/>
  <c r="F292" i="23"/>
  <c r="F293" i="23"/>
  <c r="F294" i="23"/>
  <c r="F295" i="23"/>
  <c r="F296" i="23"/>
  <c r="F297" i="23"/>
  <c r="F298" i="23"/>
  <c r="F299" i="23"/>
  <c r="F300" i="23"/>
  <c r="F301" i="23"/>
  <c r="F302" i="23"/>
  <c r="F303" i="23"/>
  <c r="F304" i="23"/>
  <c r="F305" i="23"/>
  <c r="F306" i="23"/>
  <c r="F307" i="23"/>
  <c r="F308" i="23"/>
  <c r="F309" i="23"/>
  <c r="F310" i="23"/>
  <c r="F311" i="23"/>
  <c r="F312" i="23"/>
  <c r="F313" i="23"/>
  <c r="F314" i="23"/>
  <c r="F315" i="23"/>
  <c r="F316" i="23"/>
  <c r="F317" i="23"/>
  <c r="F318" i="23"/>
  <c r="F319" i="23"/>
  <c r="F320" i="23"/>
  <c r="F321" i="23"/>
  <c r="F322" i="23"/>
  <c r="F323" i="23"/>
  <c r="F324" i="23"/>
  <c r="F325" i="23"/>
  <c r="F326" i="23"/>
  <c r="F327" i="23"/>
  <c r="F328" i="23"/>
  <c r="F329" i="23"/>
  <c r="F330" i="23"/>
  <c r="F331" i="23"/>
  <c r="F332" i="23"/>
  <c r="F333" i="23"/>
  <c r="F334" i="23"/>
  <c r="F335" i="23"/>
  <c r="F336" i="23"/>
  <c r="F337" i="23"/>
  <c r="F338" i="23"/>
  <c r="F339" i="23"/>
  <c r="F340" i="23"/>
  <c r="F341" i="23"/>
  <c r="F342" i="23"/>
  <c r="F343" i="23"/>
  <c r="F344" i="23"/>
  <c r="F345" i="23"/>
  <c r="F346" i="23"/>
  <c r="F347" i="23"/>
  <c r="F348" i="23"/>
  <c r="F349" i="23"/>
  <c r="F350" i="23"/>
  <c r="F351" i="23"/>
  <c r="F352" i="23"/>
  <c r="F353" i="23"/>
  <c r="F354" i="23"/>
  <c r="F355" i="23"/>
  <c r="F356" i="23"/>
  <c r="F357" i="23"/>
  <c r="F358" i="23"/>
  <c r="F359" i="23"/>
  <c r="F360" i="23"/>
  <c r="F361" i="23"/>
  <c r="F362" i="23"/>
  <c r="F363" i="23"/>
  <c r="F364" i="23"/>
  <c r="F365" i="23"/>
  <c r="F366" i="23"/>
  <c r="F367" i="23"/>
  <c r="F368" i="23"/>
  <c r="F369" i="23"/>
  <c r="F370" i="23"/>
  <c r="F371" i="23"/>
  <c r="F372" i="23"/>
  <c r="F373" i="23"/>
  <c r="F374" i="23"/>
  <c r="F375" i="23"/>
  <c r="F376" i="23"/>
  <c r="F377" i="23"/>
  <c r="F378" i="23"/>
  <c r="F379" i="23"/>
  <c r="F380" i="23"/>
  <c r="F381" i="23"/>
  <c r="F382" i="23"/>
  <c r="F383" i="23"/>
  <c r="F384" i="23"/>
  <c r="F385" i="23"/>
  <c r="F386" i="23"/>
  <c r="F387" i="23"/>
  <c r="F388" i="23"/>
  <c r="F389" i="23"/>
  <c r="F390" i="23"/>
  <c r="F391" i="23"/>
  <c r="F392" i="23"/>
  <c r="F393" i="23"/>
  <c r="F394" i="23"/>
  <c r="F395" i="23"/>
  <c r="F396" i="23"/>
  <c r="F397" i="23"/>
  <c r="F398" i="23"/>
  <c r="F399" i="23"/>
  <c r="F400" i="23"/>
  <c r="F401" i="23"/>
  <c r="F402" i="23"/>
  <c r="F403" i="23"/>
  <c r="F404" i="23"/>
  <c r="F405" i="23"/>
  <c r="F406" i="23"/>
  <c r="F407" i="23"/>
  <c r="F408" i="23"/>
  <c r="F409" i="23"/>
  <c r="F410" i="23"/>
  <c r="F411" i="23"/>
  <c r="F412" i="23"/>
  <c r="F413" i="23"/>
  <c r="F414" i="23"/>
  <c r="F415" i="23"/>
  <c r="F416" i="23"/>
  <c r="F417" i="23"/>
  <c r="F418" i="23"/>
  <c r="F419" i="23"/>
  <c r="F420" i="23"/>
  <c r="F421" i="23"/>
  <c r="F422" i="23"/>
  <c r="F423" i="23"/>
  <c r="F424" i="23"/>
  <c r="F425" i="23"/>
  <c r="F426" i="23"/>
  <c r="F427" i="23"/>
  <c r="F428" i="23"/>
  <c r="F429" i="23"/>
  <c r="F430" i="23"/>
  <c r="F431" i="23"/>
  <c r="F432" i="23"/>
  <c r="F433" i="23"/>
  <c r="F434" i="23"/>
  <c r="F435" i="23"/>
  <c r="F436" i="23"/>
  <c r="F437" i="23"/>
  <c r="F438" i="23"/>
  <c r="F439" i="23"/>
  <c r="F440" i="23"/>
  <c r="F441" i="23"/>
  <c r="F442" i="23"/>
  <c r="F443" i="23"/>
  <c r="F444" i="23"/>
  <c r="F445" i="23"/>
  <c r="F446" i="23"/>
  <c r="F447" i="23"/>
  <c r="F448" i="23"/>
  <c r="F449" i="23"/>
  <c r="F450" i="23"/>
  <c r="F451" i="23"/>
  <c r="F452" i="23"/>
  <c r="F453" i="23"/>
  <c r="F454" i="23"/>
  <c r="F455" i="23"/>
  <c r="F456" i="23"/>
  <c r="F457" i="23"/>
  <c r="F458" i="23"/>
  <c r="F459" i="23"/>
  <c r="F460" i="23"/>
  <c r="F461" i="23"/>
  <c r="F462" i="23"/>
  <c r="F463" i="23"/>
  <c r="F464" i="23"/>
  <c r="F465" i="23"/>
  <c r="F466" i="23"/>
  <c r="F467" i="23"/>
  <c r="F468" i="23"/>
  <c r="F469" i="23"/>
  <c r="F470" i="23"/>
  <c r="F471" i="23"/>
  <c r="F472" i="23"/>
  <c r="F473" i="23"/>
  <c r="F474" i="23"/>
  <c r="F475" i="23"/>
  <c r="F476" i="23"/>
  <c r="F477" i="23"/>
  <c r="F478" i="23"/>
  <c r="F479" i="23"/>
  <c r="F480" i="23"/>
  <c r="F481" i="23"/>
  <c r="F482" i="23"/>
  <c r="F483" i="23"/>
  <c r="F484" i="23"/>
  <c r="F485" i="23"/>
  <c r="F486" i="23"/>
  <c r="F487" i="23"/>
  <c r="F488" i="23"/>
  <c r="F489" i="23"/>
  <c r="F490" i="23"/>
  <c r="F491" i="23"/>
  <c r="F492" i="23"/>
  <c r="F493" i="23"/>
  <c r="F494" i="23"/>
  <c r="F495" i="23"/>
  <c r="F496" i="23"/>
  <c r="F497" i="23"/>
  <c r="F498" i="23"/>
  <c r="F499" i="23"/>
  <c r="F500" i="23"/>
  <c r="F501" i="23"/>
  <c r="F502" i="23"/>
  <c r="F503" i="23"/>
  <c r="F504" i="23"/>
  <c r="F505" i="23"/>
  <c r="F506" i="23"/>
  <c r="F507" i="23"/>
  <c r="F508" i="23"/>
  <c r="F509" i="23"/>
  <c r="F510" i="23"/>
  <c r="F511" i="23"/>
  <c r="F512" i="23"/>
  <c r="F513" i="23"/>
  <c r="F514" i="23"/>
  <c r="F515" i="23"/>
  <c r="F516" i="23"/>
  <c r="F517" i="23"/>
  <c r="F518" i="23"/>
  <c r="F519" i="23"/>
  <c r="F520" i="23"/>
  <c r="F521" i="23"/>
  <c r="F522" i="23"/>
  <c r="F523" i="23"/>
  <c r="F524" i="23"/>
  <c r="F525" i="23"/>
  <c r="F526" i="23"/>
  <c r="F527" i="23"/>
  <c r="F528" i="23"/>
  <c r="F529" i="23"/>
  <c r="F530" i="23"/>
  <c r="F531" i="23"/>
  <c r="F532" i="23"/>
  <c r="F533" i="23"/>
  <c r="F534" i="23"/>
  <c r="F535" i="23"/>
  <c r="F536" i="23"/>
  <c r="F537" i="23"/>
  <c r="F538" i="23"/>
  <c r="F539" i="23"/>
  <c r="F540" i="23"/>
  <c r="F541" i="23"/>
  <c r="F542" i="23"/>
  <c r="F543" i="23"/>
  <c r="F544" i="23"/>
  <c r="F545" i="23"/>
  <c r="F546" i="23"/>
  <c r="F547" i="23"/>
  <c r="F548" i="23"/>
  <c r="F549" i="23"/>
  <c r="F550" i="23"/>
  <c r="F551" i="23"/>
  <c r="F552" i="23"/>
  <c r="F553" i="23"/>
  <c r="F554" i="23"/>
  <c r="F555" i="23"/>
  <c r="F556" i="23"/>
  <c r="F557" i="23"/>
  <c r="F558" i="23"/>
  <c r="F559" i="23"/>
  <c r="F560" i="23"/>
  <c r="F561" i="23"/>
  <c r="F562" i="23"/>
  <c r="F563" i="23"/>
  <c r="F564" i="23"/>
  <c r="F565" i="23"/>
  <c r="F566" i="23"/>
  <c r="F567" i="23"/>
  <c r="F568" i="23"/>
  <c r="F569" i="23"/>
  <c r="F570" i="23"/>
  <c r="F571" i="23"/>
  <c r="F572" i="23"/>
  <c r="F573" i="23"/>
  <c r="K10" i="33"/>
  <c r="K11" i="33"/>
  <c r="K12" i="33"/>
  <c r="K13" i="33"/>
  <c r="K14" i="33"/>
  <c r="K15" i="33"/>
  <c r="K16" i="33"/>
  <c r="K17" i="33"/>
  <c r="K18" i="33"/>
  <c r="K19" i="33"/>
  <c r="K20" i="33"/>
  <c r="K21" i="33"/>
  <c r="Q10" i="33"/>
  <c r="Q11" i="33"/>
  <c r="Q12" i="33"/>
  <c r="Q13" i="33"/>
  <c r="Q14" i="33"/>
  <c r="Q15" i="33"/>
  <c r="Q16" i="33"/>
  <c r="Q17" i="33"/>
  <c r="Q18" i="33"/>
  <c r="Q19" i="33"/>
  <c r="Q20" i="33"/>
  <c r="Q21" i="33"/>
  <c r="G10" i="33"/>
  <c r="G11" i="33"/>
  <c r="G12" i="33"/>
  <c r="G13" i="33"/>
  <c r="G14" i="33"/>
  <c r="G15" i="33"/>
  <c r="G16" i="33"/>
  <c r="G17" i="33"/>
  <c r="G18" i="33"/>
  <c r="G19" i="33"/>
  <c r="G20" i="33"/>
  <c r="G21" i="33"/>
  <c r="M10" i="33"/>
  <c r="M11" i="33"/>
  <c r="M12" i="33"/>
  <c r="M13" i="33"/>
  <c r="M14" i="33"/>
  <c r="M15" i="33"/>
  <c r="M16" i="33"/>
  <c r="M17" i="33"/>
  <c r="M18" i="33"/>
  <c r="M19" i="33"/>
  <c r="M20" i="33"/>
  <c r="M21" i="33"/>
  <c r="I10" i="33"/>
  <c r="I11" i="33"/>
  <c r="I12" i="33"/>
  <c r="I13" i="33"/>
  <c r="I14" i="33"/>
  <c r="I15" i="33"/>
  <c r="I16" i="33"/>
  <c r="I17" i="33"/>
  <c r="I18" i="33"/>
  <c r="I19" i="33"/>
  <c r="I20" i="33"/>
  <c r="I21" i="33"/>
  <c r="O10" i="33"/>
  <c r="O11" i="33"/>
  <c r="O12" i="33"/>
  <c r="O13" i="33"/>
  <c r="O14" i="33"/>
  <c r="O15" i="33"/>
  <c r="O16" i="33"/>
  <c r="O17" i="33"/>
  <c r="O18" i="33"/>
  <c r="O19" i="33"/>
  <c r="O20" i="33"/>
  <c r="O21" i="33"/>
  <c r="F10" i="33"/>
  <c r="H10" i="33"/>
  <c r="J10" i="33"/>
  <c r="L10" i="33"/>
  <c r="N10" i="33"/>
  <c r="P10" i="33"/>
  <c r="F11" i="33"/>
  <c r="H11" i="33"/>
  <c r="J11" i="33"/>
  <c r="L11" i="33"/>
  <c r="N11" i="33"/>
  <c r="P11" i="33"/>
  <c r="F12" i="33"/>
  <c r="H12" i="33"/>
  <c r="J12" i="33"/>
  <c r="L12" i="33"/>
  <c r="N12" i="33"/>
  <c r="P12" i="33"/>
  <c r="F13" i="33"/>
  <c r="H13" i="33"/>
  <c r="J13" i="33"/>
  <c r="L13" i="33"/>
  <c r="N13" i="33"/>
  <c r="P13" i="33"/>
  <c r="F14" i="33"/>
  <c r="H14" i="33"/>
  <c r="J14" i="33"/>
  <c r="L14" i="33"/>
  <c r="N14" i="33"/>
  <c r="P14" i="33"/>
  <c r="F15" i="33"/>
  <c r="H15" i="33"/>
  <c r="J15" i="33"/>
  <c r="L15" i="33"/>
  <c r="N15" i="33"/>
  <c r="P15" i="33"/>
  <c r="F16" i="33"/>
  <c r="H16" i="33"/>
  <c r="J16" i="33"/>
  <c r="L16" i="33"/>
  <c r="N16" i="33"/>
  <c r="P16" i="33"/>
  <c r="F17" i="33"/>
  <c r="H17" i="33"/>
  <c r="J17" i="33"/>
  <c r="L17" i="33"/>
  <c r="N17" i="33"/>
  <c r="P17" i="33"/>
  <c r="F18" i="33"/>
  <c r="H18" i="33"/>
  <c r="J18" i="33"/>
  <c r="L18" i="33"/>
  <c r="N18" i="33"/>
  <c r="P18" i="33"/>
  <c r="F19" i="33"/>
  <c r="H19" i="33"/>
  <c r="J19" i="33"/>
  <c r="L19" i="33"/>
  <c r="N19" i="33"/>
  <c r="P19" i="33"/>
  <c r="F20" i="33"/>
  <c r="H20" i="33"/>
  <c r="J20" i="33"/>
  <c r="L20" i="33"/>
  <c r="N20" i="33"/>
  <c r="P20" i="33"/>
  <c r="F21" i="33"/>
  <c r="H21" i="33"/>
  <c r="J21" i="33"/>
  <c r="L21" i="33"/>
  <c r="N21" i="33"/>
  <c r="P21" i="33"/>
  <c r="L9" i="30"/>
  <c r="L10" i="30"/>
  <c r="L11" i="30"/>
  <c r="L12" i="30"/>
  <c r="I13" i="30"/>
  <c r="L13" i="30"/>
  <c r="I14" i="30"/>
  <c r="L14" i="30"/>
  <c r="F15" i="30"/>
  <c r="G15" i="30"/>
  <c r="H15" i="30"/>
  <c r="J15" i="30"/>
  <c r="K15" i="30"/>
  <c r="K33" i="27" l="1"/>
  <c r="K38" i="27"/>
  <c r="K57" i="27"/>
  <c r="K53" i="27"/>
  <c r="K49" i="27"/>
  <c r="K45" i="27"/>
  <c r="K59" i="27"/>
  <c r="K51" i="27"/>
  <c r="K47" i="27"/>
  <c r="K39" i="27"/>
  <c r="K31" i="27"/>
  <c r="K56" i="27"/>
  <c r="K52" i="27"/>
  <c r="K48" i="27"/>
  <c r="K44" i="27"/>
  <c r="K40" i="27"/>
  <c r="K36" i="27"/>
  <c r="K32" i="27"/>
  <c r="K54" i="27"/>
  <c r="K50" i="27"/>
  <c r="K46" i="27"/>
  <c r="K42" i="27"/>
  <c r="K34" i="27"/>
  <c r="K30" i="27"/>
  <c r="I36" i="15"/>
  <c r="J36" i="15"/>
  <c r="J9" i="66"/>
  <c r="I9" i="66"/>
  <c r="G18" i="66"/>
  <c r="I15" i="30"/>
  <c r="G9" i="66"/>
  <c r="J18" i="66"/>
  <c r="I18" i="66"/>
  <c r="F60" i="27"/>
  <c r="I60" i="27"/>
  <c r="L15" i="30"/>
  <c r="I23" i="14"/>
  <c r="G60" i="27"/>
  <c r="J54" i="27" l="1"/>
  <c r="J16" i="27"/>
  <c r="J14" i="27"/>
  <c r="J12" i="27"/>
  <c r="J10" i="27"/>
  <c r="J11" i="27"/>
  <c r="J13" i="27"/>
  <c r="J15" i="27"/>
  <c r="J17" i="27"/>
  <c r="J57" i="27"/>
  <c r="J35" i="27"/>
  <c r="J58" i="27"/>
  <c r="J42" i="27"/>
  <c r="J32" i="27"/>
  <c r="J45" i="27"/>
  <c r="J48" i="27"/>
  <c r="J37" i="27"/>
  <c r="J27" i="27"/>
  <c r="J29" i="27"/>
  <c r="J24" i="27"/>
  <c r="J19" i="27"/>
  <c r="J50" i="27"/>
  <c r="J40" i="27"/>
  <c r="J53" i="27"/>
  <c r="J21" i="27"/>
  <c r="J56" i="27"/>
  <c r="J47" i="27"/>
  <c r="J18" i="27"/>
  <c r="J26" i="27"/>
  <c r="J34" i="27"/>
  <c r="J46" i="27"/>
  <c r="J20" i="27"/>
  <c r="J36" i="27"/>
  <c r="J52" i="27"/>
  <c r="J55" i="27"/>
  <c r="J31" i="27"/>
  <c r="J41" i="27"/>
  <c r="J25" i="27"/>
  <c r="J9" i="27"/>
  <c r="J43" i="27"/>
  <c r="J30" i="27"/>
  <c r="J38" i="27"/>
  <c r="J28" i="27"/>
  <c r="J44" i="27"/>
  <c r="J59" i="27"/>
  <c r="J51" i="27"/>
  <c r="J23" i="27"/>
  <c r="J49" i="27"/>
  <c r="J33" i="27"/>
  <c r="J39" i="27"/>
  <c r="K60" i="27"/>
  <c r="K23" i="14"/>
  <c r="H23" i="14" l="1"/>
  <c r="J60" i="27"/>
  <c r="J23" i="14"/>
  <c r="H60" i="27"/>
  <c r="J20" i="74" l="1"/>
  <c r="J19" i="74"/>
  <c r="I20" i="74"/>
  <c r="I19" i="74"/>
  <c r="H20" i="74"/>
  <c r="H19" i="74"/>
  <c r="H15" i="74" l="1"/>
  <c r="F600" i="71"/>
  <c r="H18" i="74"/>
  <c r="F603" i="71"/>
  <c r="J18" i="74"/>
  <c r="H603" i="71"/>
  <c r="J21" i="74"/>
  <c r="H604" i="71"/>
  <c r="H16" i="74"/>
  <c r="F601" i="71"/>
  <c r="I18" i="74"/>
  <c r="G603" i="71"/>
  <c r="J17" i="74"/>
  <c r="H602" i="71"/>
  <c r="H9" i="74"/>
  <c r="F599" i="71"/>
  <c r="H17" i="74"/>
  <c r="F602" i="71"/>
  <c r="H21" i="74"/>
  <c r="F604" i="71"/>
  <c r="I17" i="74"/>
  <c r="G602" i="71"/>
  <c r="J15" i="74"/>
  <c r="H600" i="71"/>
  <c r="J16" i="74"/>
  <c r="H601" i="71"/>
  <c r="I9" i="74"/>
  <c r="G599" i="71"/>
  <c r="I21" i="74"/>
  <c r="G604" i="71"/>
  <c r="I15" i="74"/>
  <c r="G600" i="71"/>
  <c r="I16" i="74"/>
  <c r="G601" i="71"/>
  <c r="J9" i="74"/>
  <c r="H599" i="71"/>
  <c r="E28" i="23"/>
  <c r="F28" i="23" s="1"/>
  <c r="G22" i="43" s="1"/>
  <c r="J28" i="23"/>
  <c r="E23" i="23"/>
  <c r="E24" i="23"/>
  <c r="E27" i="23"/>
  <c r="E32" i="23" s="1"/>
  <c r="F32" i="23" s="1"/>
  <c r="J27" i="23"/>
  <c r="J32" i="23" s="1"/>
  <c r="E26" i="23"/>
  <c r="E29" i="23"/>
  <c r="E25" i="23"/>
  <c r="M113" i="23"/>
  <c r="E16" i="23"/>
  <c r="E31" i="23" l="1"/>
  <c r="F31" i="23" s="1"/>
  <c r="O113" i="23"/>
  <c r="M114" i="23"/>
  <c r="N113" i="23"/>
  <c r="F22" i="43"/>
  <c r="K28" i="23"/>
  <c r="H605" i="71"/>
  <c r="G605" i="71"/>
  <c r="F605" i="71"/>
  <c r="H22" i="74"/>
  <c r="J29" i="23"/>
  <c r="J26" i="23"/>
  <c r="J25" i="23"/>
  <c r="J22" i="74"/>
  <c r="J24" i="23"/>
  <c r="J23" i="23"/>
  <c r="F23" i="43"/>
  <c r="F29" i="23"/>
  <c r="G23" i="43" s="1"/>
  <c r="K29" i="23"/>
  <c r="F10" i="43"/>
  <c r="E30" i="23"/>
  <c r="X239" i="70" s="1"/>
  <c r="F16" i="23"/>
  <c r="G10" i="43" s="1"/>
  <c r="K16" i="23"/>
  <c r="I22" i="74"/>
  <c r="F20" i="43"/>
  <c r="F26" i="23"/>
  <c r="G20" i="43" s="1"/>
  <c r="K26" i="23"/>
  <c r="F21" i="43"/>
  <c r="K27" i="23"/>
  <c r="F27" i="23"/>
  <c r="G21" i="43" s="1"/>
  <c r="F17" i="43"/>
  <c r="K23" i="23"/>
  <c r="F23" i="23"/>
  <c r="G17" i="43" s="1"/>
  <c r="F18" i="43"/>
  <c r="F24" i="23"/>
  <c r="G18" i="43" s="1"/>
  <c r="K24" i="23"/>
  <c r="J16" i="23"/>
  <c r="F19" i="43"/>
  <c r="K25" i="23"/>
  <c r="F25" i="23"/>
  <c r="G19" i="43" s="1"/>
  <c r="J31" i="23" l="1"/>
  <c r="K32" i="23"/>
  <c r="L32" i="23" s="1"/>
  <c r="K31" i="23"/>
  <c r="L28" i="23"/>
  <c r="K22" i="43" s="1"/>
  <c r="J22" i="43"/>
  <c r="J30" i="23"/>
  <c r="W221" i="70" s="1"/>
  <c r="F30" i="23"/>
  <c r="G24" i="43" s="1"/>
  <c r="J21" i="43"/>
  <c r="L27" i="23"/>
  <c r="K21" i="43" s="1"/>
  <c r="J19" i="43"/>
  <c r="L25" i="23"/>
  <c r="K19" i="43" s="1"/>
  <c r="J17" i="43"/>
  <c r="L23" i="23"/>
  <c r="K17" i="43" s="1"/>
  <c r="F24" i="43"/>
  <c r="J20" i="43"/>
  <c r="L26" i="23"/>
  <c r="K20" i="43" s="1"/>
  <c r="K30" i="23"/>
  <c r="W239" i="70" s="1"/>
  <c r="L16" i="23"/>
  <c r="K10" i="43" s="1"/>
  <c r="J10" i="43"/>
  <c r="J23" i="43"/>
  <c r="L29" i="23"/>
  <c r="K23" i="43" s="1"/>
  <c r="J18" i="43"/>
  <c r="L24" i="23"/>
  <c r="K18" i="43" s="1"/>
  <c r="N17" i="23" l="1"/>
  <c r="N22" i="23"/>
  <c r="N18" i="23"/>
  <c r="N19" i="23"/>
  <c r="N21" i="23"/>
  <c r="N20" i="23"/>
  <c r="N29" i="23"/>
  <c r="N28" i="23"/>
  <c r="L31" i="23"/>
  <c r="N24" i="23"/>
  <c r="N16" i="23"/>
  <c r="N25" i="23"/>
  <c r="N23" i="23"/>
  <c r="N26" i="23"/>
  <c r="N27" i="23"/>
  <c r="L30" i="23"/>
  <c r="K24" i="43" s="1"/>
  <c r="J24" i="43"/>
  <c r="N31" i="23" l="1"/>
  <c r="N32" i="23"/>
</calcChain>
</file>

<file path=xl/comments1.xml><?xml version="1.0" encoding="utf-8"?>
<comments xmlns="http://schemas.openxmlformats.org/spreadsheetml/2006/main">
  <authors>
    <author>Sevilla Penas, Marta</author>
  </authors>
  <commentList>
    <comment ref="I34" authorId="0" shapeId="0">
      <text>
        <r>
          <rPr>
            <sz val="9"/>
            <color indexed="81"/>
            <rFont val="Tahoma"/>
            <family val="2"/>
          </rPr>
          <t>Incluye la potencia de Garoña de enero a octubre</t>
        </r>
      </text>
    </comment>
  </commentList>
</comments>
</file>

<file path=xl/sharedStrings.xml><?xml version="1.0" encoding="utf-8"?>
<sst xmlns="http://schemas.openxmlformats.org/spreadsheetml/2006/main" count="3409" uniqueCount="648">
  <si>
    <t>Total</t>
  </si>
  <si>
    <t>(%)</t>
  </si>
  <si>
    <t>Potencia (MW)</t>
  </si>
  <si>
    <t>Nuclear</t>
  </si>
  <si>
    <t>Carbón</t>
  </si>
  <si>
    <t xml:space="preserve">• </t>
  </si>
  <si>
    <t>Tipo</t>
  </si>
  <si>
    <t>Fecha</t>
  </si>
  <si>
    <t>GWh</t>
  </si>
  <si>
    <t>%</t>
  </si>
  <si>
    <t>MW</t>
  </si>
  <si>
    <t>Grupos</t>
  </si>
  <si>
    <t>Trillo I</t>
  </si>
  <si>
    <t xml:space="preserve"> </t>
  </si>
  <si>
    <t>Potencia</t>
  </si>
  <si>
    <t>Centrales</t>
  </si>
  <si>
    <t>Cofrentes</t>
  </si>
  <si>
    <t xml:space="preserve">   Potencia</t>
  </si>
  <si>
    <t>Horas</t>
  </si>
  <si>
    <t>En horas de</t>
  </si>
  <si>
    <t xml:space="preserve"> Indisponibilidad (%)</t>
  </si>
  <si>
    <t>Disponibilidad</t>
  </si>
  <si>
    <t>Almaraz I</t>
  </si>
  <si>
    <t>Almaraz II</t>
  </si>
  <si>
    <t>Ascó II</t>
  </si>
  <si>
    <t xml:space="preserve">Vandellós II  </t>
  </si>
  <si>
    <t xml:space="preserve">Total </t>
  </si>
  <si>
    <t>Vandellós II</t>
  </si>
  <si>
    <t>Coeficientes utilización (%)</t>
  </si>
  <si>
    <t>Ascó I</t>
  </si>
  <si>
    <t xml:space="preserve">   MW</t>
  </si>
  <si>
    <t xml:space="preserve"> Producción</t>
  </si>
  <si>
    <t xml:space="preserve">%    </t>
  </si>
  <si>
    <t xml:space="preserve">%      </t>
  </si>
  <si>
    <t xml:space="preserve">%   </t>
  </si>
  <si>
    <t>Demanda (b.c.)</t>
  </si>
  <si>
    <t>El Sistema Eléctrico Español</t>
  </si>
  <si>
    <t>Total ciclo combinado</t>
  </si>
  <si>
    <t>Castejón 1</t>
  </si>
  <si>
    <t>Castellón 3</t>
  </si>
  <si>
    <t>Besós 3</t>
  </si>
  <si>
    <t>Besós 4</t>
  </si>
  <si>
    <t>San Roque 1</t>
  </si>
  <si>
    <t>San Roque 2</t>
  </si>
  <si>
    <t>-</t>
  </si>
  <si>
    <t>Castejón 2</t>
  </si>
  <si>
    <t>Arcos 1</t>
  </si>
  <si>
    <t>Arcos 2</t>
  </si>
  <si>
    <t>Campo de Gibraltar 1</t>
  </si>
  <si>
    <t>Campo de Gibraltar 2</t>
  </si>
  <si>
    <t>Palos 1</t>
  </si>
  <si>
    <t>Palos 2</t>
  </si>
  <si>
    <t>Santurce 4</t>
  </si>
  <si>
    <t>Tarragona Power</t>
  </si>
  <si>
    <t>Bahia Bizcaya</t>
  </si>
  <si>
    <t>Aceca 3</t>
  </si>
  <si>
    <t>Aceca 4</t>
  </si>
  <si>
    <t>Amorebieta</t>
  </si>
  <si>
    <t>Arcos 3</t>
  </si>
  <si>
    <t>Bahía de Bizkaia</t>
  </si>
  <si>
    <t>Campo Gibraltar 1</t>
  </si>
  <si>
    <t>Campo Gibraltar 2</t>
  </si>
  <si>
    <t>Cartagena 1</t>
  </si>
  <si>
    <t>Cartagena 2</t>
  </si>
  <si>
    <t>Cartagena 3</t>
  </si>
  <si>
    <t>Palos 3</t>
  </si>
  <si>
    <t>Fuel/gas</t>
  </si>
  <si>
    <t>Ciclo combinado</t>
  </si>
  <si>
    <t>Castelnou</t>
  </si>
  <si>
    <t>Colón 4</t>
  </si>
  <si>
    <t>El Fangal 1</t>
  </si>
  <si>
    <t>El Fangal 2</t>
  </si>
  <si>
    <t>El Fangal 3</t>
  </si>
  <si>
    <t>Escombreras 6</t>
  </si>
  <si>
    <t>Aboño</t>
  </si>
  <si>
    <t>Anllares</t>
  </si>
  <si>
    <t>Guardo</t>
  </si>
  <si>
    <t>La Robla</t>
  </si>
  <si>
    <t>Puentenuevo 3 </t>
  </si>
  <si>
    <t>Litoral de Almería</t>
  </si>
  <si>
    <t>Los Barrios</t>
  </si>
  <si>
    <t>Teruel</t>
  </si>
  <si>
    <t>Meirama</t>
  </si>
  <si>
    <t>Puentes García Rodríguez</t>
  </si>
  <si>
    <t>Aboño 1 </t>
  </si>
  <si>
    <t>Aboño 2 </t>
  </si>
  <si>
    <t>Anllares </t>
  </si>
  <si>
    <t>Compostilla 3 </t>
  </si>
  <si>
    <t>Compostilla 4 </t>
  </si>
  <si>
    <t>Compostilla 5 </t>
  </si>
  <si>
    <t>Guardo 1 </t>
  </si>
  <si>
    <t>Guardo 2 </t>
  </si>
  <si>
    <t>Lada 4 </t>
  </si>
  <si>
    <t>Narcea 2 </t>
  </si>
  <si>
    <t>Narcea 3 </t>
  </si>
  <si>
    <t>La Robla 1 </t>
  </si>
  <si>
    <t>La Robla 2 </t>
  </si>
  <si>
    <t>Soto de la Ribera 3 </t>
  </si>
  <si>
    <t>Litoral de Almería 1 </t>
  </si>
  <si>
    <t>Litoral de Almería 2 </t>
  </si>
  <si>
    <t>Teruel 1 </t>
  </si>
  <si>
    <t>Teruel 2 </t>
  </si>
  <si>
    <t>Teruel 3 </t>
  </si>
  <si>
    <t>Meirama </t>
  </si>
  <si>
    <t>Puentes 1 </t>
  </si>
  <si>
    <t>Puentes 2 </t>
  </si>
  <si>
    <t>Puentes 3 </t>
  </si>
  <si>
    <t>Puentes 4 </t>
  </si>
  <si>
    <t>func.</t>
  </si>
  <si>
    <t>Arrúbal 1</t>
  </si>
  <si>
    <t>Arrúbal 2</t>
  </si>
  <si>
    <t>Plana del Vent 1</t>
  </si>
  <si>
    <t>Plana del Vent 2</t>
  </si>
  <si>
    <t>Sagunto 1</t>
  </si>
  <si>
    <t>Sagunto 2</t>
  </si>
  <si>
    <t>Sagunto 3</t>
  </si>
  <si>
    <t>Castejón 3</t>
  </si>
  <si>
    <t>Castellón 4</t>
  </si>
  <si>
    <t>Escatrón 3</t>
  </si>
  <si>
    <t>Escatrón Peaker</t>
  </si>
  <si>
    <t>Puentes García Rodriguez 5</t>
  </si>
  <si>
    <t>Sabón 3</t>
  </si>
  <si>
    <t>Soto de la Ribera 4</t>
  </si>
  <si>
    <t>Producción (GWh)</t>
  </si>
  <si>
    <t>Puentes García Rodríguez 5</t>
  </si>
  <si>
    <t>Besós 5</t>
  </si>
  <si>
    <t>Puerto de Barcelona 1</t>
  </si>
  <si>
    <t>Puerto de Barcelona 2</t>
  </si>
  <si>
    <t>Soto de la Ribera 5</t>
  </si>
  <si>
    <t>Málaga 1 CC</t>
  </si>
  <si>
    <t>Algeciras 3 CC</t>
  </si>
  <si>
    <t>Horas funcionamiento</t>
  </si>
  <si>
    <t>Coeficiente de Utilización (%)</t>
  </si>
  <si>
    <t>Indisponibilidad (%)</t>
  </si>
  <si>
    <t>Lada</t>
  </si>
  <si>
    <t>No prevista</t>
  </si>
  <si>
    <t>Prevista</t>
  </si>
  <si>
    <t>Disponibilidad (%)</t>
  </si>
  <si>
    <t>Tarragona</t>
  </si>
  <si>
    <t>Madrid</t>
  </si>
  <si>
    <t>Producible (GWh)</t>
  </si>
  <si>
    <t>Cuenca</t>
  </si>
  <si>
    <t xml:space="preserve">MW </t>
  </si>
  <si>
    <t>Norte</t>
  </si>
  <si>
    <t>Duero</t>
  </si>
  <si>
    <t>Tajo-Júcar-Segura</t>
  </si>
  <si>
    <t>Guadiana</t>
  </si>
  <si>
    <t>Guadalquivir-Sur</t>
  </si>
  <si>
    <t>Ebro-Pirineo</t>
  </si>
  <si>
    <t>2. Producción de energía eléctrica</t>
  </si>
  <si>
    <t>Producible</t>
  </si>
  <si>
    <t xml:space="preserve">medio  </t>
  </si>
  <si>
    <t>histórico</t>
  </si>
  <si>
    <t>Índice</t>
  </si>
  <si>
    <t xml:space="preserve">   Mensual</t>
  </si>
  <si>
    <t xml:space="preserve"> Acumul.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</si>
  <si>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</si>
  <si>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</si>
  <si>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</si>
  <si>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</si>
  <si>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</si>
  <si>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</si>
  <si>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</si>
  <si>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</si>
  <si>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</si>
  <si>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</si>
  <si>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</si>
  <si>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</si>
  <si>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Anuales</t>
  </si>
  <si>
    <t>Hiperanuales</t>
  </si>
  <si>
    <t>Conjunto</t>
  </si>
  <si>
    <t xml:space="preserve">  GWh</t>
  </si>
  <si>
    <t xml:space="preserve">  %</t>
  </si>
  <si>
    <t xml:space="preserve">Capacidad </t>
  </si>
  <si>
    <t>Estadístico</t>
  </si>
  <si>
    <t>% Reservas / Capacidad</t>
  </si>
  <si>
    <t>Reservas</t>
  </si>
  <si>
    <t xml:space="preserve">máxima </t>
  </si>
  <si>
    <t>Máximo</t>
  </si>
  <si>
    <t>Mínimo</t>
  </si>
  <si>
    <t>Medio</t>
  </si>
  <si>
    <t>2014 Enero</t>
  </si>
  <si>
    <t>2014 Febrero</t>
  </si>
  <si>
    <t>2014 Marzo</t>
  </si>
  <si>
    <t>2014 Abril</t>
  </si>
  <si>
    <t>2014 Mayo</t>
  </si>
  <si>
    <t>2014 Junio</t>
  </si>
  <si>
    <t>2014 Julio</t>
  </si>
  <si>
    <t>2014 Agosto</t>
  </si>
  <si>
    <t>2014 Septiembre</t>
  </si>
  <si>
    <t>2014 Octubre</t>
  </si>
  <si>
    <t>2014 Noviembre</t>
  </si>
  <si>
    <t>2014 Diciembre</t>
  </si>
  <si>
    <t>2015 Enero</t>
  </si>
  <si>
    <t>2015 Febrero</t>
  </si>
  <si>
    <t>2015 Marzo</t>
  </si>
  <si>
    <t>2015 Abril</t>
  </si>
  <si>
    <t>2015 Mayo</t>
  </si>
  <si>
    <t>2015 Junio</t>
  </si>
  <si>
    <t>2015 Julio</t>
  </si>
  <si>
    <t>2015 Agosto</t>
  </si>
  <si>
    <t>2015 Septiembre</t>
  </si>
  <si>
    <t>2015 Octubre</t>
  </si>
  <si>
    <t>2015 Noviembre</t>
  </si>
  <si>
    <t>2015 Diciembre</t>
  </si>
  <si>
    <t xml:space="preserve">        Valores históricos</t>
  </si>
  <si>
    <t xml:space="preserve">   GWh</t>
  </si>
  <si>
    <t xml:space="preserve">           Fecha</t>
  </si>
  <si>
    <t xml:space="preserve">    %</t>
  </si>
  <si>
    <t xml:space="preserve">             Fecha</t>
  </si>
  <si>
    <t>Máximos</t>
  </si>
  <si>
    <t>mayo de 1969</t>
  </si>
  <si>
    <t>abril de 1979</t>
  </si>
  <si>
    <t>Mínimos</t>
  </si>
  <si>
    <t>noviembre de 1983</t>
  </si>
  <si>
    <t>Evolución anual de la producción hidráulica (GWh)</t>
  </si>
  <si>
    <t>Probabilidad</t>
  </si>
  <si>
    <t>Año</t>
  </si>
  <si>
    <t>de ser superado</t>
  </si>
  <si>
    <t>Anual</t>
  </si>
  <si>
    <t>Hiperanual</t>
  </si>
  <si>
    <t>% Llenado</t>
  </si>
  <si>
    <t>Total </t>
  </si>
  <si>
    <t>Tajo + Júcar +Segura</t>
  </si>
  <si>
    <t>Guadalquivir</t>
  </si>
  <si>
    <t>Ebro</t>
  </si>
  <si>
    <t>Máximo y mínimo estadístico: media de los valores máximos y mínimos de los últimos 20 años.</t>
  </si>
  <si>
    <t>Sistema</t>
  </si>
  <si>
    <t>Sistemas</t>
  </si>
  <si>
    <t xml:space="preserve">    Total </t>
  </si>
  <si>
    <t xml:space="preserve"> peninsular</t>
  </si>
  <si>
    <t>no peninsulares</t>
  </si>
  <si>
    <t>nacional</t>
  </si>
  <si>
    <t>Hidráulica</t>
  </si>
  <si>
    <t>Hidroeólica</t>
  </si>
  <si>
    <t>Eólica</t>
  </si>
  <si>
    <t>Solar fotovoltaica</t>
  </si>
  <si>
    <t>Solar térmica</t>
  </si>
  <si>
    <r>
      <t xml:space="preserve">Ciclo combinado </t>
    </r>
    <r>
      <rPr>
        <vertAlign val="superscript"/>
        <sz val="8"/>
        <color indexed="8"/>
        <rFont val="Arial"/>
        <family val="2"/>
      </rPr>
      <t>(1)</t>
    </r>
  </si>
  <si>
    <t>Islas Baleares</t>
  </si>
  <si>
    <t>Islas Canarias</t>
  </si>
  <si>
    <t xml:space="preserve">Ceuta </t>
  </si>
  <si>
    <t>Melilla</t>
  </si>
  <si>
    <t>Motores diesel</t>
  </si>
  <si>
    <t>Turbina de gas</t>
  </si>
  <si>
    <t>Turbina de vapor</t>
  </si>
  <si>
    <t>Fuel / gas</t>
  </si>
  <si>
    <t>Cogeneración</t>
  </si>
  <si>
    <t>Generación auxiliar</t>
  </si>
  <si>
    <r>
      <t xml:space="preserve">Generación auxiliar </t>
    </r>
    <r>
      <rPr>
        <vertAlign val="superscript"/>
        <sz val="8"/>
        <color indexed="8"/>
        <rFont val="Arial"/>
        <family val="2"/>
      </rPr>
      <t>(2)</t>
    </r>
  </si>
  <si>
    <t>Consumos en bombeo</t>
  </si>
  <si>
    <t>Balance de potencia a 31 diciembre. Sistema eléctrico nacional (MW)</t>
  </si>
  <si>
    <t>Balance de potencia a 31 diciembre. Sistemas no peninsulares (MW)</t>
  </si>
  <si>
    <t>Balance de energía eléctrica nacional (GWh)</t>
  </si>
  <si>
    <t>Balance de energía eléctrica sistemas no peninsulares (GWh)</t>
  </si>
  <si>
    <t>Generación</t>
  </si>
  <si>
    <t>Enlace Península-Baleares</t>
  </si>
  <si>
    <t>Saldo intercambios internacionales</t>
  </si>
  <si>
    <r>
      <t xml:space="preserve">Ciclo combinado </t>
    </r>
    <r>
      <rPr>
        <vertAlign val="superscript"/>
        <sz val="8"/>
        <color indexed="8"/>
        <rFont val="Arial"/>
        <family val="2"/>
      </rPr>
      <t>(3)</t>
    </r>
  </si>
  <si>
    <r>
      <t xml:space="preserve">Otras renovables </t>
    </r>
    <r>
      <rPr>
        <vertAlign val="superscript"/>
        <sz val="8"/>
        <color indexed="8"/>
        <rFont val="Arial"/>
        <family val="2"/>
      </rPr>
      <t>(4)</t>
    </r>
  </si>
  <si>
    <r>
      <t xml:space="preserve">Balance de energía eléctrica nacional </t>
    </r>
    <r>
      <rPr>
        <b/>
        <vertAlign val="superscript"/>
        <sz val="8"/>
        <color indexed="8"/>
        <rFont val="Arial"/>
        <family val="2"/>
      </rPr>
      <t>(1)</t>
    </r>
  </si>
  <si>
    <r>
      <rPr>
        <vertAlign val="superscript"/>
        <sz val="8"/>
        <color indexed="8"/>
        <rFont val="Arial"/>
        <family val="2"/>
      </rPr>
      <t>(1)</t>
    </r>
    <r>
      <rPr>
        <sz val="8"/>
        <color indexed="8"/>
        <rFont val="Arial"/>
        <family val="2"/>
      </rPr>
      <t xml:space="preserve"> Asignación de unidades de producción según combustible principal.</t>
    </r>
  </si>
  <si>
    <t>Ceuta</t>
  </si>
  <si>
    <t>Demanda (b.c)</t>
  </si>
  <si>
    <r>
      <rPr>
        <vertAlign val="superscript"/>
        <sz val="8"/>
        <color rgb="FF004563"/>
        <rFont val="Arial"/>
        <family val="2"/>
      </rPr>
      <t>(1)</t>
    </r>
    <r>
      <rPr>
        <sz val="8"/>
        <color rgb="FF004563"/>
        <rFont val="Arial"/>
        <family val="2"/>
      </rPr>
      <t xml:space="preserve"> Asignación de unidades de producción según combustible principal.</t>
    </r>
  </si>
  <si>
    <r>
      <rPr>
        <vertAlign val="superscript"/>
        <sz val="8"/>
        <color rgb="FF004563"/>
        <rFont val="Arial"/>
        <family val="2"/>
      </rPr>
      <t>(3)</t>
    </r>
    <r>
      <rPr>
        <sz val="8"/>
        <color rgb="FF004563"/>
        <rFont val="Arial"/>
        <family val="2"/>
      </rPr>
      <t xml:space="preserve"> Grupos de emergencia que se instalan de forma transitoria en determinadas zonas para cubrir un déficit de generación.</t>
    </r>
  </si>
  <si>
    <t>Evolución de la generación renovable y no renovable peninsular (%)</t>
  </si>
  <si>
    <t>Renovables</t>
  </si>
  <si>
    <t>No renovables</t>
  </si>
  <si>
    <t>Evolución de la potencia instalada peninsular (MW)</t>
  </si>
  <si>
    <t>Evolución del índice de cobertura mínimo peninsular</t>
  </si>
  <si>
    <t>Fecha índice de cobertura mínimo</t>
  </si>
  <si>
    <t>Índice de cobertura mínimo</t>
  </si>
  <si>
    <t>12 diciembre</t>
  </si>
  <si>
    <t>15 enero</t>
  </si>
  <si>
    <t>11 enero</t>
  </si>
  <si>
    <t>9 noviembre</t>
  </si>
  <si>
    <t>2 diciembre</t>
  </si>
  <si>
    <t>20 octubre</t>
  </si>
  <si>
    <t>ICmin = Min (Pd/Ps)</t>
  </si>
  <si>
    <r>
      <rPr>
        <b/>
        <sz val="8"/>
        <color indexed="8"/>
        <rFont val="Arial"/>
        <family val="2"/>
      </rPr>
      <t>ICmin</t>
    </r>
    <r>
      <rPr>
        <sz val="8"/>
        <color indexed="8"/>
        <rFont val="Arial"/>
        <family val="2"/>
      </rPr>
      <t>: Índice de cobertura mínimo.</t>
    </r>
  </si>
  <si>
    <r>
      <rPr>
        <b/>
        <sz val="8"/>
        <color indexed="8"/>
        <rFont val="Arial"/>
        <family val="2"/>
      </rPr>
      <t>Pd</t>
    </r>
    <r>
      <rPr>
        <sz val="8"/>
        <color indexed="8"/>
        <rFont val="Arial"/>
        <family val="2"/>
      </rPr>
      <t>: Potencia disponible en el sistema.</t>
    </r>
  </si>
  <si>
    <r>
      <rPr>
        <b/>
        <sz val="8"/>
        <color indexed="8"/>
        <rFont val="Arial"/>
        <family val="2"/>
      </rPr>
      <t>Ps</t>
    </r>
    <r>
      <rPr>
        <sz val="8"/>
        <color indexed="8"/>
        <rFont val="Arial"/>
        <family val="2"/>
      </rPr>
      <t>: Punta de potencia demandada al sistema.</t>
    </r>
  </si>
  <si>
    <t>23 noviembre</t>
  </si>
  <si>
    <t>E</t>
  </si>
  <si>
    <t>F</t>
  </si>
  <si>
    <t>M</t>
  </si>
  <si>
    <t>A</t>
  </si>
  <si>
    <t>J</t>
  </si>
  <si>
    <t>S</t>
  </si>
  <si>
    <t>O</t>
  </si>
  <si>
    <t>N</t>
  </si>
  <si>
    <t>D</t>
  </si>
  <si>
    <t>Generación hidráulica mensual comparada con la generación media histórica (GWh)</t>
  </si>
  <si>
    <t>Otras renovables</t>
  </si>
  <si>
    <t>peninsular</t>
  </si>
  <si>
    <t>Estructura de la generación anual de energía renovable peninsular</t>
  </si>
  <si>
    <r>
      <t xml:space="preserve">Generación hidráulica media histórica </t>
    </r>
    <r>
      <rPr>
        <b/>
        <vertAlign val="superscript"/>
        <sz val="8"/>
        <color indexed="8"/>
        <rFont val="Arial"/>
        <family val="2"/>
      </rPr>
      <t>(1)</t>
    </r>
  </si>
  <si>
    <r>
      <t xml:space="preserve">s/Disponible </t>
    </r>
    <r>
      <rPr>
        <b/>
        <vertAlign val="superscript"/>
        <sz val="8"/>
        <color indexed="9"/>
        <rFont val="Arial"/>
        <family val="2"/>
      </rPr>
      <t>(1)</t>
    </r>
  </si>
  <si>
    <r>
      <t xml:space="preserve">acoplamiento </t>
    </r>
    <r>
      <rPr>
        <b/>
        <vertAlign val="superscript"/>
        <sz val="8"/>
        <color indexed="9"/>
        <rFont val="Arial"/>
        <family val="2"/>
      </rPr>
      <t>(2)</t>
    </r>
  </si>
  <si>
    <r>
      <t xml:space="preserve">Coeficiente de utilización </t>
    </r>
    <r>
      <rPr>
        <b/>
        <vertAlign val="superscript"/>
        <sz val="8"/>
        <color indexed="8"/>
        <rFont val="Arial"/>
        <family val="2"/>
      </rPr>
      <t>(1)</t>
    </r>
    <r>
      <rPr>
        <b/>
        <sz val="8"/>
        <color indexed="8"/>
        <rFont val="Arial"/>
        <family val="2"/>
      </rPr>
      <t xml:space="preserve"> de las centrales térmicas (%)</t>
    </r>
  </si>
  <si>
    <r>
      <rPr>
        <vertAlign val="superscript"/>
        <sz val="8"/>
        <color rgb="FF005463"/>
        <rFont val="Geneva"/>
      </rPr>
      <t>(1)</t>
    </r>
    <r>
      <rPr>
        <sz val="8"/>
        <color rgb="FF005463"/>
        <rFont val="Geneva"/>
      </rPr>
      <t xml:space="preserve"> Es el cociente entre la producción real y la producción disponible o máxima producción que podría alcanzar la central funcionando a la potencia nominal durante las horas en la que está disponible.</t>
    </r>
  </si>
  <si>
    <t>Evolución de la cobertura de la demanda de las Islas Baleares (GWh)</t>
  </si>
  <si>
    <t>Evolución de la estructura de generación de las Islas Canarias (GWh)</t>
  </si>
  <si>
    <t>Carbon</t>
  </si>
  <si>
    <t>Total Emisiones (tCO2)</t>
  </si>
  <si>
    <t>Factor emisión (tCO2/MWh)</t>
  </si>
  <si>
    <r>
      <t>Emisiones y factor de emisión de CO</t>
    </r>
    <r>
      <rPr>
        <b/>
        <vertAlign val="subscript"/>
        <sz val="8"/>
        <color indexed="8"/>
        <rFont val="Arial"/>
        <family val="2"/>
      </rPr>
      <t>2</t>
    </r>
    <r>
      <rPr>
        <b/>
        <sz val="8"/>
        <color indexed="8"/>
        <rFont val="Arial"/>
        <family val="2"/>
      </rPr>
      <t xml:space="preserve"> asociado a la generación de energía eléctrica nacional</t>
    </r>
  </si>
  <si>
    <r>
      <rPr>
        <vertAlign val="superscript"/>
        <sz val="8"/>
        <color indexed="8"/>
        <rFont val="Arial"/>
        <family val="2"/>
      </rPr>
      <t>(1)</t>
    </r>
    <r>
      <rPr>
        <sz val="8"/>
        <color indexed="8"/>
        <rFont val="Arial"/>
        <family val="2"/>
      </rPr>
      <t xml:space="preserve"> Incluye Península, Islas Baleares, Islas Canarias, Ceuta y Melilla.</t>
    </r>
  </si>
  <si>
    <t>Consumos en bombeo </t>
  </si>
  <si>
    <t>Andalucía</t>
  </si>
  <si>
    <t>Aragón</t>
  </si>
  <si>
    <t>Asturias</t>
  </si>
  <si>
    <t>Baleares</t>
  </si>
  <si>
    <t>C. Valenciana</t>
  </si>
  <si>
    <t>Canarias</t>
  </si>
  <si>
    <t>Cantabria</t>
  </si>
  <si>
    <t>Castilla-La Mancha</t>
  </si>
  <si>
    <t>Castilla y León</t>
  </si>
  <si>
    <t>Cataluña</t>
  </si>
  <si>
    <t>Extremadura</t>
  </si>
  <si>
    <t>Galicia</t>
  </si>
  <si>
    <t>La Rioja</t>
  </si>
  <si>
    <t>Murcia</t>
  </si>
  <si>
    <t>Navarra</t>
  </si>
  <si>
    <t>País Vasco</t>
  </si>
  <si>
    <t>TOTAL</t>
  </si>
  <si>
    <t>Nuclear </t>
  </si>
  <si>
    <t>Ciclo combinado </t>
  </si>
  <si>
    <t>Consumos bombeo </t>
  </si>
  <si>
    <t>Saldo Intercambio </t>
  </si>
  <si>
    <t>Carbón </t>
  </si>
  <si>
    <t>Fuel/gas </t>
  </si>
  <si>
    <t>Comunidad Valenciana</t>
  </si>
  <si>
    <t>Castilla León</t>
  </si>
  <si>
    <t>&lt;  50 %</t>
  </si>
  <si>
    <t>Generación/demanda (%)</t>
  </si>
  <si>
    <r>
      <rPr>
        <vertAlign val="superscript"/>
        <sz val="8"/>
        <color indexed="8"/>
        <rFont val="Arial"/>
        <family val="2"/>
      </rPr>
      <t>(5)</t>
    </r>
    <r>
      <rPr>
        <sz val="8"/>
        <color indexed="8"/>
        <rFont val="Arial"/>
        <family val="2"/>
      </rPr>
      <t xml:space="preserve"> Generación incluida en otras renovables y en cogeneración hasta el 31/12/2014.</t>
    </r>
  </si>
  <si>
    <t>Evolución de la generación renovable y no renovable peninsular</t>
  </si>
  <si>
    <t>Evolución mensual de las reservas hidroeléctricas peninsulares</t>
  </si>
  <si>
    <t>Valores extremos de las reservas peninsulares</t>
  </si>
  <si>
    <t>Energía (GWh)</t>
  </si>
  <si>
    <t>Central</t>
  </si>
  <si>
    <t>C.Valenciana</t>
  </si>
  <si>
    <r>
      <t xml:space="preserve">s/Disponible </t>
    </r>
    <r>
      <rPr>
        <vertAlign val="superscript"/>
        <sz val="8"/>
        <color indexed="8"/>
        <rFont val="Arial"/>
        <family val="2"/>
      </rPr>
      <t>(1)</t>
    </r>
  </si>
  <si>
    <r>
      <t xml:space="preserve">En horas de acoplamiento </t>
    </r>
    <r>
      <rPr>
        <vertAlign val="superscript"/>
        <sz val="8"/>
        <color indexed="8"/>
        <rFont val="Arial"/>
        <family val="2"/>
      </rPr>
      <t>(2)</t>
    </r>
  </si>
  <si>
    <r>
      <rPr>
        <vertAlign val="superscript"/>
        <sz val="8"/>
        <color rgb="FF004563"/>
        <rFont val="Arial"/>
        <family val="2"/>
      </rPr>
      <t>(2)</t>
    </r>
    <r>
      <rPr>
        <sz val="8"/>
        <color rgb="FF004563"/>
        <rFont val="Arial"/>
        <family val="2"/>
      </rPr>
      <t xml:space="preserve"> Es el cociente entre la producción real y la producción total que hubiese podido alcanzar la central funcionando a potencia nominal en el conjunto de horas en las que ha estado acoplada (produciendo).</t>
    </r>
  </si>
  <si>
    <r>
      <rPr>
        <vertAlign val="superscript"/>
        <sz val="8"/>
        <color rgb="FF004563"/>
        <rFont val="Arial"/>
        <family val="2"/>
      </rPr>
      <t>(1)</t>
    </r>
    <r>
      <rPr>
        <sz val="8"/>
        <color rgb="FF004563"/>
        <rFont val="Arial"/>
        <family val="2"/>
      </rPr>
      <t xml:space="preserve"> Es el cociente entre la producción real y la producción disponible o máxima producción que podría alcanzar la central funcionando a la potencia nominal durante las horas en la que está disponible.</t>
    </r>
  </si>
  <si>
    <r>
      <t xml:space="preserve">Garoña </t>
    </r>
    <r>
      <rPr>
        <vertAlign val="superscript"/>
        <sz val="8"/>
        <color indexed="8"/>
        <rFont val="Arial"/>
        <family val="2"/>
      </rPr>
      <t>(1)</t>
    </r>
  </si>
  <si>
    <r>
      <rPr>
        <vertAlign val="superscript"/>
        <sz val="8"/>
        <color indexed="8"/>
        <rFont val="Arial"/>
        <family val="2"/>
      </rPr>
      <t>(2)</t>
    </r>
    <r>
      <rPr>
        <sz val="8"/>
        <color indexed="8"/>
        <rFont val="Arial"/>
        <family val="2"/>
      </rPr>
      <t xml:space="preserve"> Es el cociente entre la producción real y la producción total que hubiese podido alcanzar la central funcionando a potencia nominal en el conjunto de horas en las que ha estado acoplada (produciendo).</t>
    </r>
  </si>
  <si>
    <r>
      <rPr>
        <vertAlign val="superscript"/>
        <sz val="8"/>
        <color indexed="8"/>
        <rFont val="Arial"/>
        <family val="2"/>
      </rPr>
      <t>(1)</t>
    </r>
    <r>
      <rPr>
        <sz val="8"/>
        <color indexed="8"/>
        <rFont val="Arial"/>
        <family val="2"/>
      </rPr>
      <t xml:space="preserve"> Es el cociente entre la producción real y la producción disponible o máxima producción que podría alcanzar la central funcionando a la potencia nominal durante las horas en la que está disponible.</t>
    </r>
  </si>
  <si>
    <t>50 % a 99 %</t>
  </si>
  <si>
    <t>100 % a 199 %</t>
  </si>
  <si>
    <r>
      <rPr>
        <sz val="8"/>
        <color rgb="FF215968"/>
        <rFont val="Calibri"/>
        <family val="2"/>
      </rPr>
      <t xml:space="preserve">≥ </t>
    </r>
    <r>
      <rPr>
        <sz val="8"/>
        <color rgb="FF215968"/>
        <rFont val="Arial"/>
        <family val="2"/>
      </rPr>
      <t>200 %</t>
    </r>
  </si>
  <si>
    <r>
      <t xml:space="preserve">Garoña </t>
    </r>
    <r>
      <rPr>
        <vertAlign val="superscript"/>
        <sz val="8"/>
        <color indexed="8"/>
        <rFont val="Arial"/>
        <family val="2"/>
      </rPr>
      <t>(3)</t>
    </r>
  </si>
  <si>
    <t>Comparación de la demanda diaria en b.c. con la indisponibilidad diaria equipo térmico (GWh)</t>
  </si>
  <si>
    <t>Eólica </t>
  </si>
  <si>
    <t>Renovable</t>
  </si>
  <si>
    <t>No renovable</t>
  </si>
  <si>
    <t>Motores diésel</t>
  </si>
  <si>
    <t>(GWh)</t>
  </si>
  <si>
    <t>(MW)</t>
  </si>
  <si>
    <t xml:space="preserve">(MW) </t>
  </si>
  <si>
    <r>
      <t xml:space="preserve">Coeficiente de utilización de las centrales térmicas peninsulares </t>
    </r>
    <r>
      <rPr>
        <b/>
        <vertAlign val="superscript"/>
        <sz val="8"/>
        <color indexed="8"/>
        <rFont val="Arial"/>
        <family val="2"/>
      </rPr>
      <t>(1)</t>
    </r>
    <r>
      <rPr>
        <b/>
        <sz val="8"/>
        <color indexed="8"/>
        <rFont val="Arial"/>
        <family val="2"/>
      </rPr>
      <t xml:space="preserve">
</t>
    </r>
  </si>
  <si>
    <t>4 febrero</t>
  </si>
  <si>
    <t>20-21h</t>
  </si>
  <si>
    <t xml:space="preserve">Saldo Andorra </t>
  </si>
  <si>
    <t>Saldo Francia</t>
  </si>
  <si>
    <t>Saldo Portugal</t>
  </si>
  <si>
    <t>Saldo Marruecos</t>
  </si>
  <si>
    <t>(MWh)</t>
  </si>
  <si>
    <r>
      <rPr>
        <vertAlign val="superscript"/>
        <sz val="8"/>
        <color indexed="8"/>
        <rFont val="Arial"/>
        <family val="2"/>
      </rPr>
      <t>(1)</t>
    </r>
    <r>
      <rPr>
        <sz val="8"/>
        <color indexed="8"/>
        <rFont val="Arial"/>
        <family val="2"/>
      </rPr>
      <t xml:space="preserve"> Incluye funcionamiento en ciclo abierto. Utiliza gasoil como combustible principal.</t>
    </r>
  </si>
  <si>
    <r>
      <t xml:space="preserve">Generación auxiliar </t>
    </r>
    <r>
      <rPr>
        <vertAlign val="superscript"/>
        <sz val="8"/>
        <color indexed="8"/>
        <rFont val="Arial"/>
        <family val="2"/>
      </rPr>
      <t>(1)</t>
    </r>
  </si>
  <si>
    <r>
      <rPr>
        <vertAlign val="superscript"/>
        <sz val="8"/>
        <color rgb="FF004563"/>
        <rFont val="Arial"/>
        <family val="2"/>
      </rPr>
      <t>(1)</t>
    </r>
    <r>
      <rPr>
        <sz val="8"/>
        <color rgb="FF004563"/>
        <rFont val="Arial"/>
        <family val="2"/>
      </rPr>
      <t xml:space="preserve"> Grupos de emergencia que se instalan de forma transitoria en determinadas zonas para cubrir un déficit de generación.</t>
    </r>
  </si>
  <si>
    <t>Potencia instalada a 31 de diciembre</t>
  </si>
  <si>
    <t xml:space="preserve">                                                                                                                                                                </t>
  </si>
  <si>
    <t xml:space="preserve">Cobertura de la demanda máxima horaria peninsular
</t>
  </si>
  <si>
    <t xml:space="preserve">Evolución anual de la potencia instalada peninsular
</t>
  </si>
  <si>
    <r>
      <t xml:space="preserve">Evolución anual de la cobertura de la demanda de energía eléctrica peninsular </t>
    </r>
    <r>
      <rPr>
        <b/>
        <vertAlign val="superscript"/>
        <sz val="8"/>
        <color indexed="8"/>
        <rFont val="Arial"/>
        <family val="2"/>
      </rPr>
      <t>(1)</t>
    </r>
  </si>
  <si>
    <r>
      <t xml:space="preserve">Ciclo combinado </t>
    </r>
    <r>
      <rPr>
        <vertAlign val="superscript"/>
        <sz val="8"/>
        <color indexed="8"/>
        <rFont val="Arial"/>
        <family val="2"/>
      </rPr>
      <t>(2)</t>
    </r>
  </si>
  <si>
    <r>
      <t xml:space="preserve">Otras renovables </t>
    </r>
    <r>
      <rPr>
        <vertAlign val="superscript"/>
        <sz val="8"/>
        <color indexed="8"/>
        <rFont val="Arial"/>
        <family val="2"/>
      </rPr>
      <t>(1)</t>
    </r>
  </si>
  <si>
    <r>
      <t xml:space="preserve">Enlace Península-Baleares </t>
    </r>
    <r>
      <rPr>
        <vertAlign val="superscript"/>
        <sz val="8"/>
        <color indexed="8"/>
        <rFont val="Arial"/>
        <family val="2"/>
      </rPr>
      <t>(5)</t>
    </r>
  </si>
  <si>
    <r>
      <t xml:space="preserve">Saldo intercambios internacionales </t>
    </r>
    <r>
      <rPr>
        <vertAlign val="superscript"/>
        <sz val="8"/>
        <color indexed="8"/>
        <rFont val="Arial"/>
        <family val="2"/>
      </rPr>
      <t>(6)</t>
    </r>
  </si>
  <si>
    <t>Ene</t>
  </si>
  <si>
    <t>Feb</t>
  </si>
  <si>
    <t>Mar</t>
  </si>
  <si>
    <t>Abr</t>
  </si>
  <si>
    <t>May</t>
  </si>
  <si>
    <t>Jun</t>
  </si>
  <si>
    <t>(sigue..)</t>
  </si>
  <si>
    <t>Jul</t>
  </si>
  <si>
    <t>Ago</t>
  </si>
  <si>
    <t>Sep</t>
  </si>
  <si>
    <t>Oct</t>
  </si>
  <si>
    <t>Nov</t>
  </si>
  <si>
    <t>Dic</t>
  </si>
  <si>
    <r>
      <t xml:space="preserve">Evolución mensual de la cobertura de la demanda de energía eléctrica peninsular </t>
    </r>
    <r>
      <rPr>
        <b/>
        <vertAlign val="superscript"/>
        <sz val="8"/>
        <color indexed="8"/>
        <rFont val="Arial"/>
        <family val="2"/>
      </rPr>
      <t>(1)</t>
    </r>
  </si>
  <si>
    <t xml:space="preserve">     Enlace Península-Baleares</t>
  </si>
  <si>
    <t xml:space="preserve">Fuel/gas </t>
  </si>
  <si>
    <r>
      <rPr>
        <vertAlign val="superscript"/>
        <sz val="8"/>
        <color indexed="8"/>
        <rFont val="Arial"/>
        <family val="2"/>
      </rPr>
      <t>(2)</t>
    </r>
    <r>
      <rPr>
        <sz val="8"/>
        <color indexed="8"/>
        <rFont val="Arial"/>
        <family val="2"/>
      </rPr>
      <t xml:space="preserve"> Incluye funcionamiento en ciclo abierto. En el sistema eléctrico de Canarias utiliza gasoil como combustible principal.</t>
    </r>
  </si>
  <si>
    <r>
      <rPr>
        <vertAlign val="superscript"/>
        <sz val="8"/>
        <color rgb="FF004563"/>
        <rFont val="Arial"/>
        <family val="2"/>
      </rPr>
      <t>(4)</t>
    </r>
    <r>
      <rPr>
        <sz val="8"/>
        <color rgb="FF004563"/>
        <rFont val="Arial"/>
        <family val="2"/>
      </rPr>
      <t xml:space="preserve"> Incluye biogás y biomasa.</t>
    </r>
  </si>
  <si>
    <t>Balance anual de energía eléctrica sistemas no peninsulares 2013 (GWh)</t>
  </si>
  <si>
    <t>Balance anual de energía eléctrica sistemas no peninsulares 2015 (GWh)</t>
  </si>
  <si>
    <t>Balance anual de energía eléctrica sistemas no peninsulares 2014 (GWh)</t>
  </si>
  <si>
    <r>
      <t xml:space="preserve">Generación auxiliar </t>
    </r>
    <r>
      <rPr>
        <vertAlign val="superscript"/>
        <sz val="8"/>
        <color indexed="8"/>
        <rFont val="Arial"/>
        <family val="2"/>
      </rPr>
      <t>(3)</t>
    </r>
  </si>
  <si>
    <r>
      <rPr>
        <vertAlign val="superscript"/>
        <sz val="8"/>
        <color rgb="FF004563"/>
        <rFont val="Arial"/>
        <family val="2"/>
      </rPr>
      <t>(2)</t>
    </r>
    <r>
      <rPr>
        <sz val="8"/>
        <color rgb="FF004563"/>
        <rFont val="Arial"/>
        <family val="2"/>
      </rPr>
      <t xml:space="preserve"> Incluye funcionamiento en ciclo abierto. En el sistema eléctrico de Canarias utiliza gasoil como combustible principal.</t>
    </r>
  </si>
  <si>
    <r>
      <rPr>
        <vertAlign val="superscript"/>
        <sz val="8"/>
        <color rgb="FF004563"/>
        <rFont val="Arial"/>
        <family val="2"/>
      </rPr>
      <t>(2)</t>
    </r>
    <r>
      <rPr>
        <sz val="8"/>
        <color rgb="FF004563"/>
        <rFont val="Arial"/>
        <family val="2"/>
      </rPr>
      <t xml:space="preserve"> Incluye biogás y biomasa.</t>
    </r>
  </si>
  <si>
    <r>
      <rPr>
        <vertAlign val="superscript"/>
        <sz val="8"/>
        <color rgb="FF004563"/>
        <rFont val="Arial"/>
        <family val="2"/>
      </rPr>
      <t>(1)</t>
    </r>
    <r>
      <rPr>
        <sz val="8"/>
        <color rgb="FF004563"/>
        <rFont val="Arial"/>
        <family val="2"/>
      </rPr>
      <t xml:space="preserve"> Incluye biogás, biomasa, hidráulica marina y geotérmica.</t>
    </r>
  </si>
  <si>
    <t>Porcentaje de producción renovable y no renovable por CC.AA. (%)</t>
  </si>
  <si>
    <t>Total nacional</t>
  </si>
  <si>
    <t>Estructura de la producción no renovable por tipo de central por CC.AA. (%)</t>
  </si>
  <si>
    <t>Producción renovable y no renovable por CC.AA. (GWh)</t>
  </si>
  <si>
    <t>Estructura de la producción renovable por tipo de central por CC.AA. (%)</t>
  </si>
  <si>
    <t>Estructura de la potencia instalada no renovable por tipo de central por CC.AA. (%)</t>
  </si>
  <si>
    <t>Estructura de la potencia instalada renovable por tipo de central por CC.AA. (%)</t>
  </si>
  <si>
    <t>Hidráulica (1)</t>
  </si>
  <si>
    <t>Total bajas peninsular</t>
  </si>
  <si>
    <t>Saldo peninsular</t>
  </si>
  <si>
    <t>Total bajas Islas Baleares</t>
  </si>
  <si>
    <t>Total altas Islas Baleares</t>
  </si>
  <si>
    <t>Saldo no peninsular</t>
  </si>
  <si>
    <t>Saldo nacional</t>
  </si>
  <si>
    <t>Variaciones de potencia en el equipo generador convencional</t>
  </si>
  <si>
    <r>
      <t>Emisiones y factor de emisión de CO</t>
    </r>
    <r>
      <rPr>
        <b/>
        <vertAlign val="subscript"/>
        <sz val="8"/>
        <color indexed="8"/>
        <rFont val="Arial"/>
        <family val="2"/>
      </rPr>
      <t>2</t>
    </r>
    <r>
      <rPr>
        <b/>
        <sz val="8"/>
        <color indexed="8"/>
        <rFont val="Arial"/>
        <family val="2"/>
      </rPr>
      <t xml:space="preserve"> asociado a la generación de energía eléctrica nacional </t>
    </r>
    <r>
      <rPr>
        <b/>
        <vertAlign val="superscript"/>
        <sz val="8"/>
        <color indexed="8"/>
        <rFont val="Arial"/>
        <family val="2"/>
      </rPr>
      <t>(1)</t>
    </r>
  </si>
  <si>
    <t>Producción de energía eléctrica</t>
  </si>
  <si>
    <t>16 noviembre</t>
  </si>
  <si>
    <t>Evolución de la producción de energía renovable y no renovable peninsular (GWh)</t>
  </si>
  <si>
    <r>
      <rPr>
        <vertAlign val="superscript"/>
        <sz val="8"/>
        <color rgb="FF004563"/>
        <rFont val="Arial"/>
        <family val="2"/>
      </rPr>
      <t>(1)</t>
    </r>
    <r>
      <rPr>
        <sz val="8"/>
        <color rgb="FF004563"/>
        <rFont val="Arial"/>
        <family val="2"/>
      </rPr>
      <t xml:space="preserve"> Incluye funcionamiento en ciclo abierto.</t>
    </r>
  </si>
  <si>
    <t>Solar</t>
  </si>
  <si>
    <t>Residuos renovables</t>
  </si>
  <si>
    <t>Residuos no renovables</t>
  </si>
  <si>
    <t>Peninsular</t>
  </si>
  <si>
    <t>No peninsular</t>
  </si>
  <si>
    <t>6 septiembre</t>
  </si>
  <si>
    <t>13-14h</t>
  </si>
  <si>
    <t>Balance anual de energía eléctrica sistemas no peninsulares 2016 (GWh)</t>
  </si>
  <si>
    <t>Energía producible hidroeléctrica mensual peninsular</t>
  </si>
  <si>
    <t>2016 Enero</t>
  </si>
  <si>
    <t>2016 Febrero</t>
  </si>
  <si>
    <t>2016 Marzo</t>
  </si>
  <si>
    <t>2016 Abril</t>
  </si>
  <si>
    <t>2016 Mayo</t>
  </si>
  <si>
    <t>2016 Junio</t>
  </si>
  <si>
    <t>2016 Julio</t>
  </si>
  <si>
    <t>2016 Agosto</t>
  </si>
  <si>
    <t>2016 Septiembre</t>
  </si>
  <si>
    <t>2016 Octubre</t>
  </si>
  <si>
    <t>2016 Noviembre</t>
  </si>
  <si>
    <t>2016 Diciembre</t>
  </si>
  <si>
    <t>Capacidad maxima</t>
  </si>
  <si>
    <t>Evolución de la producción de energía renovable peninsular (GWh)</t>
  </si>
  <si>
    <t>Evolución de la potencia instalada renovable peninsular (MW)</t>
  </si>
  <si>
    <r>
      <t xml:space="preserve">Enlace Península-Baleares </t>
    </r>
    <r>
      <rPr>
        <vertAlign val="superscript"/>
        <sz val="8"/>
        <color indexed="8"/>
        <rFont val="Arial"/>
        <family val="2"/>
      </rPr>
      <t>(6)</t>
    </r>
  </si>
  <si>
    <r>
      <rPr>
        <vertAlign val="superscript"/>
        <sz val="8"/>
        <color rgb="FF004563"/>
        <rFont val="Arial"/>
        <family val="2"/>
      </rPr>
      <t>(5)</t>
    </r>
    <r>
      <rPr>
        <sz val="8"/>
        <color rgb="FF004563"/>
        <rFont val="Arial"/>
        <family val="2"/>
      </rPr>
      <t xml:space="preserve"> Valor positivo: entrada de energía en el sistema; valor negativo: salida de energía del sistema.</t>
    </r>
  </si>
  <si>
    <r>
      <t xml:space="preserve">Otras renovables </t>
    </r>
    <r>
      <rPr>
        <vertAlign val="superscript"/>
        <sz val="8"/>
        <color indexed="8"/>
        <rFont val="Arial"/>
        <family val="2"/>
      </rPr>
      <t>(2)</t>
    </r>
  </si>
  <si>
    <t>Formentera auxiliares</t>
  </si>
  <si>
    <t>Grupos electrógenos</t>
  </si>
  <si>
    <t>Turbinación bombeo</t>
  </si>
  <si>
    <t>Generación hidráulica en 2017</t>
  </si>
  <si>
    <t>Estructura de generacion anual de energía eléctrica peninsular 2017</t>
  </si>
  <si>
    <t>2017 Enero</t>
  </si>
  <si>
    <t>2017 Febrero</t>
  </si>
  <si>
    <t>2017 Marzo</t>
  </si>
  <si>
    <t>2017 Abril</t>
  </si>
  <si>
    <t>2017 Mayo</t>
  </si>
  <si>
    <t>2017 Junio</t>
  </si>
  <si>
    <t>2017 Julio</t>
  </si>
  <si>
    <t>2017 Agosto</t>
  </si>
  <si>
    <t>2017 Septiembre</t>
  </si>
  <si>
    <t>2017 Octubre</t>
  </si>
  <si>
    <t>2017 Noviembre</t>
  </si>
  <si>
    <t>2017 Diciembre</t>
  </si>
  <si>
    <t>Balance de energía eléctrica nacional por CC.AA. 2017 (GWh)</t>
  </si>
  <si>
    <t>Renovables: hidráulica, eólica, solar fotovoltaica, solar térmica, otras renovables y residuos renovables.</t>
  </si>
  <si>
    <t>27 noviembre</t>
  </si>
  <si>
    <t>15 noviembre</t>
  </si>
  <si>
    <t>No renovables: turbinación bombeo, nuclear, carbón, fuel/gas, ciclo combinado, cogeneración y residuos no renovables.</t>
  </si>
  <si>
    <r>
      <t xml:space="preserve">Turbinación bombeo </t>
    </r>
    <r>
      <rPr>
        <vertAlign val="superscript"/>
        <sz val="8"/>
        <color indexed="8"/>
        <rFont val="Arial"/>
        <family val="2"/>
      </rPr>
      <t>(2)</t>
    </r>
  </si>
  <si>
    <r>
      <t xml:space="preserve">Fuel/gas </t>
    </r>
    <r>
      <rPr>
        <vertAlign val="superscript"/>
        <sz val="8"/>
        <color indexed="8"/>
        <rFont val="Arial"/>
        <family val="2"/>
      </rPr>
      <t>(3)</t>
    </r>
  </si>
  <si>
    <r>
      <rPr>
        <vertAlign val="superscript"/>
        <sz val="8"/>
        <color indexed="8"/>
        <rFont val="Arial"/>
        <family val="2"/>
      </rPr>
      <t>(2)</t>
    </r>
    <r>
      <rPr>
        <sz val="8"/>
        <color indexed="8"/>
        <rFont val="Arial"/>
        <family val="2"/>
      </rPr>
      <t xml:space="preserve"> Turbinación de bombeo puro + estimación de turbinación de bombeo mixto.</t>
    </r>
  </si>
  <si>
    <r>
      <t xml:space="preserve">Ciclo combinado </t>
    </r>
    <r>
      <rPr>
        <vertAlign val="superscript"/>
        <sz val="8"/>
        <color indexed="8"/>
        <rFont val="Arial"/>
        <family val="2"/>
      </rPr>
      <t>(4)</t>
    </r>
  </si>
  <si>
    <r>
      <t xml:space="preserve">Otras renovables </t>
    </r>
    <r>
      <rPr>
        <vertAlign val="superscript"/>
        <sz val="8"/>
        <color indexed="8"/>
        <rFont val="Arial"/>
        <family val="2"/>
      </rPr>
      <t>(5)</t>
    </r>
  </si>
  <si>
    <r>
      <t xml:space="preserve">Saldo intercambios internacionales físicos </t>
    </r>
    <r>
      <rPr>
        <vertAlign val="superscript"/>
        <sz val="8"/>
        <color indexed="8"/>
        <rFont val="Arial"/>
        <family val="2"/>
      </rPr>
      <t>(7)</t>
    </r>
  </si>
  <si>
    <r>
      <rPr>
        <vertAlign val="superscript"/>
        <sz val="8"/>
        <color indexed="8"/>
        <rFont val="Arial"/>
        <family val="2"/>
      </rPr>
      <t>(3)</t>
    </r>
    <r>
      <rPr>
        <sz val="8"/>
        <color indexed="8"/>
        <rFont val="Arial"/>
        <family val="2"/>
      </rPr>
      <t xml:space="preserve"> En el sistema eléctrico de Baleares se incluye la generación con grupos auxiliares.</t>
    </r>
  </si>
  <si>
    <r>
      <rPr>
        <vertAlign val="superscript"/>
        <sz val="8"/>
        <color indexed="8"/>
        <rFont val="Arial"/>
        <family val="2"/>
      </rPr>
      <t>(4)</t>
    </r>
    <r>
      <rPr>
        <sz val="8"/>
        <color indexed="8"/>
        <rFont val="Arial"/>
        <family val="2"/>
      </rPr>
      <t xml:space="preserve"> Incluye funcionamiento en ciclo abierto. En el sistema eléctrico de Canarias utiliza gasoil como combustible principal.</t>
    </r>
  </si>
  <si>
    <r>
      <rPr>
        <vertAlign val="superscript"/>
        <sz val="8"/>
        <color indexed="8"/>
        <rFont val="Arial"/>
        <family val="2"/>
      </rPr>
      <t>(5)</t>
    </r>
    <r>
      <rPr>
        <sz val="8"/>
        <color indexed="8"/>
        <rFont val="Arial"/>
        <family val="2"/>
      </rPr>
      <t xml:space="preserve"> Incluye biogás, biomasa, hidráulica marina y geotérmica.</t>
    </r>
  </si>
  <si>
    <r>
      <rPr>
        <vertAlign val="superscript"/>
        <sz val="8"/>
        <color indexed="8"/>
        <rFont val="Arial"/>
        <family val="2"/>
      </rPr>
      <t>(6)</t>
    </r>
    <r>
      <rPr>
        <sz val="8"/>
        <color indexed="8"/>
        <rFont val="Arial"/>
        <family val="2"/>
      </rPr>
      <t xml:space="preserve"> Valor positivo: entrada de energía en el sistema; valor negativo: salida de energía del sistema.</t>
    </r>
  </si>
  <si>
    <r>
      <rPr>
        <vertAlign val="superscript"/>
        <sz val="8"/>
        <color indexed="8"/>
        <rFont val="Arial"/>
        <family val="2"/>
      </rPr>
      <t>(7)</t>
    </r>
    <r>
      <rPr>
        <sz val="8"/>
        <color indexed="8"/>
        <rFont val="Arial"/>
        <family val="2"/>
      </rPr>
      <t xml:space="preserve"> Valor positivo: saldo importador; valor negativo: saldo exportador. Los valores de incrementos no se calculan cuando los saldos de intercambios tienen distinto signo.</t>
    </r>
  </si>
  <si>
    <r>
      <rPr>
        <vertAlign val="superscript"/>
        <sz val="8"/>
        <color indexed="8"/>
        <rFont val="Arial"/>
        <family val="2"/>
      </rPr>
      <t>(1)</t>
    </r>
    <r>
      <rPr>
        <sz val="8"/>
        <color indexed="8"/>
        <rFont val="Arial"/>
        <family val="2"/>
      </rPr>
      <t xml:space="preserve"> Turbinación de bombeo puro + estimación de turbinación de bombeo mixto.</t>
    </r>
  </si>
  <si>
    <r>
      <t xml:space="preserve">Turbinación bombeo </t>
    </r>
    <r>
      <rPr>
        <vertAlign val="superscript"/>
        <sz val="8"/>
        <color indexed="8"/>
        <rFont val="Arial"/>
        <family val="2"/>
      </rPr>
      <t>(1)</t>
    </r>
  </si>
  <si>
    <r>
      <t xml:space="preserve">Residuos no renovables </t>
    </r>
    <r>
      <rPr>
        <vertAlign val="superscript"/>
        <sz val="8"/>
        <color indexed="8"/>
        <rFont val="Arial"/>
        <family val="2"/>
      </rPr>
      <t>(2)</t>
    </r>
  </si>
  <si>
    <r>
      <t xml:space="preserve">Residuos renovables </t>
    </r>
    <r>
      <rPr>
        <vertAlign val="superscript"/>
        <sz val="8"/>
        <color indexed="8"/>
        <rFont val="Arial"/>
        <family val="2"/>
      </rPr>
      <t>(2)</t>
    </r>
  </si>
  <si>
    <t>Turbinación bombeo (1)</t>
  </si>
  <si>
    <r>
      <rPr>
        <vertAlign val="superscript"/>
        <sz val="8"/>
        <color rgb="FF004563"/>
        <rFont val="Arial"/>
        <family val="2"/>
      </rPr>
      <t>(2)</t>
    </r>
    <r>
      <rPr>
        <sz val="8"/>
        <color rgb="FF004563"/>
        <rFont val="Arial"/>
        <family val="2"/>
      </rPr>
      <t xml:space="preserve"> Grupos de emergencia que se instalan de forma transitoria en determinadas zonas para cubrir el déficit de generación.</t>
    </r>
  </si>
  <si>
    <r>
      <rPr>
        <vertAlign val="superscript"/>
        <sz val="8"/>
        <color indexed="8"/>
        <rFont val="Arial"/>
        <family val="2"/>
      </rPr>
      <t>(1)</t>
    </r>
    <r>
      <rPr>
        <sz val="8"/>
        <color indexed="8"/>
        <rFont val="Arial"/>
        <family val="2"/>
      </rPr>
      <t xml:space="preserve"> Potencia incluida en otras renovables y cogeneración hasta el 31/12/2014.</t>
    </r>
  </si>
  <si>
    <r>
      <t xml:space="preserve">Residuos no renovables </t>
    </r>
    <r>
      <rPr>
        <vertAlign val="superscript"/>
        <sz val="8"/>
        <color indexed="8"/>
        <rFont val="Arial"/>
        <family val="2"/>
      </rPr>
      <t>(1)</t>
    </r>
  </si>
  <si>
    <r>
      <t xml:space="preserve">Residuos renovables </t>
    </r>
    <r>
      <rPr>
        <vertAlign val="superscript"/>
        <sz val="8"/>
        <color indexed="8"/>
        <rFont val="Arial"/>
        <family val="2"/>
      </rPr>
      <t>(1)</t>
    </r>
  </si>
  <si>
    <r>
      <rPr>
        <vertAlign val="superscript"/>
        <sz val="8"/>
        <color rgb="FF005463"/>
        <rFont val="Geneva"/>
      </rPr>
      <t>(1)</t>
    </r>
    <r>
      <rPr>
        <sz val="8"/>
        <color rgb="FF005463"/>
        <rFont val="Geneva"/>
      </rPr>
      <t xml:space="preserve"> Media de la generación hidráulica mensual de los últimos 20 años..</t>
    </r>
  </si>
  <si>
    <t>2012 Diciembre</t>
  </si>
  <si>
    <t>Generación (GWh)</t>
  </si>
  <si>
    <t>Desglose de potencia instalada a 31.12.2017. Sistema eléctrico nacional por CC.AA. (MW)</t>
  </si>
  <si>
    <t>Renovables: hidráulica, hidroeólica, eólica, solar fotovoltaica, solar térmica, otras renovables y residuos renovables.</t>
  </si>
  <si>
    <t>Balance anual de energía eléctrica sistemas no peninsulares 2017 (GWh)</t>
  </si>
  <si>
    <t>Fuente Comisión Nacional de los Mercados y la Competencia (CNMC) hasta 2014 en: hidráulica no UGH, eólica, solar fotovoltaica, solar térmica, otras renovables, cogeneración y residuos.</t>
  </si>
  <si>
    <t>Utilización y disponibilidad de de los grupos de nucleares peninsulares 2017</t>
  </si>
  <si>
    <r>
      <rPr>
        <vertAlign val="superscript"/>
        <sz val="8"/>
        <color rgb="FF215967"/>
        <rFont val="Arial"/>
        <family val="2"/>
      </rPr>
      <t>(3)</t>
    </r>
    <r>
      <rPr>
        <sz val="8"/>
        <color rgb="FF215967"/>
        <rFont val="Arial"/>
        <family val="2"/>
      </rPr>
      <t xml:space="preserve"> Baja en noviembre 2017.</t>
    </r>
  </si>
  <si>
    <r>
      <rPr>
        <vertAlign val="superscript"/>
        <sz val="8"/>
        <color rgb="FF005463"/>
        <rFont val="Arial"/>
        <family val="2"/>
      </rPr>
      <t>(1)</t>
    </r>
    <r>
      <rPr>
        <sz val="8"/>
        <color rgb="FF005463"/>
        <rFont val="Arial"/>
        <family val="2"/>
      </rPr>
      <t xml:space="preserve"> Baja en noviembre 2017.</t>
    </r>
  </si>
  <si>
    <t>Utilización y disponibilidad de de los grupos de ciclo combinado peninsulares 2017</t>
  </si>
  <si>
    <r>
      <rPr>
        <vertAlign val="superscript"/>
        <sz val="8"/>
        <color rgb="FF004563"/>
        <rFont val="Arial"/>
        <family val="2"/>
      </rPr>
      <t>(1)</t>
    </r>
    <r>
      <rPr>
        <sz val="8"/>
        <color rgb="FF004563"/>
        <rFont val="Arial"/>
        <family val="2"/>
      </rPr>
      <t xml:space="preserve"> Turbinación de bombeo puro + estimación de turbinación de bombeo mixto.</t>
    </r>
  </si>
  <si>
    <t>18 enero</t>
  </si>
  <si>
    <t>20-21 h</t>
  </si>
  <si>
    <t>Bombeo puro</t>
  </si>
  <si>
    <r>
      <rPr>
        <vertAlign val="superscript"/>
        <sz val="8"/>
        <color indexed="8"/>
        <rFont val="Arial"/>
        <family val="2"/>
      </rPr>
      <t xml:space="preserve">(1) </t>
    </r>
    <r>
      <rPr>
        <sz val="8"/>
        <color indexed="8"/>
        <rFont val="Arial"/>
        <family val="2"/>
      </rPr>
      <t>Potencia incluida en otras renovables y cogeneración hasta el 31/12/2014.</t>
    </r>
  </si>
  <si>
    <r>
      <t xml:space="preserve">Residuos no renovables </t>
    </r>
    <r>
      <rPr>
        <vertAlign val="superscript"/>
        <sz val="8"/>
        <color indexed="8"/>
        <rFont val="Arial"/>
        <family val="2"/>
      </rPr>
      <t>(5)</t>
    </r>
  </si>
  <si>
    <r>
      <t xml:space="preserve">Residuos renovables </t>
    </r>
    <r>
      <rPr>
        <vertAlign val="superscript"/>
        <sz val="8"/>
        <color indexed="8"/>
        <rFont val="Arial"/>
        <family val="2"/>
      </rPr>
      <t>(5)</t>
    </r>
  </si>
  <si>
    <r>
      <t xml:space="preserve">Saldo intercambios internacionales </t>
    </r>
    <r>
      <rPr>
        <vertAlign val="superscript"/>
        <sz val="8"/>
        <color indexed="8"/>
        <rFont val="Arial"/>
        <family val="2"/>
      </rPr>
      <t>(7)</t>
    </r>
  </si>
  <si>
    <r>
      <rPr>
        <vertAlign val="superscript"/>
        <sz val="8"/>
        <color rgb="FF004563"/>
        <rFont val="Arial"/>
        <family val="2"/>
      </rPr>
      <t>(3)</t>
    </r>
    <r>
      <rPr>
        <sz val="8"/>
        <color rgb="FF004563"/>
        <rFont val="Arial"/>
        <family val="2"/>
      </rPr>
      <t xml:space="preserve"> Incluye funcionamiento en ciclo abierto.</t>
    </r>
  </si>
  <si>
    <r>
      <rPr>
        <vertAlign val="superscript"/>
        <sz val="8"/>
        <color rgb="FF004563"/>
        <rFont val="Arial"/>
        <family val="2"/>
      </rPr>
      <t>(4)</t>
    </r>
    <r>
      <rPr>
        <sz val="8"/>
        <color rgb="FF004563"/>
        <rFont val="Arial"/>
        <family val="2"/>
      </rPr>
      <t xml:space="preserve"> Incluye biogás, biomasa, hidráulica marina y geotérmica.</t>
    </r>
  </si>
  <si>
    <r>
      <rPr>
        <vertAlign val="superscript"/>
        <sz val="8"/>
        <color indexed="8"/>
        <rFont val="Arial"/>
        <family val="2"/>
      </rPr>
      <t>(5)</t>
    </r>
    <r>
      <rPr>
        <sz val="8"/>
        <color indexed="8"/>
        <rFont val="Arial"/>
        <family val="2"/>
      </rPr>
      <t xml:space="preserve"> Valor positivo: entrada de energía en el sistema; valor negativo: salida de energía del sistema.</t>
    </r>
  </si>
  <si>
    <r>
      <rPr>
        <vertAlign val="superscript"/>
        <sz val="8"/>
        <color indexed="8"/>
        <rFont val="Arial"/>
        <family val="2"/>
      </rPr>
      <t>(6)</t>
    </r>
    <r>
      <rPr>
        <sz val="8"/>
        <color indexed="8"/>
        <rFont val="Arial"/>
        <family val="2"/>
      </rPr>
      <t xml:space="preserve"> Valor positivo: saldo importador; Valor negativo: saldo exportador.</t>
    </r>
  </si>
  <si>
    <t>Producción hidráulica peninsular por cuencas</t>
  </si>
  <si>
    <t xml:space="preserve">  </t>
  </si>
  <si>
    <t>Fuente Comisión Nacional de los Mercados y la Competencia (CNMC) hasta 2014 en: hidráulica no UGH, eólica, solar fotovoltaica, solar térmica, otras renovables y residuos renovables.</t>
  </si>
  <si>
    <r>
      <t xml:space="preserve">Residuos renovables </t>
    </r>
    <r>
      <rPr>
        <vertAlign val="superscript"/>
        <sz val="8"/>
        <color rgb="FF004563"/>
        <rFont val="Arial"/>
        <family val="2"/>
      </rPr>
      <t>(5)</t>
    </r>
  </si>
  <si>
    <r>
      <t xml:space="preserve">Residuos no renovables </t>
    </r>
    <r>
      <rPr>
        <vertAlign val="superscript"/>
        <sz val="8"/>
        <color rgb="FF004563"/>
        <rFont val="Arial"/>
        <family val="2"/>
      </rPr>
      <t>(5)</t>
    </r>
  </si>
  <si>
    <t>Demanda (b.c.) 2017</t>
  </si>
  <si>
    <r>
      <t xml:space="preserve">Turbinación bombeo </t>
    </r>
    <r>
      <rPr>
        <vertAlign val="superscript"/>
        <sz val="8"/>
        <color rgb="FF004563"/>
        <rFont val="Arial"/>
        <family val="2"/>
      </rPr>
      <t>(2)</t>
    </r>
  </si>
  <si>
    <r>
      <t xml:space="preserve">Saldo Intercambios </t>
    </r>
    <r>
      <rPr>
        <vertAlign val="superscript"/>
        <sz val="8"/>
        <color indexed="8"/>
        <rFont val="Arial"/>
        <family val="2"/>
      </rPr>
      <t>(6)</t>
    </r>
  </si>
  <si>
    <r>
      <rPr>
        <vertAlign val="superscript"/>
        <sz val="8"/>
        <color indexed="8"/>
        <rFont val="Arial"/>
        <family val="2"/>
      </rPr>
      <t>(6)</t>
    </r>
    <r>
      <rPr>
        <sz val="8"/>
        <color indexed="8"/>
        <rFont val="Arial"/>
        <family val="2"/>
      </rPr>
      <t xml:space="preserve"> Incluye saldo de intercambios entre comunidades y saldo de intercambios internacionales físicos. Un valor positivo indica un saldo de intercambios importador y un valor negativo exportador.</t>
    </r>
  </si>
  <si>
    <r>
      <t xml:space="preserve">Turbinación bombeo </t>
    </r>
    <r>
      <rPr>
        <vertAlign val="superscript"/>
        <sz val="8"/>
        <color rgb="FF004563"/>
        <rFont val="Arial"/>
        <family val="2"/>
      </rPr>
      <t>(1)</t>
    </r>
  </si>
  <si>
    <t>Total 2017</t>
  </si>
  <si>
    <r>
      <rPr>
        <vertAlign val="superscript"/>
        <sz val="8"/>
        <color indexed="8"/>
        <rFont val="Arial"/>
        <family val="2"/>
      </rPr>
      <t>(1)</t>
    </r>
    <r>
      <rPr>
        <sz val="8"/>
        <color indexed="8"/>
        <rFont val="Arial"/>
        <family val="2"/>
      </rPr>
      <t xml:space="preserve"> Potencia incluida en otras renovables hasta el 31/12/2014.</t>
    </r>
  </si>
  <si>
    <t xml:space="preserve">Evolución de la estructura de potencia eléctrica instalada peninsular
</t>
  </si>
  <si>
    <t xml:space="preserve">Evolución de la producción de energía eléctrica renovable y no renovable peninsular 
</t>
  </si>
  <si>
    <t>Estructura de la generación eléctrica peninsular en 2017</t>
  </si>
  <si>
    <t xml:space="preserve">Evolución de la cobertura de la demanda eléctrica de las Islas Baleares
</t>
  </si>
  <si>
    <t xml:space="preserve">Evolución de la estructura de generación eléctrica de las Islas Canarias
</t>
  </si>
  <si>
    <t>Ratio generación/
demanda (%) y generación eléctrica (GWh) en 2017 por comunidad autónoma</t>
  </si>
  <si>
    <t>Informe 2018</t>
  </si>
  <si>
    <t>%18/17</t>
  </si>
  <si>
    <t>Cobertura diaria máxima y mínima con hidráulica, eólica y solar peninsular en 2018 (%)</t>
  </si>
  <si>
    <t>Generación hidráulica en 2018</t>
  </si>
  <si>
    <t>Energía producible hidráulica diaria durante 2018 comparada con el producible medio histórico (GWh)</t>
  </si>
  <si>
    <t>Estructura de generacion anual de energía eléctrica peninsular 2018</t>
  </si>
  <si>
    <t>Ratio generación/demanda (%) y generación neta (GWh) en 2018 por CC.AA.</t>
  </si>
  <si>
    <t>Reservas hidroeléctricas. Evolución 2014-2018 (GWh)</t>
  </si>
  <si>
    <t>2018 Enero</t>
  </si>
  <si>
    <t>2018 Febrero</t>
  </si>
  <si>
    <t>2018 Marzo</t>
  </si>
  <si>
    <t>2018 Abril</t>
  </si>
  <si>
    <t>2018 Mayo</t>
  </si>
  <si>
    <t>2018 Junio</t>
  </si>
  <si>
    <t>2018 Julio</t>
  </si>
  <si>
    <t>2018 Agosto</t>
  </si>
  <si>
    <t>2018 Septiembre</t>
  </si>
  <si>
    <t>2018 Octubre</t>
  </si>
  <si>
    <t>2018 Noviembre</t>
  </si>
  <si>
    <t>2018 Diciembre</t>
  </si>
  <si>
    <t>Reservas hidroeléctricas en régimen anual. Evolución 2014-2018 (GWh)</t>
  </si>
  <si>
    <t>Reservas hidroeléctricas en régimen hiperanual. Evolución 2014-2018 (GWh)</t>
  </si>
  <si>
    <t xml:space="preserve">Reservas hidroelectricas a 31 de diciembre de 2018 por cuencas </t>
  </si>
  <si>
    <t>Balance de potencia eléctrica instalada a 31.12.2018. Sistema eléctrico nacional</t>
  </si>
  <si>
    <t>8 febrero</t>
  </si>
  <si>
    <t>Estructura de la generación anual de energía eléctrica renovable peninsular en 2018</t>
  </si>
  <si>
    <t xml:space="preserve">Cobertura diaria máxima y mínima con hidráulica, eólica y solar peninsular en 2018
</t>
  </si>
  <si>
    <t>Generación hidráulica peninsular 2017-2018 comparada con la generación media</t>
  </si>
  <si>
    <t>Energía producible hidráulica diaria durante 2018 comparada con el producible medio histórico</t>
  </si>
  <si>
    <t>Estructura de la generación eléctrica peninsular en 2018</t>
  </si>
  <si>
    <t>Consumo en bombeo</t>
  </si>
  <si>
    <r>
      <t xml:space="preserve">Residuos no </t>
    </r>
    <r>
      <rPr>
        <sz val="8"/>
        <color rgb="FF004563"/>
        <rFont val="Arial"/>
        <family val="2"/>
      </rPr>
      <t>renovables</t>
    </r>
  </si>
  <si>
    <r>
      <t xml:space="preserve">Residuos </t>
    </r>
    <r>
      <rPr>
        <sz val="8"/>
        <color rgb="FF004563"/>
        <rFont val="Arial"/>
        <family val="2"/>
      </rPr>
      <t>renovables</t>
    </r>
  </si>
  <si>
    <r>
      <t xml:space="preserve">Enlace Península-Baleares </t>
    </r>
    <r>
      <rPr>
        <vertAlign val="superscript"/>
        <sz val="8"/>
        <color indexed="8"/>
        <rFont val="Arial"/>
        <family val="2"/>
      </rPr>
      <t>(1)</t>
    </r>
  </si>
  <si>
    <r>
      <t xml:space="preserve">Saldo intercambios internacionales </t>
    </r>
    <r>
      <rPr>
        <vertAlign val="superscript"/>
        <sz val="8"/>
        <color indexed="8"/>
        <rFont val="Arial"/>
        <family val="2"/>
      </rPr>
      <t>(2)</t>
    </r>
  </si>
  <si>
    <r>
      <rPr>
        <vertAlign val="superscript"/>
        <sz val="8"/>
        <color indexed="8"/>
        <rFont val="Arial"/>
        <family val="2"/>
      </rPr>
      <t>(1)</t>
    </r>
    <r>
      <rPr>
        <sz val="8"/>
        <color indexed="8"/>
        <rFont val="Arial"/>
        <family val="2"/>
      </rPr>
      <t xml:space="preserve"> Valor positivo: entrada de energía en el sistema; valor negativo: salida de energía del sistema.</t>
    </r>
  </si>
  <si>
    <r>
      <rPr>
        <vertAlign val="superscript"/>
        <sz val="8"/>
        <color indexed="8"/>
        <rFont val="Arial"/>
        <family val="2"/>
      </rPr>
      <t>(2)</t>
    </r>
    <r>
      <rPr>
        <sz val="8"/>
        <color indexed="8"/>
        <rFont val="Arial"/>
        <family val="2"/>
      </rPr>
      <t xml:space="preserve"> Valor positivo: saldo importador; Valor negativo: saldo exportador.</t>
    </r>
  </si>
  <si>
    <t>Evolución de la producción de energía renovable y no renovable peninsular (%)</t>
  </si>
  <si>
    <t>Utilización y disponibilidad de de los grupos de nucleares peninsulares 2018</t>
  </si>
  <si>
    <r>
      <rPr>
        <vertAlign val="superscript"/>
        <sz val="8"/>
        <color rgb="FF004563"/>
        <rFont val="Arial"/>
        <family val="2"/>
      </rPr>
      <t>(3)</t>
    </r>
    <r>
      <rPr>
        <sz val="8"/>
        <color rgb="FF004563"/>
        <rFont val="Arial"/>
        <family val="2"/>
      </rPr>
      <t xml:space="preserve"> Enlace Península-Baleares funcionando al mínimo técnico de seguridad hasta el 31/08/2012.</t>
    </r>
  </si>
  <si>
    <r>
      <t xml:space="preserve">Enlace Península-Baleares </t>
    </r>
    <r>
      <rPr>
        <vertAlign val="superscript"/>
        <sz val="8"/>
        <color indexed="8"/>
        <rFont val="Arial"/>
        <family val="2"/>
      </rPr>
      <t>(3)</t>
    </r>
  </si>
  <si>
    <t>Balance de energía eléctrica nacional por CC.AA. 2018 (GWh)</t>
  </si>
  <si>
    <t>Balance anual de energía eléctrica sistemas no peninsulares 2018 (GWh)</t>
  </si>
  <si>
    <t>Evolución anual de la energía producible hidroeléctrica peninsular</t>
  </si>
  <si>
    <t xml:space="preserve">Evolución anual de la producción hidráulica peninsular
</t>
  </si>
  <si>
    <t>Potencia hidráulica instalada y reservas a 31 de diciembre por cuencas hidrográficas penisulares</t>
  </si>
  <si>
    <t>Evolución de las reservas hidroeléctricas peninsulares</t>
  </si>
  <si>
    <t>Evolución de las reservas hidroeléctricas peninsulares anuales</t>
  </si>
  <si>
    <t>Evolución de las reservas hidroeléctricas peninsulares hiperanuales</t>
  </si>
  <si>
    <t>Producción de las centrales de carbón peninsulares</t>
  </si>
  <si>
    <t>Utilización y disponibilidad de de los grupos de carbón peninsulares 2017</t>
  </si>
  <si>
    <t>Producción de las centrales de ciclo combinado peninsulares</t>
  </si>
  <si>
    <t xml:space="preserve">Utilización y disponibilidad de las centrales térmicas peninsulares
</t>
  </si>
  <si>
    <t>Comparación de la demanda diaria en b.c. con la indisponibilidad diaria del equipo térmico peninsular</t>
  </si>
  <si>
    <t xml:space="preserve">Evolución de la producción de energía renovable peninsular
</t>
  </si>
  <si>
    <t xml:space="preserve">Evolución de la potencia instalada renovable peninsular
</t>
  </si>
  <si>
    <r>
      <t xml:space="preserve">Evolución anual de la cobertura de la demanda de energía eléctrica en los sistemas no peninsulares </t>
    </r>
    <r>
      <rPr>
        <b/>
        <vertAlign val="superscript"/>
        <sz val="8"/>
        <color indexed="8"/>
        <rFont val="Arial"/>
        <family val="2"/>
      </rPr>
      <t>(1)</t>
    </r>
  </si>
  <si>
    <r>
      <t xml:space="preserve">Balance anual de energía eléctrica sistemas no peninsulares </t>
    </r>
    <r>
      <rPr>
        <b/>
        <vertAlign val="superscript"/>
        <sz val="8"/>
        <color indexed="8"/>
        <rFont val="Arial"/>
        <family val="2"/>
      </rPr>
      <t>(1)</t>
    </r>
  </si>
  <si>
    <r>
      <t xml:space="preserve">Balance de energía eléctrica nacional por CC.AA. </t>
    </r>
    <r>
      <rPr>
        <b/>
        <vertAlign val="superscript"/>
        <sz val="8"/>
        <color indexed="8"/>
        <rFont val="Arial"/>
        <family val="2"/>
      </rPr>
      <t>(1)</t>
    </r>
  </si>
  <si>
    <t>Porcentaje de producción renovable y no renovable por CC.AA.</t>
  </si>
  <si>
    <t xml:space="preserve">Estructura de la producción no renovable por tipo de central por CC.AA.
</t>
  </si>
  <si>
    <t>Estructura de la producción renovable por tipo de central por CC.AA.</t>
  </si>
  <si>
    <t>Estructura de la potencia instalada no renovable por tipo de central por CC.AA.</t>
  </si>
  <si>
    <t xml:space="preserve">Estructura de la potencia instalada renovable por tipo de central por CC.AA.
</t>
  </si>
  <si>
    <t xml:space="preserve">Producción de las centrales térmicas peninsulares
</t>
  </si>
  <si>
    <t>Con emisiones</t>
  </si>
  <si>
    <t>Sin emisiones</t>
  </si>
  <si>
    <t>SIN EMISIONES</t>
  </si>
  <si>
    <t>Utilización y disponibilidad de de los grupos de carbón peninsulares 2018</t>
  </si>
  <si>
    <t>Utilización y disponibilidad de de los grupos de ciclo combinado peninsulares 2018</t>
  </si>
  <si>
    <r>
      <rPr>
        <vertAlign val="superscript"/>
        <sz val="8"/>
        <color indexed="8"/>
        <rFont val="Arial"/>
        <family val="2"/>
      </rPr>
      <t>(3)</t>
    </r>
    <r>
      <rPr>
        <sz val="8"/>
        <color indexed="8"/>
        <rFont val="Arial"/>
        <family val="2"/>
      </rPr>
      <t xml:space="preserve"> Baja en agosto 2018.</t>
    </r>
  </si>
  <si>
    <t>=</t>
  </si>
  <si>
    <t>PENINSULAR</t>
  </si>
  <si>
    <t>NACIONAL</t>
  </si>
  <si>
    <t>RENOVABLES</t>
  </si>
  <si>
    <t>Variacion año</t>
  </si>
  <si>
    <t>Peso</t>
  </si>
  <si>
    <t>Desglose de potencia instalada a 31.12.2018. Sistema eléctrico nacional por CC.AA. (MW)</t>
  </si>
  <si>
    <t>Compostilla II</t>
  </si>
  <si>
    <t>Narcea</t>
  </si>
  <si>
    <t>Soto de la Ribera</t>
  </si>
  <si>
    <r>
      <rPr>
        <vertAlign val="superscript"/>
        <sz val="8"/>
        <color indexed="8"/>
        <rFont val="Arial"/>
        <family val="2"/>
      </rPr>
      <t>(6)</t>
    </r>
    <r>
      <rPr>
        <sz val="8"/>
        <color indexed="8"/>
        <rFont val="Arial"/>
        <family val="2"/>
      </rPr>
      <t xml:space="preserve"> Valor positivo: saldo importador; Valor negativo: saldo exportador.  Los valores de incrementos no se calculan cuando los saldos de intercambios tienen distinto signo.</t>
    </r>
  </si>
  <si>
    <t>Aboño 2</t>
  </si>
  <si>
    <t>Total altas peninsular</t>
  </si>
  <si>
    <r>
      <t xml:space="preserve">Tarragona </t>
    </r>
    <r>
      <rPr>
        <vertAlign val="superscript"/>
        <sz val="8"/>
        <color rgb="FF004563"/>
        <rFont val="Arial"/>
        <family val="2"/>
      </rPr>
      <t>(3)</t>
    </r>
  </si>
  <si>
    <r>
      <rPr>
        <vertAlign val="superscript"/>
        <sz val="8"/>
        <color indexed="8"/>
        <rFont val="Arial"/>
        <family val="2"/>
      </rPr>
      <t>(1)</t>
    </r>
    <r>
      <rPr>
        <sz val="8"/>
        <color indexed="8"/>
        <rFont val="Arial"/>
        <family val="2"/>
      </rPr>
      <t xml:space="preserve"> Baja en agosto 2018.</t>
    </r>
  </si>
  <si>
    <r>
      <t xml:space="preserve">Tarragona </t>
    </r>
    <r>
      <rPr>
        <vertAlign val="superscript"/>
        <sz val="8"/>
        <color rgb="FF004563"/>
        <rFont val="Arial"/>
        <family val="2"/>
      </rPr>
      <t>(1)</t>
    </r>
  </si>
  <si>
    <r>
      <rPr>
        <vertAlign val="superscript"/>
        <sz val="8"/>
        <color rgb="FF004563"/>
        <rFont val="Arial"/>
        <family val="2"/>
      </rPr>
      <t>(6)</t>
    </r>
    <r>
      <rPr>
        <sz val="8"/>
        <color rgb="FF004563"/>
        <rFont val="Arial"/>
        <family val="2"/>
      </rPr>
      <t xml:space="preserve"> Valor positivo: entrada de energía en el sistema; valor negativo: salida de energía del sistema.</t>
    </r>
  </si>
  <si>
    <t>Desglose de potencia instalada a 31.12.2018.
Sistemas no peninsulares</t>
  </si>
  <si>
    <t>Demanda (b.c.) 2018</t>
  </si>
  <si>
    <t>% 18/17</t>
  </si>
  <si>
    <t>Desglose de potencia instalada a 31.12.2018. Sistema eléctrico nacional por CC.AA.</t>
  </si>
  <si>
    <t>Total 2018</t>
  </si>
  <si>
    <t>Soto de la Ribera 3</t>
  </si>
  <si>
    <r>
      <rPr>
        <vertAlign val="superscript"/>
        <sz val="8"/>
        <color rgb="FF005463"/>
        <rFont val="Arial"/>
        <family val="2"/>
      </rPr>
      <t>(1)</t>
    </r>
    <r>
      <rPr>
        <sz val="8"/>
        <color rgb="FF005463"/>
        <rFont val="Arial"/>
        <family val="2"/>
      </rPr>
      <t xml:space="preserve"> Grupo con indisponibilidad permanente del 100 %. Inactivo desde diciembre 2012. Baja en noviembre 2017.</t>
    </r>
  </si>
  <si>
    <r>
      <rPr>
        <vertAlign val="superscript"/>
        <sz val="8"/>
        <color indexed="8"/>
        <rFont val="Arial"/>
        <family val="2"/>
      </rPr>
      <t>(2)</t>
    </r>
    <r>
      <rPr>
        <sz val="8"/>
        <color indexed="8"/>
        <rFont val="Arial"/>
        <family val="2"/>
      </rPr>
      <t xml:space="preserve"> Baja en agosto 2018.</t>
    </r>
  </si>
  <si>
    <r>
      <t xml:space="preserve">Tarragona </t>
    </r>
    <r>
      <rPr>
        <vertAlign val="superscript"/>
        <sz val="8"/>
        <color rgb="FF004563"/>
        <rFont val="Arial"/>
        <family val="2"/>
      </rPr>
      <t>(2)</t>
    </r>
  </si>
  <si>
    <t>2009</t>
  </si>
  <si>
    <t>2010</t>
  </si>
  <si>
    <t>2011</t>
  </si>
  <si>
    <t>2012</t>
  </si>
  <si>
    <t>2013</t>
  </si>
  <si>
    <t>2014</t>
  </si>
  <si>
    <t>2015</t>
  </si>
  <si>
    <t>2016</t>
  </si>
  <si>
    <t>2017</t>
  </si>
  <si>
    <t>2018</t>
  </si>
  <si>
    <t xml:space="preserve"> 8 diciembre de 2017</t>
  </si>
  <si>
    <t>8 diciembre de 2017</t>
  </si>
  <si>
    <t>Información elaborada con datos a 08/04/2019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</si>
</sst>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8">
    <numFmt numFmtId="164" formatCode="0.0"/>
    <numFmt numFmtId="165" formatCode="#,##0.0"/>
    <numFmt numFmtId="166" formatCode="#,##0\ _)"/>
    <numFmt numFmtId="167" formatCode="#,##0.0\ \ \ \ \ _)"/>
    <numFmt numFmtId="168" formatCode="0.0\ \ _)"/>
    <numFmt numFmtId="169" formatCode="0.0\ _)"/>
    <numFmt numFmtId="170" formatCode="0.0\ \ \ \ _)"/>
    <numFmt numFmtId="171" formatCode="0.0\ \ \ _)"/>
    <numFmt numFmtId="172" formatCode="mmm\-yyyy"/>
    <numFmt numFmtId="173" formatCode="0.0\ \ \ \ \ \ \ \ _)"/>
    <numFmt numFmtId="174" formatCode="0.0\ \ \ \ \ \ \ \ \ _)"/>
    <numFmt numFmtId="175" formatCode="0.000"/>
    <numFmt numFmtId="176" formatCode="#,##0.00\ _)"/>
    <numFmt numFmtId="177" formatCode="#,##0.000"/>
    <numFmt numFmtId="178" formatCode="0\ \ \ _)"/>
    <numFmt numFmtId="179" formatCode="General_)"/>
    <numFmt numFmtId="180" formatCode="0\ \ \ \ _)"/>
    <numFmt numFmtId="181" formatCode="0E+00_)"/>
    <numFmt numFmtId="182" formatCode="0.00_)"/>
    <numFmt numFmtId="183" formatCode=";;;"/>
    <numFmt numFmtId="184" formatCode="d;"/>
    <numFmt numFmtId="185" formatCode="#,##0.000\ _)"/>
    <numFmt numFmtId="186" formatCode="[$-C0A]d\-mmm;@"/>
    <numFmt numFmtId="187" formatCode="0.0_)"/>
    <numFmt numFmtId="188" formatCode="0_)"/>
    <numFmt numFmtId="189" formatCode="#,##0.0\ \ \ \ \ \ \ _)"/>
    <numFmt numFmtId="190" formatCode="0.0000_)"/>
    <numFmt numFmtId="191" formatCode="#,##0.00000"/>
    <numFmt numFmtId="192" formatCode="#,##0.000000"/>
    <numFmt numFmtId="193" formatCode="#,##0.00\ \ \ _)"/>
    <numFmt numFmtId="194" formatCode="#,##0.0\ \ \ _)"/>
    <numFmt numFmtId="195" formatCode="#,##0\ \ \ _)"/>
    <numFmt numFmtId="196" formatCode="#,##0;\(#,##0\)"/>
    <numFmt numFmtId="197" formatCode="#,##0.0000"/>
    <numFmt numFmtId="198" formatCode="#,##0.0\ _)"/>
    <numFmt numFmtId="199" formatCode="#,##0.0000000"/>
    <numFmt numFmtId="200" formatCode="0.0;[Red]0.0"/>
    <numFmt numFmtId="201" formatCode="#,##0.0;[Red]#,##0.0"/>
  </numFmts>
  <fonts count="78">
    <font>
      <sz val="10"/>
      <name val="Geneva"/>
    </font>
    <font>
      <sz val="11"/>
      <color theme="1"/>
      <name val="Calibri"/>
      <family val="2"/>
      <scheme val="minor"/>
    </font>
    <font>
      <sz val="10"/>
      <name val="Geneva"/>
      <family val="2"/>
    </font>
    <font>
      <sz val="8"/>
      <color indexed="32"/>
      <name val="Arial"/>
      <family val="2"/>
    </font>
    <font>
      <sz val="8"/>
      <name val="Arial"/>
      <family val="2"/>
    </font>
    <font>
      <sz val="10"/>
      <color indexed="8"/>
      <name val="Geneva"/>
      <family val="2"/>
    </font>
    <font>
      <b/>
      <sz val="8"/>
      <color indexed="9"/>
      <name val="Arial"/>
      <family val="2"/>
    </font>
    <font>
      <sz val="8"/>
      <color indexed="8"/>
      <name val="Arial"/>
      <family val="2"/>
    </font>
    <font>
      <b/>
      <sz val="8"/>
      <color indexed="8"/>
      <name val="Arial"/>
      <family val="2"/>
    </font>
    <font>
      <b/>
      <sz val="10"/>
      <color indexed="8"/>
      <name val="Arial"/>
      <family val="2"/>
    </font>
    <font>
      <u/>
      <sz val="10"/>
      <color indexed="12"/>
      <name val="Geneva"/>
      <family val="2"/>
    </font>
    <font>
      <sz val="10"/>
      <color indexed="56"/>
      <name val="Geneva"/>
      <family val="2"/>
    </font>
    <font>
      <sz val="10"/>
      <color indexed="21"/>
      <name val="Symbol"/>
      <family val="1"/>
      <charset val="2"/>
    </font>
    <font>
      <sz val="14"/>
      <color indexed="21"/>
      <name val="Arial"/>
      <family val="2"/>
    </font>
    <font>
      <sz val="8"/>
      <color indexed="56"/>
      <name val="Arial"/>
      <family val="2"/>
    </font>
    <font>
      <sz val="8"/>
      <color indexed="9"/>
      <name val="Arial"/>
      <family val="2"/>
    </font>
    <font>
      <b/>
      <sz val="8"/>
      <color indexed="32"/>
      <name val="Arial"/>
      <family val="2"/>
    </font>
    <font>
      <sz val="10"/>
      <color indexed="32"/>
      <name val="Geneva"/>
      <family val="2"/>
    </font>
    <font>
      <sz val="8"/>
      <color indexed="45"/>
      <name val="Arial"/>
      <family val="2"/>
    </font>
    <font>
      <sz val="8"/>
      <color indexed="9"/>
      <name val="Symbol"/>
      <family val="1"/>
      <charset val="2"/>
    </font>
    <font>
      <sz val="10"/>
      <name val="Arial"/>
      <family val="2"/>
    </font>
    <font>
      <sz val="10"/>
      <color indexed="8"/>
      <name val="Arial"/>
      <family val="2"/>
    </font>
    <font>
      <sz val="8"/>
      <color indexed="10"/>
      <name val="Arial"/>
      <family val="2"/>
    </font>
    <font>
      <b/>
      <sz val="8"/>
      <name val="Arial"/>
      <family val="2"/>
    </font>
    <font>
      <b/>
      <sz val="8"/>
      <color indexed="10"/>
      <name val="Arial"/>
      <family val="2"/>
    </font>
    <font>
      <sz val="9"/>
      <name val="Arial"/>
      <family val="2"/>
    </font>
    <font>
      <sz val="9"/>
      <color indexed="8"/>
      <name val="Arial"/>
      <family val="2"/>
    </font>
    <font>
      <b/>
      <sz val="9"/>
      <color indexed="8"/>
      <name val="Arial"/>
      <family val="2"/>
    </font>
    <font>
      <b/>
      <sz val="9"/>
      <color indexed="9"/>
      <name val="Arial"/>
      <family val="2"/>
    </font>
    <font>
      <sz val="7"/>
      <color indexed="8"/>
      <name val="Arial"/>
      <family val="2"/>
    </font>
    <font>
      <sz val="10"/>
      <name val="Avant Garde"/>
    </font>
    <font>
      <sz val="8"/>
      <color theme="0"/>
      <name val="Arial"/>
      <family val="2"/>
    </font>
    <font>
      <sz val="8"/>
      <color rgb="FF004563"/>
      <name val="Arial"/>
      <family val="2"/>
    </font>
    <font>
      <b/>
      <sz val="8"/>
      <color rgb="FF004563"/>
      <name val="Arial"/>
      <family val="2"/>
    </font>
    <font>
      <sz val="8"/>
      <color rgb="FF003366"/>
      <name val="Arial"/>
      <family val="2"/>
    </font>
    <font>
      <b/>
      <sz val="8"/>
      <color rgb="FFFF0000"/>
      <name val="Arial"/>
      <family val="2"/>
    </font>
    <font>
      <sz val="8"/>
      <color rgb="FFFF0000"/>
      <name val="Arial"/>
      <family val="2"/>
    </font>
    <font>
      <sz val="8"/>
      <color rgb="FF000000"/>
      <name val="Arial"/>
      <family val="2"/>
    </font>
    <font>
      <sz val="7"/>
      <color rgb="FF004563"/>
      <name val="Arial"/>
      <family val="2"/>
    </font>
    <font>
      <sz val="10"/>
      <name val="Geneva"/>
    </font>
    <font>
      <sz val="10"/>
      <color indexed="8"/>
      <name val="Geneva"/>
    </font>
    <font>
      <sz val="10"/>
      <color indexed="56"/>
      <name val="Geneva"/>
    </font>
    <font>
      <sz val="10"/>
      <color indexed="32"/>
      <name val="Arial"/>
      <family val="2"/>
    </font>
    <font>
      <vertAlign val="superscript"/>
      <sz val="8"/>
      <color indexed="8"/>
      <name val="Arial"/>
      <family val="2"/>
    </font>
    <font>
      <sz val="8"/>
      <color theme="0" tint="-0.499984740745262"/>
      <name val="Arial"/>
      <family val="2"/>
    </font>
    <font>
      <vertAlign val="superscript"/>
      <sz val="8"/>
      <color rgb="FF004563"/>
      <name val="Arial"/>
      <family val="2"/>
    </font>
    <font>
      <sz val="10"/>
      <color indexed="9"/>
      <name val="Geneva"/>
    </font>
    <font>
      <b/>
      <sz val="8"/>
      <color indexed="9"/>
      <name val="Geneva"/>
    </font>
    <font>
      <sz val="10"/>
      <color indexed="9"/>
      <name val="Arial"/>
      <family val="2"/>
    </font>
    <font>
      <b/>
      <vertAlign val="superscript"/>
      <sz val="8"/>
      <color indexed="8"/>
      <name val="Arial"/>
      <family val="2"/>
    </font>
    <font>
      <b/>
      <sz val="10"/>
      <name val="Geneva"/>
    </font>
    <font>
      <u/>
      <sz val="10"/>
      <color indexed="12"/>
      <name val="Geneva"/>
    </font>
    <font>
      <sz val="8"/>
      <color rgb="FF005463"/>
      <name val="Arial"/>
      <family val="2"/>
    </font>
    <font>
      <vertAlign val="superscript"/>
      <sz val="8"/>
      <color rgb="FF005463"/>
      <name val="Geneva"/>
    </font>
    <font>
      <sz val="8"/>
      <color rgb="FF005463"/>
      <name val="Geneva"/>
    </font>
    <font>
      <sz val="10"/>
      <color indexed="32"/>
      <name val="Avant Garde"/>
    </font>
    <font>
      <vertAlign val="superscript"/>
      <sz val="8"/>
      <color rgb="FF005463"/>
      <name val="Arial"/>
      <family val="2"/>
    </font>
    <font>
      <sz val="10"/>
      <color rgb="FFFF0000"/>
      <name val="Geneva"/>
    </font>
    <font>
      <b/>
      <sz val="8"/>
      <color rgb="FF005463"/>
      <name val="Arial"/>
      <family val="2"/>
    </font>
    <font>
      <b/>
      <vertAlign val="superscript"/>
      <sz val="8"/>
      <color indexed="9"/>
      <name val="Arial"/>
      <family val="2"/>
    </font>
    <font>
      <b/>
      <vertAlign val="subscript"/>
      <sz val="8"/>
      <color indexed="8"/>
      <name val="Arial"/>
      <family val="2"/>
    </font>
    <font>
      <sz val="11"/>
      <color rgb="FF9C6500"/>
      <name val="Calibri"/>
      <family val="2"/>
      <scheme val="minor"/>
    </font>
    <font>
      <i/>
      <sz val="8"/>
      <color indexed="8"/>
      <name val="Arial"/>
      <family val="2"/>
    </font>
    <font>
      <sz val="8"/>
      <color rgb="FF215968"/>
      <name val="Arial"/>
      <family val="2"/>
    </font>
    <font>
      <sz val="8"/>
      <color rgb="FF215968"/>
      <name val="Calibri"/>
      <family val="2"/>
    </font>
    <font>
      <sz val="8"/>
      <color indexed="56"/>
      <name val="Geneva"/>
      <family val="2"/>
    </font>
    <font>
      <sz val="8"/>
      <color indexed="8"/>
      <name val="Geneva"/>
      <family val="2"/>
    </font>
    <font>
      <sz val="8"/>
      <name val="Geneva"/>
      <family val="2"/>
    </font>
    <font>
      <b/>
      <sz val="9"/>
      <name val="Arial"/>
      <family val="2"/>
    </font>
    <font>
      <sz val="8"/>
      <color rgb="FFA6A6A6"/>
      <name val="Arial"/>
      <family val="2"/>
    </font>
    <font>
      <b/>
      <sz val="10"/>
      <color rgb="FF004563"/>
      <name val="Arial"/>
      <family val="2"/>
    </font>
    <font>
      <sz val="10"/>
      <color rgb="FF004563"/>
      <name val="Geneva"/>
    </font>
    <font>
      <sz val="10"/>
      <color rgb="FF004563"/>
      <name val="Geneva"/>
      <family val="2"/>
    </font>
    <font>
      <sz val="8"/>
      <color rgb="FF215967"/>
      <name val="Arial"/>
      <family val="2"/>
    </font>
    <font>
      <vertAlign val="superscript"/>
      <sz val="8"/>
      <color rgb="FF215967"/>
      <name val="Arial"/>
      <family val="2"/>
    </font>
    <font>
      <sz val="9"/>
      <color indexed="81"/>
      <name val="Tahoma"/>
      <family val="2"/>
    </font>
    <font>
      <b/>
      <sz val="8"/>
      <color rgb="FF00B050"/>
      <name val="Arial"/>
      <family val="2"/>
    </font>
    <font>
      <b/>
      <sz val="8"/>
      <color theme="0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indexed="8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rgb="FF005463"/>
        <bgColor indexed="64"/>
      </patternFill>
    </fill>
    <fill>
      <patternFill patternType="solid">
        <fgColor rgb="FFFFEB9C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8" tint="-0.499984740745262"/>
        <bgColor indexed="64"/>
      </patternFill>
    </fill>
    <fill>
      <patternFill patternType="solid">
        <fgColor rgb="FFF5F5F5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n">
        <color indexed="63"/>
      </bottom>
      <diagonal/>
    </border>
    <border>
      <left/>
      <right/>
      <top style="thin">
        <color indexed="63"/>
      </top>
      <bottom style="thin">
        <color indexed="63"/>
      </bottom>
      <diagonal/>
    </border>
    <border>
      <left/>
      <right/>
      <top style="thin">
        <color indexed="63"/>
      </top>
      <bottom/>
      <diagonal/>
    </border>
    <border>
      <left/>
      <right/>
      <top/>
      <bottom style="thin">
        <color rgb="FFA6A6A6"/>
      </bottom>
      <diagonal/>
    </border>
    <border>
      <left/>
      <right/>
      <top style="thin">
        <color rgb="FFA6A6A6"/>
      </top>
      <bottom/>
      <diagonal/>
    </border>
    <border>
      <left/>
      <right/>
      <top style="thin">
        <color rgb="FFA6A6A6"/>
      </top>
      <bottom style="thin">
        <color rgb="FFA6A6A6"/>
      </bottom>
      <diagonal/>
    </border>
    <border>
      <left/>
      <right/>
      <top style="thin">
        <color indexed="22"/>
      </top>
      <bottom style="thin">
        <color indexed="22"/>
      </bottom>
      <diagonal/>
    </border>
    <border>
      <left/>
      <right/>
      <top style="thin">
        <color indexed="22"/>
      </top>
      <bottom/>
      <diagonal/>
    </border>
    <border>
      <left/>
      <right/>
      <top/>
      <bottom style="thin">
        <color indexed="22"/>
      </bottom>
      <diagonal/>
    </border>
    <border>
      <left/>
      <right/>
      <top/>
      <bottom style="thin">
        <color indexed="9"/>
      </bottom>
      <diagonal/>
    </border>
  </borders>
  <cellStyleXfs count="21">
    <xf numFmtId="0" fontId="0" fillId="0" borderId="0"/>
    <xf numFmtId="0" fontId="10" fillId="0" borderId="0" applyNumberFormat="0" applyFill="0" applyBorder="0" applyAlignment="0" applyProtection="0">
      <alignment vertical="top"/>
      <protection locked="0"/>
    </xf>
    <xf numFmtId="0" fontId="2" fillId="0" borderId="0"/>
    <xf numFmtId="0" fontId="20" fillId="0" borderId="0"/>
    <xf numFmtId="179" fontId="2" fillId="0" borderId="0"/>
    <xf numFmtId="9" fontId="2" fillId="0" borderId="0" applyFont="0" applyFill="0" applyBorder="0" applyAlignment="0" applyProtection="0"/>
    <xf numFmtId="188" fontId="39" fillId="0" borderId="0"/>
    <xf numFmtId="0" fontId="2" fillId="0" borderId="0"/>
    <xf numFmtId="0" fontId="2" fillId="0" borderId="0"/>
    <xf numFmtId="0" fontId="39" fillId="0" borderId="0"/>
    <xf numFmtId="0" fontId="10" fillId="0" borderId="0" applyNumberFormat="0" applyFill="0" applyBorder="0" applyAlignment="0" applyProtection="0">
      <alignment vertical="top"/>
      <protection locked="0"/>
    </xf>
    <xf numFmtId="0" fontId="51" fillId="0" borderId="0" applyNumberFormat="0" applyFill="0" applyBorder="0" applyAlignment="0" applyProtection="0">
      <alignment vertical="top"/>
      <protection locked="0"/>
    </xf>
    <xf numFmtId="0" fontId="20" fillId="0" borderId="0"/>
    <xf numFmtId="0" fontId="39" fillId="0" borderId="0"/>
    <xf numFmtId="0" fontId="20" fillId="0" borderId="0"/>
    <xf numFmtId="188" fontId="39" fillId="0" borderId="0"/>
    <xf numFmtId="0" fontId="61" fillId="5" borderId="0" applyNumberFormat="0" applyBorder="0" applyAlignment="0" applyProtection="0"/>
    <xf numFmtId="0" fontId="20" fillId="0" borderId="0"/>
    <xf numFmtId="0" fontId="1" fillId="0" borderId="0"/>
    <xf numFmtId="0" fontId="2" fillId="0" borderId="0"/>
    <xf numFmtId="0" fontId="20" fillId="0" borderId="0"/>
  </cellStyleXfs>
  <cellXfs count="1084">
    <xf numFmtId="0" fontId="0" fillId="0" borderId="0" xfId="0"/>
    <xf numFmtId="0" fontId="0" fillId="0" borderId="0" xfId="0" applyFill="1" applyProtection="1"/>
    <xf numFmtId="0" fontId="2" fillId="0" borderId="0" xfId="0" applyFont="1" applyFill="1" applyProtection="1"/>
    <xf numFmtId="0" fontId="9" fillId="0" borderId="0" xfId="0" applyFont="1" applyFill="1" applyAlignment="1" applyProtection="1">
      <alignment horizontal="right"/>
    </xf>
    <xf numFmtId="0" fontId="11" fillId="0" borderId="0" xfId="0" applyFont="1" applyFill="1" applyBorder="1" applyProtection="1"/>
    <xf numFmtId="0" fontId="5" fillId="0" borderId="0" xfId="0" applyFont="1" applyFill="1" applyBorder="1" applyProtection="1"/>
    <xf numFmtId="0" fontId="9" fillId="0" borderId="0" xfId="0" applyFont="1" applyFill="1" applyBorder="1" applyAlignment="1" applyProtection="1"/>
    <xf numFmtId="0" fontId="8" fillId="0" borderId="0" xfId="0" applyFont="1" applyFill="1" applyBorder="1" applyAlignment="1" applyProtection="1"/>
    <xf numFmtId="0" fontId="8" fillId="0" borderId="0" xfId="0" applyFont="1" applyFill="1" applyBorder="1" applyAlignment="1" applyProtection="1">
      <alignment horizontal="right" vertical="center"/>
    </xf>
    <xf numFmtId="0" fontId="12" fillId="0" borderId="0" xfId="0" applyFont="1" applyFill="1" applyBorder="1" applyAlignment="1" applyProtection="1">
      <alignment horizontal="right"/>
    </xf>
    <xf numFmtId="0" fontId="8" fillId="0" borderId="0" xfId="0" applyFont="1" applyFill="1" applyBorder="1" applyAlignment="1" applyProtection="1">
      <alignment horizontal="left" vertical="center" indent="1"/>
    </xf>
    <xf numFmtId="0" fontId="7" fillId="0" borderId="0" xfId="0" applyFont="1" applyFill="1" applyBorder="1"/>
    <xf numFmtId="0" fontId="7" fillId="0" borderId="0" xfId="0" applyFont="1" applyFill="1" applyProtection="1"/>
    <xf numFmtId="0" fontId="8" fillId="0" borderId="0" xfId="0" applyFont="1" applyFill="1" applyAlignment="1" applyProtection="1">
      <alignment horizontal="right"/>
    </xf>
    <xf numFmtId="0" fontId="7" fillId="0" borderId="0" xfId="0" applyFont="1" applyFill="1" applyBorder="1" applyProtection="1"/>
    <xf numFmtId="0" fontId="8" fillId="0" borderId="0" xfId="1" applyFont="1" applyFill="1" applyBorder="1" applyAlignment="1" applyProtection="1"/>
    <xf numFmtId="0" fontId="7" fillId="0" borderId="0" xfId="0" applyFont="1" applyFill="1" applyBorder="1" applyAlignment="1" applyProtection="1">
      <alignment horizontal="left" indent="1"/>
    </xf>
    <xf numFmtId="0" fontId="6" fillId="2" borderId="1" xfId="0" applyFont="1" applyFill="1" applyBorder="1" applyProtection="1"/>
    <xf numFmtId="0" fontId="6" fillId="2" borderId="1" xfId="0" applyFont="1" applyFill="1" applyBorder="1" applyAlignment="1" applyProtection="1">
      <alignment horizontal="center"/>
    </xf>
    <xf numFmtId="0" fontId="6" fillId="2" borderId="1" xfId="0" applyFont="1" applyFill="1" applyBorder="1" applyAlignment="1" applyProtection="1">
      <alignment horizontal="right"/>
    </xf>
    <xf numFmtId="0" fontId="8" fillId="0" borderId="0" xfId="0" applyFont="1" applyFill="1" applyBorder="1" applyAlignment="1" applyProtection="1">
      <alignment horizontal="right"/>
    </xf>
    <xf numFmtId="0" fontId="11" fillId="0" borderId="0" xfId="0" applyFont="1" applyFill="1" applyBorder="1" applyAlignment="1" applyProtection="1">
      <alignment horizontal="left" indent="1"/>
    </xf>
    <xf numFmtId="0" fontId="14" fillId="0" borderId="0" xfId="0" applyFont="1" applyFill="1" applyBorder="1" applyProtection="1"/>
    <xf numFmtId="0" fontId="3" fillId="0" borderId="0" xfId="0" applyFont="1" applyFill="1" applyProtection="1"/>
    <xf numFmtId="0" fontId="4" fillId="0" borderId="0" xfId="0" applyFont="1" applyFill="1" applyBorder="1" applyProtection="1"/>
    <xf numFmtId="3" fontId="7" fillId="0" borderId="0" xfId="0" applyNumberFormat="1" applyFont="1" applyFill="1" applyProtection="1"/>
    <xf numFmtId="0" fontId="3" fillId="0" borderId="0" xfId="0" applyFont="1" applyFill="1" applyBorder="1" applyProtection="1"/>
    <xf numFmtId="0" fontId="4" fillId="0" borderId="0" xfId="0" applyFont="1" applyFill="1" applyProtection="1"/>
    <xf numFmtId="0" fontId="14" fillId="0" borderId="0" xfId="0" applyFont="1" applyFill="1" applyBorder="1" applyAlignment="1" applyProtection="1">
      <alignment horizontal="left" indent="1"/>
    </xf>
    <xf numFmtId="165" fontId="8" fillId="0" borderId="0" xfId="0" applyNumberFormat="1" applyFont="1" applyFill="1" applyBorder="1" applyAlignment="1" applyProtection="1">
      <alignment horizontal="left"/>
    </xf>
    <xf numFmtId="165" fontId="7" fillId="0" borderId="0" xfId="0" quotePrefix="1" applyNumberFormat="1" applyFont="1" applyFill="1" applyBorder="1" applyProtection="1"/>
    <xf numFmtId="164" fontId="3" fillId="0" borderId="0" xfId="0" applyNumberFormat="1" applyFont="1" applyFill="1" applyBorder="1"/>
    <xf numFmtId="0" fontId="3" fillId="0" borderId="0" xfId="0" applyFont="1" applyFill="1" applyBorder="1"/>
    <xf numFmtId="0" fontId="17" fillId="0" borderId="0" xfId="0" applyFont="1" applyFill="1"/>
    <xf numFmtId="3" fontId="3" fillId="0" borderId="0" xfId="0" applyNumberFormat="1" applyFont="1" applyFill="1" applyProtection="1"/>
    <xf numFmtId="0" fontId="16" fillId="0" borderId="0" xfId="0" applyFont="1" applyFill="1" applyBorder="1" applyProtection="1"/>
    <xf numFmtId="1" fontId="3" fillId="0" borderId="0" xfId="0" applyNumberFormat="1" applyFont="1" applyFill="1" applyBorder="1" applyProtection="1"/>
    <xf numFmtId="0" fontId="6" fillId="2" borderId="0" xfId="0" applyNumberFormat="1" applyFont="1" applyFill="1" applyBorder="1" applyAlignment="1" applyProtection="1">
      <alignment horizontal="left"/>
    </xf>
    <xf numFmtId="0" fontId="6" fillId="2" borderId="0" xfId="0" applyNumberFormat="1" applyFont="1" applyFill="1" applyBorder="1" applyAlignment="1" applyProtection="1">
      <alignment horizontal="center"/>
    </xf>
    <xf numFmtId="0" fontId="6" fillId="2" borderId="1" xfId="0" applyNumberFormat="1" applyFont="1" applyFill="1" applyBorder="1" applyAlignment="1" applyProtection="1">
      <alignment horizontal="left"/>
    </xf>
    <xf numFmtId="0" fontId="6" fillId="2" borderId="1" xfId="0" applyNumberFormat="1" applyFont="1" applyFill="1" applyBorder="1" applyAlignment="1" applyProtection="1">
      <alignment horizontal="right"/>
    </xf>
    <xf numFmtId="0" fontId="15" fillId="2" borderId="0" xfId="0" applyFont="1" applyFill="1" applyBorder="1" applyAlignment="1" applyProtection="1"/>
    <xf numFmtId="2" fontId="6" fillId="2" borderId="0" xfId="0" applyNumberFormat="1" applyFont="1" applyFill="1" applyBorder="1" applyAlignment="1" applyProtection="1">
      <alignment horizontal="right"/>
    </xf>
    <xf numFmtId="2" fontId="6" fillId="2" borderId="1" xfId="0" applyNumberFormat="1" applyFont="1" applyFill="1" applyBorder="1" applyAlignment="1" applyProtection="1">
      <alignment horizontal="right"/>
    </xf>
    <xf numFmtId="0" fontId="15" fillId="2" borderId="0" xfId="0" applyFont="1" applyFill="1" applyProtection="1"/>
    <xf numFmtId="2" fontId="6" fillId="2" borderId="0" xfId="0" applyNumberFormat="1" applyFont="1" applyFill="1" applyBorder="1" applyAlignment="1" applyProtection="1">
      <alignment horizontal="center"/>
    </xf>
    <xf numFmtId="2" fontId="6" fillId="2" borderId="1" xfId="0" applyNumberFormat="1" applyFont="1" applyFill="1" applyBorder="1" applyAlignment="1" applyProtection="1">
      <alignment horizontal="centerContinuous"/>
    </xf>
    <xf numFmtId="2" fontId="6" fillId="2" borderId="1" xfId="0" applyNumberFormat="1" applyFont="1" applyFill="1" applyBorder="1" applyAlignment="1" applyProtection="1">
      <alignment horizontal="center"/>
    </xf>
    <xf numFmtId="2" fontId="15" fillId="2" borderId="1" xfId="0" applyNumberFormat="1" applyFont="1" applyFill="1" applyBorder="1" applyAlignment="1" applyProtection="1">
      <alignment horizontal="centerContinuous"/>
    </xf>
    <xf numFmtId="0" fontId="6" fillId="2" borderId="0" xfId="0" applyNumberFormat="1" applyFont="1" applyFill="1" applyBorder="1" applyAlignment="1" applyProtection="1">
      <alignment horizontal="left"/>
      <protection locked="0"/>
    </xf>
    <xf numFmtId="0" fontId="6" fillId="2" borderId="0" xfId="0" applyNumberFormat="1" applyFont="1" applyFill="1" applyBorder="1" applyAlignment="1" applyProtection="1">
      <alignment horizontal="right"/>
      <protection locked="0"/>
    </xf>
    <xf numFmtId="0" fontId="6" fillId="2" borderId="0" xfId="0" applyNumberFormat="1" applyFont="1" applyFill="1" applyBorder="1" applyAlignment="1" applyProtection="1">
      <alignment horizontal="center"/>
      <protection locked="0"/>
    </xf>
    <xf numFmtId="0" fontId="6" fillId="2" borderId="1" xfId="0" applyNumberFormat="1" applyFont="1" applyFill="1" applyBorder="1" applyAlignment="1" applyProtection="1">
      <alignment horizontal="left"/>
      <protection locked="0"/>
    </xf>
    <xf numFmtId="0" fontId="6" fillId="2" borderId="1" xfId="0" applyNumberFormat="1" applyFont="1" applyFill="1" applyBorder="1" applyAlignment="1" applyProtection="1">
      <alignment horizontal="right"/>
      <protection locked="0"/>
    </xf>
    <xf numFmtId="3" fontId="3" fillId="0" borderId="0" xfId="0" applyNumberFormat="1" applyFont="1" applyFill="1" applyBorder="1"/>
    <xf numFmtId="164" fontId="3" fillId="0" borderId="0" xfId="0" applyNumberFormat="1" applyFont="1" applyFill="1" applyBorder="1" applyAlignment="1">
      <alignment horizontal="right"/>
    </xf>
    <xf numFmtId="0" fontId="16" fillId="0" borderId="0" xfId="0" applyFont="1" applyFill="1" applyBorder="1"/>
    <xf numFmtId="165" fontId="3" fillId="0" borderId="0" xfId="0" applyNumberFormat="1" applyFont="1" applyFill="1" applyBorder="1" applyAlignment="1"/>
    <xf numFmtId="165" fontId="16" fillId="0" borderId="0" xfId="0" applyNumberFormat="1" applyFont="1" applyFill="1" applyBorder="1" applyAlignment="1"/>
    <xf numFmtId="0" fontId="3" fillId="0" borderId="0" xfId="0" applyFont="1" applyFill="1" applyBorder="1" applyAlignment="1">
      <alignment horizontal="right"/>
    </xf>
    <xf numFmtId="0" fontId="6" fillId="2" borderId="0" xfId="0" applyFont="1" applyFill="1" applyBorder="1" applyAlignment="1" applyProtection="1">
      <alignment horizontal="right"/>
    </xf>
    <xf numFmtId="2" fontId="6" fillId="2" borderId="3" xfId="0" applyNumberFormat="1" applyFont="1" applyFill="1" applyBorder="1" applyAlignment="1" applyProtection="1">
      <alignment horizontal="center"/>
    </xf>
    <xf numFmtId="4" fontId="3" fillId="0" borderId="0" xfId="0" applyNumberFormat="1" applyFont="1" applyFill="1" applyBorder="1"/>
    <xf numFmtId="164" fontId="0" fillId="0" borderId="0" xfId="0" applyNumberFormat="1" applyFill="1" applyProtection="1"/>
    <xf numFmtId="4" fontId="3" fillId="0" borderId="0" xfId="0" applyNumberFormat="1" applyFont="1" applyFill="1" applyBorder="1" applyProtection="1"/>
    <xf numFmtId="3" fontId="8" fillId="0" borderId="0" xfId="0" applyNumberFormat="1" applyFont="1" applyFill="1" applyBorder="1" applyProtection="1"/>
    <xf numFmtId="0" fontId="9" fillId="0" borderId="0" xfId="3" applyFont="1" applyFill="1" applyAlignment="1" applyProtection="1">
      <alignment horizontal="right"/>
    </xf>
    <xf numFmtId="1" fontId="3" fillId="0" borderId="0" xfId="0" applyNumberFormat="1" applyFont="1" applyFill="1" applyProtection="1"/>
    <xf numFmtId="1" fontId="7" fillId="0" borderId="0" xfId="0" applyNumberFormat="1" applyFont="1" applyFill="1" applyProtection="1"/>
    <xf numFmtId="0" fontId="22" fillId="0" borderId="0" xfId="0" applyFont="1" applyFill="1" applyAlignment="1" applyProtection="1">
      <alignment horizontal="right"/>
    </xf>
    <xf numFmtId="3" fontId="23" fillId="0" borderId="0" xfId="0" applyNumberFormat="1" applyFont="1" applyFill="1" applyBorder="1" applyProtection="1"/>
    <xf numFmtId="164" fontId="0" fillId="0" borderId="0" xfId="0" applyNumberFormat="1"/>
    <xf numFmtId="2" fontId="0" fillId="0" borderId="0" xfId="0" applyNumberFormat="1"/>
    <xf numFmtId="3" fontId="0" fillId="0" borderId="0" xfId="0" applyNumberFormat="1"/>
    <xf numFmtId="1" fontId="3" fillId="0" borderId="0" xfId="0" applyNumberFormat="1" applyFont="1" applyFill="1" applyBorder="1"/>
    <xf numFmtId="0" fontId="0" fillId="0" borderId="0" xfId="0" applyFill="1" applyBorder="1"/>
    <xf numFmtId="2" fontId="0" fillId="0" borderId="0" xfId="0" applyNumberFormat="1" applyFill="1" applyBorder="1"/>
    <xf numFmtId="0" fontId="28" fillId="0" borderId="0" xfId="0" applyFont="1" applyFill="1" applyBorder="1" applyAlignment="1">
      <alignment horizontal="right" wrapText="1"/>
    </xf>
    <xf numFmtId="0" fontId="26" fillId="0" borderId="0" xfId="0" applyFont="1" applyFill="1" applyBorder="1" applyAlignment="1">
      <alignment horizontal="right" vertical="center"/>
    </xf>
    <xf numFmtId="3" fontId="26" fillId="0" borderId="0" xfId="0" applyNumberFormat="1" applyFont="1" applyFill="1" applyBorder="1" applyAlignment="1">
      <alignment horizontal="right" vertical="center"/>
    </xf>
    <xf numFmtId="3" fontId="27" fillId="0" borderId="0" xfId="0" applyNumberFormat="1" applyFont="1" applyFill="1" applyBorder="1" applyAlignment="1">
      <alignment horizontal="right" vertical="top"/>
    </xf>
    <xf numFmtId="0" fontId="27" fillId="0" borderId="0" xfId="0" applyFont="1" applyFill="1" applyBorder="1" applyAlignment="1">
      <alignment horizontal="right" vertical="top"/>
    </xf>
    <xf numFmtId="3" fontId="0" fillId="0" borderId="0" xfId="0" applyNumberFormat="1" applyBorder="1"/>
    <xf numFmtId="2" fontId="3" fillId="0" borderId="0" xfId="0" applyNumberFormat="1" applyFont="1" applyFill="1" applyBorder="1"/>
    <xf numFmtId="1" fontId="6" fillId="2" borderId="1" xfId="0" quotePrefix="1" applyNumberFormat="1" applyFont="1" applyFill="1" applyBorder="1" applyAlignment="1" applyProtection="1">
      <alignment horizontal="right"/>
    </xf>
    <xf numFmtId="177" fontId="31" fillId="0" borderId="0" xfId="0" applyNumberFormat="1" applyFont="1" applyFill="1" applyBorder="1"/>
    <xf numFmtId="3" fontId="4" fillId="0" borderId="0" xfId="0" applyNumberFormat="1" applyFont="1" applyFill="1" applyBorder="1" applyProtection="1"/>
    <xf numFmtId="175" fontId="4" fillId="0" borderId="0" xfId="0" applyNumberFormat="1" applyFont="1" applyFill="1" applyBorder="1" applyProtection="1"/>
    <xf numFmtId="1" fontId="0" fillId="0" borderId="0" xfId="0" applyNumberFormat="1" applyFill="1" applyProtection="1"/>
    <xf numFmtId="1" fontId="17" fillId="0" borderId="0" xfId="0" applyNumberFormat="1" applyFont="1" applyFill="1"/>
    <xf numFmtId="0" fontId="9" fillId="0" borderId="0" xfId="0" applyFont="1" applyFill="1" applyAlignment="1" applyProtection="1"/>
    <xf numFmtId="165" fontId="8" fillId="0" borderId="0" xfId="0" applyNumberFormat="1" applyFont="1" applyFill="1" applyBorder="1" applyAlignment="1" applyProtection="1">
      <alignment vertical="top" wrapText="1"/>
    </xf>
    <xf numFmtId="0" fontId="34" fillId="0" borderId="0" xfId="0" applyFont="1" applyFill="1" applyProtection="1"/>
    <xf numFmtId="0" fontId="34" fillId="0" borderId="0" xfId="0" applyFont="1" applyFill="1" applyAlignment="1" applyProtection="1">
      <alignment horizontal="right"/>
    </xf>
    <xf numFmtId="171" fontId="7" fillId="0" borderId="0" xfId="0" applyNumberFormat="1" applyFont="1" applyFill="1" applyBorder="1" applyAlignment="1">
      <alignment horizontal="right"/>
    </xf>
    <xf numFmtId="0" fontId="7" fillId="0" borderId="0" xfId="0" applyFont="1" applyFill="1" applyBorder="1" applyAlignment="1" applyProtection="1">
      <alignment horizontal="left"/>
    </xf>
    <xf numFmtId="0" fontId="7" fillId="0" borderId="0" xfId="0" applyFont="1" applyFill="1" applyBorder="1" applyAlignment="1" applyProtection="1">
      <alignment vertical="justify" wrapText="1"/>
    </xf>
    <xf numFmtId="0" fontId="21" fillId="0" borderId="0" xfId="0" applyFont="1" applyFill="1" applyBorder="1" applyAlignment="1" applyProtection="1"/>
    <xf numFmtId="0" fontId="6" fillId="2" borderId="0" xfId="0" applyFont="1" applyFill="1" applyBorder="1" applyProtection="1"/>
    <xf numFmtId="0" fontId="8" fillId="0" borderId="0" xfId="0" applyFont="1" applyFill="1" applyBorder="1" applyAlignment="1" applyProtection="1">
      <alignment vertical="top" wrapText="1"/>
    </xf>
    <xf numFmtId="0" fontId="6" fillId="2" borderId="0" xfId="0" applyFont="1" applyFill="1" applyBorder="1" applyAlignment="1" applyProtection="1">
      <alignment horizontal="left" vertical="center" indent="1"/>
    </xf>
    <xf numFmtId="0" fontId="6" fillId="2" borderId="0" xfId="0" applyFont="1" applyFill="1" applyBorder="1" applyAlignment="1" applyProtection="1">
      <alignment horizontal="left"/>
    </xf>
    <xf numFmtId="0" fontId="6" fillId="2" borderId="1" xfId="0" applyFont="1" applyFill="1" applyBorder="1" applyAlignment="1" applyProtection="1">
      <alignment horizontal="left"/>
    </xf>
    <xf numFmtId="0" fontId="6" fillId="2" borderId="1" xfId="0" applyFont="1" applyFill="1" applyBorder="1" applyAlignment="1" applyProtection="1">
      <alignment horizontal="left" vertical="center"/>
    </xf>
    <xf numFmtId="0" fontId="15" fillId="0" borderId="0" xfId="0" applyFont="1" applyFill="1" applyProtection="1"/>
    <xf numFmtId="164" fontId="4" fillId="0" borderId="0" xfId="0" applyNumberFormat="1" applyFont="1" applyFill="1" applyProtection="1"/>
    <xf numFmtId="164" fontId="7" fillId="0" borderId="0" xfId="0" applyNumberFormat="1" applyFont="1" applyFill="1" applyProtection="1"/>
    <xf numFmtId="3" fontId="4" fillId="0" borderId="0" xfId="0" applyNumberFormat="1" applyFont="1" applyFill="1" applyProtection="1"/>
    <xf numFmtId="4" fontId="4" fillId="0" borderId="0" xfId="0" applyNumberFormat="1" applyFont="1" applyFill="1" applyProtection="1"/>
    <xf numFmtId="177" fontId="4" fillId="0" borderId="0" xfId="0" applyNumberFormat="1" applyFont="1" applyFill="1" applyProtection="1"/>
    <xf numFmtId="164" fontId="29" fillId="0" borderId="0" xfId="0" applyNumberFormat="1" applyFont="1" applyFill="1" applyProtection="1"/>
    <xf numFmtId="164" fontId="29" fillId="0" borderId="0" xfId="4" applyNumberFormat="1" applyFont="1" applyFill="1" applyProtection="1"/>
    <xf numFmtId="179" fontId="7" fillId="0" borderId="0" xfId="4" applyFont="1" applyFill="1" applyProtection="1"/>
    <xf numFmtId="0" fontId="4" fillId="0" borderId="0" xfId="0" applyFont="1" applyFill="1"/>
    <xf numFmtId="0" fontId="8" fillId="0" borderId="0" xfId="0" applyFont="1" applyFill="1" applyAlignment="1">
      <alignment horizontal="left"/>
    </xf>
    <xf numFmtId="3" fontId="7" fillId="0" borderId="0" xfId="0" applyNumberFormat="1" applyFont="1" applyFill="1" applyAlignment="1">
      <alignment horizontal="center"/>
    </xf>
    <xf numFmtId="3" fontId="7" fillId="0" borderId="0" xfId="0" applyNumberFormat="1" applyFont="1" applyFill="1" applyBorder="1" applyAlignment="1">
      <alignment horizontal="center"/>
    </xf>
    <xf numFmtId="0" fontId="7" fillId="0" borderId="1" xfId="0" applyFont="1" applyFill="1" applyBorder="1"/>
    <xf numFmtId="0" fontId="6" fillId="2" borderId="0" xfId="0" applyFont="1" applyFill="1" applyProtection="1"/>
    <xf numFmtId="0" fontId="6" fillId="2" borderId="1" xfId="0" applyFont="1" applyFill="1" applyBorder="1" applyAlignment="1" applyProtection="1">
      <alignment horizontal="centerContinuous"/>
    </xf>
    <xf numFmtId="0" fontId="4" fillId="0" borderId="0" xfId="0" applyFont="1" applyFill="1" applyAlignment="1" applyProtection="1">
      <alignment horizontal="center"/>
    </xf>
    <xf numFmtId="3" fontId="31" fillId="0" borderId="0" xfId="0" applyNumberFormat="1" applyFont="1" applyFill="1" applyProtection="1"/>
    <xf numFmtId="183" fontId="6" fillId="2" borderId="0" xfId="0" applyNumberFormat="1" applyFont="1" applyFill="1" applyBorder="1" applyProtection="1"/>
    <xf numFmtId="183" fontId="6" fillId="2" borderId="0" xfId="0" applyNumberFormat="1" applyFont="1" applyFill="1" applyProtection="1"/>
    <xf numFmtId="0" fontId="3" fillId="0" borderId="0" xfId="0" applyFont="1" applyFill="1" applyAlignment="1" applyProtection="1">
      <alignment horizontal="right"/>
    </xf>
    <xf numFmtId="165" fontId="4" fillId="0" borderId="0" xfId="0" applyNumberFormat="1" applyFont="1" applyFill="1" applyProtection="1"/>
    <xf numFmtId="3" fontId="3" fillId="0" borderId="0" xfId="5" applyNumberFormat="1" applyFont="1" applyFill="1" applyProtection="1"/>
    <xf numFmtId="165" fontId="3" fillId="0" borderId="0" xfId="0" applyNumberFormat="1" applyFont="1" applyFill="1" applyProtection="1"/>
    <xf numFmtId="4" fontId="3" fillId="0" borderId="0" xfId="0" applyNumberFormat="1" applyFont="1" applyFill="1" applyProtection="1"/>
    <xf numFmtId="3" fontId="8" fillId="0" borderId="1" xfId="0" applyNumberFormat="1" applyFont="1" applyFill="1" applyBorder="1" applyProtection="1"/>
    <xf numFmtId="3" fontId="7" fillId="0" borderId="1" xfId="0" applyNumberFormat="1" applyFont="1" applyFill="1" applyBorder="1" applyProtection="1"/>
    <xf numFmtId="0" fontId="7" fillId="0" borderId="0" xfId="0" applyFont="1" applyFill="1"/>
    <xf numFmtId="2" fontId="7" fillId="0" borderId="0" xfId="0" applyNumberFormat="1" applyFont="1" applyFill="1"/>
    <xf numFmtId="0" fontId="31" fillId="0" borderId="0" xfId="0" applyFont="1" applyFill="1"/>
    <xf numFmtId="185" fontId="7" fillId="0" borderId="0" xfId="0" applyNumberFormat="1" applyFont="1" applyFill="1"/>
    <xf numFmtId="0" fontId="7" fillId="0" borderId="0" xfId="0" applyFont="1" applyFill="1" applyAlignment="1" applyProtection="1">
      <alignment horizontal="left"/>
    </xf>
    <xf numFmtId="3" fontId="7" fillId="0" borderId="0" xfId="0" applyNumberFormat="1" applyFont="1" applyFill="1" applyAlignment="1" applyProtection="1">
      <alignment horizontal="right"/>
    </xf>
    <xf numFmtId="1" fontId="7" fillId="0" borderId="0" xfId="0" applyNumberFormat="1" applyFont="1" applyFill="1"/>
    <xf numFmtId="183" fontId="6" fillId="2" borderId="1" xfId="0" applyNumberFormat="1" applyFont="1" applyFill="1" applyBorder="1" applyProtection="1"/>
    <xf numFmtId="0" fontId="0" fillId="0" borderId="0" xfId="0" applyFill="1"/>
    <xf numFmtId="0" fontId="6" fillId="2" borderId="0" xfId="0" applyFont="1" applyFill="1" applyAlignment="1">
      <alignment horizontal="center"/>
    </xf>
    <xf numFmtId="0" fontId="3" fillId="0" borderId="0" xfId="0" applyFont="1" applyFill="1"/>
    <xf numFmtId="0" fontId="6" fillId="2" borderId="1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centerContinuous"/>
    </xf>
    <xf numFmtId="0" fontId="37" fillId="0" borderId="0" xfId="0" applyFont="1"/>
    <xf numFmtId="1" fontId="3" fillId="0" borderId="0" xfId="0" applyNumberFormat="1" applyFont="1" applyFill="1"/>
    <xf numFmtId="0" fontId="2" fillId="0" borderId="0" xfId="2" applyFont="1" applyFill="1" applyBorder="1" applyProtection="1"/>
    <xf numFmtId="0" fontId="2" fillId="0" borderId="0" xfId="2" applyFont="1" applyFill="1" applyBorder="1" applyAlignment="1" applyProtection="1">
      <alignment horizontal="center"/>
    </xf>
    <xf numFmtId="0" fontId="2" fillId="0" borderId="0" xfId="2" applyFont="1" applyFill="1" applyBorder="1" applyAlignment="1" applyProtection="1">
      <alignment horizontal="right"/>
    </xf>
    <xf numFmtId="3" fontId="2" fillId="0" borderId="0" xfId="2" applyNumberFormat="1" applyFont="1" applyFill="1" applyBorder="1" applyProtection="1"/>
    <xf numFmtId="164" fontId="2" fillId="0" borderId="0" xfId="2" applyNumberFormat="1" applyFont="1" applyFill="1" applyBorder="1" applyProtection="1"/>
    <xf numFmtId="1" fontId="2" fillId="0" borderId="0" xfId="2" applyNumberFormat="1" applyFont="1" applyFill="1" applyBorder="1" applyProtection="1"/>
    <xf numFmtId="3" fontId="2" fillId="0" borderId="0" xfId="2" applyNumberFormat="1" applyFont="1" applyFill="1" applyBorder="1" applyAlignment="1" applyProtection="1">
      <alignment horizontal="right"/>
    </xf>
    <xf numFmtId="0" fontId="2" fillId="0" borderId="0" xfId="0" applyFont="1" applyFill="1" applyBorder="1" applyProtection="1"/>
    <xf numFmtId="3" fontId="2" fillId="0" borderId="0" xfId="0" applyNumberFormat="1" applyFont="1" applyFill="1" applyBorder="1" applyProtection="1"/>
    <xf numFmtId="0" fontId="30" fillId="0" borderId="0" xfId="0" applyFont="1" applyFill="1" applyProtection="1"/>
    <xf numFmtId="1" fontId="7" fillId="0" borderId="0" xfId="0" applyNumberFormat="1" applyFont="1" applyFill="1" applyBorder="1" applyAlignment="1">
      <alignment horizontal="left"/>
    </xf>
    <xf numFmtId="166" fontId="7" fillId="0" borderId="0" xfId="0" applyNumberFormat="1" applyFont="1" applyFill="1" applyBorder="1" applyAlignment="1">
      <alignment horizontal="right"/>
    </xf>
    <xf numFmtId="0" fontId="36" fillId="0" borderId="0" xfId="0" applyFont="1" applyFill="1"/>
    <xf numFmtId="188" fontId="39" fillId="0" borderId="0" xfId="6" applyFill="1" applyProtection="1"/>
    <xf numFmtId="188" fontId="9" fillId="0" borderId="0" xfId="6" applyFont="1" applyFill="1" applyAlignment="1" applyProtection="1">
      <alignment horizontal="right"/>
    </xf>
    <xf numFmtId="188" fontId="40" fillId="0" borderId="0" xfId="6" applyFont="1" applyFill="1" applyBorder="1" applyProtection="1"/>
    <xf numFmtId="188" fontId="41" fillId="0" borderId="0" xfId="6" applyFont="1" applyFill="1" applyBorder="1" applyProtection="1"/>
    <xf numFmtId="188" fontId="8" fillId="0" borderId="0" xfId="6" applyFont="1" applyFill="1" applyBorder="1" applyAlignment="1" applyProtection="1"/>
    <xf numFmtId="188" fontId="8" fillId="0" borderId="0" xfId="6" applyFont="1" applyFill="1" applyBorder="1" applyAlignment="1" applyProtection="1">
      <alignment horizontal="left" vertical="center" indent="1"/>
    </xf>
    <xf numFmtId="188" fontId="41" fillId="0" borderId="0" xfId="6" applyFont="1" applyFill="1" applyBorder="1" applyAlignment="1" applyProtection="1">
      <alignment horizontal="left" indent="1"/>
    </xf>
    <xf numFmtId="188" fontId="6" fillId="3" borderId="0" xfId="6" applyFont="1" applyFill="1" applyBorder="1" applyAlignment="1" applyProtection="1">
      <alignment horizontal="left"/>
    </xf>
    <xf numFmtId="188" fontId="6" fillId="3" borderId="1" xfId="6" applyFont="1" applyFill="1" applyBorder="1" applyAlignment="1" applyProtection="1">
      <alignment horizontal="left"/>
    </xf>
    <xf numFmtId="188" fontId="7" fillId="0" borderId="0" xfId="6" applyFont="1" applyFill="1" applyProtection="1"/>
    <xf numFmtId="188" fontId="4" fillId="0" borderId="0" xfId="6" applyFont="1" applyFill="1" applyProtection="1"/>
    <xf numFmtId="3" fontId="4" fillId="0" borderId="0" xfId="6" applyNumberFormat="1" applyFont="1" applyFill="1" applyProtection="1"/>
    <xf numFmtId="187" fontId="4" fillId="0" borderId="0" xfId="6" applyNumberFormat="1" applyFont="1" applyFill="1" applyProtection="1"/>
    <xf numFmtId="3" fontId="42" fillId="0" borderId="0" xfId="6" applyNumberFormat="1" applyFont="1" applyFill="1" applyBorder="1" applyProtection="1"/>
    <xf numFmtId="0" fontId="4" fillId="0" borderId="0" xfId="0" applyFont="1"/>
    <xf numFmtId="3" fontId="4" fillId="0" borderId="0" xfId="0" applyNumberFormat="1" applyFont="1"/>
    <xf numFmtId="3" fontId="7" fillId="0" borderId="0" xfId="0" applyNumberFormat="1" applyFont="1" applyFill="1" applyBorder="1" applyAlignment="1" applyProtection="1">
      <alignment horizontal="left" indent="1"/>
    </xf>
    <xf numFmtId="3" fontId="7" fillId="0" borderId="0" xfId="0" applyNumberFormat="1" applyFont="1" applyFill="1" applyBorder="1" applyAlignment="1" applyProtection="1">
      <alignment horizontal="right"/>
    </xf>
    <xf numFmtId="188" fontId="8" fillId="0" borderId="0" xfId="6" applyFont="1" applyFill="1" applyBorder="1" applyAlignment="1" applyProtection="1">
      <alignment horizontal="left"/>
    </xf>
    <xf numFmtId="188" fontId="9" fillId="0" borderId="0" xfId="6" applyFont="1" applyFill="1" applyAlignment="1" applyProtection="1">
      <alignment horizontal="right"/>
    </xf>
    <xf numFmtId="0" fontId="9" fillId="0" borderId="0" xfId="0" applyFont="1" applyFill="1" applyAlignment="1" applyProtection="1">
      <alignment horizontal="right"/>
    </xf>
    <xf numFmtId="1" fontId="6" fillId="3" borderId="1" xfId="6" applyNumberFormat="1" applyFont="1" applyFill="1" applyBorder="1" applyAlignment="1" applyProtection="1">
      <alignment horizontal="right" indent="1"/>
    </xf>
    <xf numFmtId="0" fontId="15" fillId="4" borderId="0" xfId="0" applyFont="1" applyFill="1" applyBorder="1" applyAlignment="1" applyProtection="1">
      <alignment horizontal="center"/>
    </xf>
    <xf numFmtId="0" fontId="15" fillId="4" borderId="4" xfId="0" applyFont="1" applyFill="1" applyBorder="1" applyAlignment="1" applyProtection="1">
      <alignment horizontal="center"/>
    </xf>
    <xf numFmtId="3" fontId="6" fillId="4" borderId="4" xfId="7" applyNumberFormat="1" applyFont="1" applyFill="1" applyBorder="1" applyAlignment="1" applyProtection="1">
      <alignment horizontal="right" indent="1"/>
    </xf>
    <xf numFmtId="49" fontId="6" fillId="4" borderId="4" xfId="7" applyNumberFormat="1" applyFont="1" applyFill="1" applyBorder="1" applyAlignment="1" applyProtection="1">
      <alignment horizontal="right" indent="1"/>
    </xf>
    <xf numFmtId="188" fontId="39" fillId="0" borderId="0" xfId="6" applyFont="1" applyFill="1" applyBorder="1" applyProtection="1"/>
    <xf numFmtId="188" fontId="39" fillId="0" borderId="0" xfId="6" applyFont="1" applyFill="1" applyProtection="1"/>
    <xf numFmtId="190" fontId="39" fillId="0" borderId="0" xfId="6" applyNumberFormat="1" applyFont="1" applyFill="1" applyBorder="1" applyProtection="1"/>
    <xf numFmtId="188" fontId="46" fillId="0" borderId="0" xfId="6" applyFont="1" applyFill="1" applyBorder="1" applyProtection="1"/>
    <xf numFmtId="165" fontId="48" fillId="0" borderId="0" xfId="6" applyNumberFormat="1" applyFont="1" applyFill="1" applyBorder="1" applyProtection="1"/>
    <xf numFmtId="165" fontId="42" fillId="0" borderId="0" xfId="6" applyNumberFormat="1" applyFont="1" applyFill="1" applyBorder="1" applyProtection="1"/>
    <xf numFmtId="165" fontId="32" fillId="0" borderId="0" xfId="6" applyNumberFormat="1" applyFont="1" applyFill="1" applyBorder="1" applyProtection="1"/>
    <xf numFmtId="3" fontId="32" fillId="0" borderId="0" xfId="6" applyNumberFormat="1" applyFont="1" applyFill="1" applyBorder="1" applyProtection="1"/>
    <xf numFmtId="0" fontId="7" fillId="0" borderId="0" xfId="7" applyFont="1" applyFill="1" applyProtection="1"/>
    <xf numFmtId="0" fontId="7" fillId="0" borderId="0" xfId="7" applyFont="1" applyFill="1"/>
    <xf numFmtId="0" fontId="4" fillId="0" borderId="0" xfId="7" applyFont="1" applyFill="1" applyProtection="1"/>
    <xf numFmtId="0" fontId="14" fillId="0" borderId="0" xfId="7" applyFont="1" applyFill="1" applyBorder="1" applyProtection="1"/>
    <xf numFmtId="165" fontId="7" fillId="0" borderId="0" xfId="7" applyNumberFormat="1" applyFont="1" applyFill="1" applyBorder="1" applyProtection="1"/>
    <xf numFmtId="0" fontId="8" fillId="0" borderId="0" xfId="7" applyFont="1" applyFill="1" applyAlignment="1" applyProtection="1">
      <alignment vertical="top" wrapText="1"/>
    </xf>
    <xf numFmtId="0" fontId="7" fillId="0" borderId="0" xfId="7" applyFont="1" applyFill="1" applyBorder="1" applyProtection="1"/>
    <xf numFmtId="3" fontId="7" fillId="0" borderId="0" xfId="7" applyNumberFormat="1" applyFont="1" applyFill="1" applyBorder="1" applyProtection="1"/>
    <xf numFmtId="0" fontId="7" fillId="0" borderId="0" xfId="7" applyFont="1" applyFill="1" applyAlignment="1" applyProtection="1"/>
    <xf numFmtId="0" fontId="7" fillId="0" borderId="0" xfId="7" applyFont="1" applyFill="1" applyBorder="1" applyAlignment="1" applyProtection="1"/>
    <xf numFmtId="3" fontId="7" fillId="0" borderId="0" xfId="7" applyNumberFormat="1" applyFont="1" applyFill="1" applyProtection="1"/>
    <xf numFmtId="0" fontId="7" fillId="0" borderId="0" xfId="7" applyFont="1" applyFill="1" applyAlignment="1" applyProtection="1">
      <alignment vertical="top"/>
    </xf>
    <xf numFmtId="0" fontId="7" fillId="0" borderId="0" xfId="7" applyFont="1" applyFill="1" applyAlignment="1" applyProtection="1">
      <alignment vertical="center"/>
    </xf>
    <xf numFmtId="0" fontId="0" fillId="0" borderId="0" xfId="0" applyAlignment="1"/>
    <xf numFmtId="164" fontId="50" fillId="0" borderId="0" xfId="0" applyNumberFormat="1" applyFont="1"/>
    <xf numFmtId="0" fontId="50" fillId="0" borderId="0" xfId="0" applyFont="1"/>
    <xf numFmtId="0" fontId="8" fillId="0" borderId="0" xfId="7" applyFont="1" applyFill="1"/>
    <xf numFmtId="0" fontId="8" fillId="0" borderId="0" xfId="7" applyFont="1" applyFill="1" applyProtection="1"/>
    <xf numFmtId="3" fontId="7" fillId="0" borderId="0" xfId="7" applyNumberFormat="1" applyFont="1" applyFill="1"/>
    <xf numFmtId="0" fontId="32" fillId="0" borderId="0" xfId="0" applyNumberFormat="1" applyFont="1" applyFill="1" applyBorder="1" applyAlignment="1" applyProtection="1">
      <alignment vertical="center" wrapText="1"/>
    </xf>
    <xf numFmtId="0" fontId="0" fillId="0" borderId="0" xfId="9" applyFont="1" applyFill="1" applyProtection="1"/>
    <xf numFmtId="0" fontId="11" fillId="0" borderId="0" xfId="9" applyFont="1" applyFill="1" applyBorder="1" applyProtection="1"/>
    <xf numFmtId="0" fontId="5" fillId="0" borderId="0" xfId="9" applyFont="1" applyFill="1" applyBorder="1" applyProtection="1"/>
    <xf numFmtId="0" fontId="8" fillId="0" borderId="0" xfId="10" applyFont="1" applyFill="1" applyBorder="1" applyAlignment="1" applyProtection="1"/>
    <xf numFmtId="0" fontId="8" fillId="0" borderId="0" xfId="9" applyFont="1" applyFill="1" applyBorder="1" applyAlignment="1" applyProtection="1">
      <alignment horizontal="left" vertical="center" indent="1"/>
    </xf>
    <xf numFmtId="0" fontId="11" fillId="0" borderId="0" xfId="9" applyFont="1" applyFill="1" applyBorder="1" applyAlignment="1" applyProtection="1">
      <alignment horizontal="left" indent="1"/>
    </xf>
    <xf numFmtId="0" fontId="7" fillId="0" borderId="0" xfId="0" applyFont="1" applyFill="1" applyBorder="1" applyAlignment="1" applyProtection="1"/>
    <xf numFmtId="191" fontId="4" fillId="0" borderId="0" xfId="0" applyNumberFormat="1" applyFont="1" applyFill="1" applyBorder="1" applyProtection="1"/>
    <xf numFmtId="192" fontId="4" fillId="0" borderId="0" xfId="0" applyNumberFormat="1" applyFont="1" applyFill="1" applyBorder="1" applyProtection="1"/>
    <xf numFmtId="188" fontId="0" fillId="0" borderId="0" xfId="6" applyFont="1" applyFill="1" applyProtection="1"/>
    <xf numFmtId="188" fontId="0" fillId="0" borderId="0" xfId="6" applyNumberFormat="1" applyFont="1" applyFill="1" applyProtection="1"/>
    <xf numFmtId="0" fontId="8" fillId="0" borderId="0" xfId="11" applyFont="1" applyFill="1" applyBorder="1" applyAlignment="1" applyProtection="1"/>
    <xf numFmtId="188" fontId="0" fillId="0" borderId="0" xfId="6" applyFont="1" applyFill="1"/>
    <xf numFmtId="3" fontId="0" fillId="0" borderId="0" xfId="6" applyNumberFormat="1" applyFont="1" applyFill="1"/>
    <xf numFmtId="3" fontId="0" fillId="0" borderId="0" xfId="6" applyNumberFormat="1" applyFont="1" applyFill="1" applyProtection="1"/>
    <xf numFmtId="0" fontId="7" fillId="0" borderId="0" xfId="12" applyFont="1" applyFill="1" applyBorder="1" applyAlignment="1" applyProtection="1">
      <alignment vertical="center" wrapText="1"/>
    </xf>
    <xf numFmtId="0" fontId="9" fillId="0" borderId="0" xfId="3" applyFont="1" applyFill="1" applyAlignment="1" applyProtection="1"/>
    <xf numFmtId="188" fontId="9" fillId="0" borderId="0" xfId="6" applyFont="1" applyFill="1" applyAlignment="1" applyProtection="1"/>
    <xf numFmtId="0" fontId="39" fillId="0" borderId="0" xfId="13" applyFill="1" applyProtection="1"/>
    <xf numFmtId="0" fontId="41" fillId="0" borderId="0" xfId="13" applyFont="1" applyFill="1" applyBorder="1" applyProtection="1"/>
    <xf numFmtId="0" fontId="40" fillId="0" borderId="0" xfId="13" applyFont="1" applyFill="1" applyBorder="1" applyProtection="1"/>
    <xf numFmtId="0" fontId="8" fillId="0" borderId="0" xfId="13" applyFont="1" applyFill="1" applyBorder="1" applyAlignment="1" applyProtection="1">
      <alignment horizontal="left" vertical="center" indent="1"/>
    </xf>
    <xf numFmtId="0" fontId="41" fillId="0" borderId="0" xfId="13" applyFont="1" applyFill="1" applyBorder="1" applyAlignment="1" applyProtection="1">
      <alignment horizontal="left" indent="1"/>
    </xf>
    <xf numFmtId="188" fontId="7" fillId="0" borderId="0" xfId="6" applyFont="1" applyFill="1" applyBorder="1" applyAlignment="1" applyProtection="1">
      <alignment horizontal="left" vertical="center"/>
    </xf>
    <xf numFmtId="0" fontId="8" fillId="0" borderId="0" xfId="0" applyFont="1" applyAlignment="1">
      <alignment horizontal="left"/>
    </xf>
    <xf numFmtId="0" fontId="4" fillId="0" borderId="0" xfId="0" applyFont="1" applyFill="1" applyBorder="1" applyAlignment="1" applyProtection="1">
      <alignment horizontal="right"/>
    </xf>
    <xf numFmtId="0" fontId="14" fillId="0" borderId="0" xfId="0" applyFont="1" applyFill="1" applyBorder="1" applyAlignment="1" applyProtection="1">
      <alignment horizontal="right"/>
    </xf>
    <xf numFmtId="0" fontId="20" fillId="0" borderId="0" xfId="14" applyFill="1" applyProtection="1"/>
    <xf numFmtId="0" fontId="40" fillId="0" borderId="0" xfId="14" applyFont="1" applyFill="1" applyBorder="1" applyProtection="1"/>
    <xf numFmtId="0" fontId="41" fillId="0" borderId="0" xfId="14" applyFont="1" applyFill="1" applyBorder="1" applyProtection="1"/>
    <xf numFmtId="0" fontId="8" fillId="0" borderId="0" xfId="14" applyFont="1" applyFill="1" applyBorder="1" applyAlignment="1" applyProtection="1"/>
    <xf numFmtId="0" fontId="8" fillId="0" borderId="0" xfId="14" applyFont="1" applyFill="1" applyBorder="1" applyAlignment="1" applyProtection="1">
      <alignment horizontal="left" vertical="center" indent="1"/>
    </xf>
    <xf numFmtId="0" fontId="41" fillId="0" borderId="0" xfId="14" applyFont="1" applyFill="1" applyBorder="1" applyAlignment="1" applyProtection="1">
      <alignment horizontal="left" indent="1"/>
    </xf>
    <xf numFmtId="0" fontId="7" fillId="0" borderId="0" xfId="14" applyFont="1" applyFill="1" applyBorder="1" applyProtection="1"/>
    <xf numFmtId="0" fontId="14" fillId="0" borderId="0" xfId="14" applyFont="1" applyFill="1" applyBorder="1" applyProtection="1"/>
    <xf numFmtId="1" fontId="7" fillId="0" borderId="0" xfId="14" applyNumberFormat="1" applyFont="1" applyFill="1" applyBorder="1" applyProtection="1"/>
    <xf numFmtId="164" fontId="7" fillId="0" borderId="0" xfId="14" applyNumberFormat="1" applyFont="1" applyFill="1" applyBorder="1" applyProtection="1"/>
    <xf numFmtId="0" fontId="7" fillId="0" borderId="0" xfId="14" applyFont="1" applyFill="1" applyBorder="1" applyAlignment="1" applyProtection="1">
      <alignment horizontal="left" vertical="top"/>
    </xf>
    <xf numFmtId="188" fontId="32" fillId="0" borderId="0" xfId="15" applyFont="1" applyFill="1" applyAlignment="1">
      <alignment horizontal="left" readingOrder="1"/>
    </xf>
    <xf numFmtId="0" fontId="55" fillId="0" borderId="0" xfId="14" applyFont="1" applyFill="1" applyProtection="1"/>
    <xf numFmtId="0" fontId="7" fillId="0" borderId="0" xfId="14" applyFont="1" applyFill="1" applyBorder="1" applyAlignment="1" applyProtection="1">
      <alignment horizontal="justify" vertical="center" wrapText="1"/>
    </xf>
    <xf numFmtId="0" fontId="8" fillId="0" borderId="0" xfId="14" applyFont="1" applyFill="1" applyBorder="1" applyAlignment="1" applyProtection="1">
      <alignment vertical="top" wrapText="1"/>
    </xf>
    <xf numFmtId="165" fontId="37" fillId="0" borderId="0" xfId="0" applyNumberFormat="1" applyFont="1" applyFill="1" applyBorder="1" applyProtection="1"/>
    <xf numFmtId="188" fontId="6" fillId="4" borderId="0" xfId="6" applyFont="1" applyFill="1" applyBorder="1" applyAlignment="1" applyProtection="1">
      <alignment horizontal="left"/>
    </xf>
    <xf numFmtId="165" fontId="15" fillId="4" borderId="1" xfId="6" applyNumberFormat="1" applyFont="1" applyFill="1" applyBorder="1" applyProtection="1"/>
    <xf numFmtId="1" fontId="6" fillId="4" borderId="1" xfId="6" applyNumberFormat="1" applyFont="1" applyFill="1" applyBorder="1" applyAlignment="1" applyProtection="1">
      <alignment horizontal="right" indent="1"/>
    </xf>
    <xf numFmtId="0" fontId="6" fillId="2" borderId="0" xfId="0" applyFont="1" applyFill="1" applyBorder="1" applyAlignment="1" applyProtection="1">
      <alignment horizontal="center"/>
    </xf>
    <xf numFmtId="1" fontId="4" fillId="0" borderId="0" xfId="0" applyNumberFormat="1" applyFont="1" applyFill="1" applyBorder="1" applyProtection="1"/>
    <xf numFmtId="164" fontId="57" fillId="0" borderId="0" xfId="14" applyNumberFormat="1" applyFont="1" applyFill="1" applyBorder="1" applyProtection="1"/>
    <xf numFmtId="165" fontId="36" fillId="0" borderId="0" xfId="0" applyNumberFormat="1" applyFont="1" applyFill="1" applyBorder="1" applyProtection="1"/>
    <xf numFmtId="165" fontId="4" fillId="0" borderId="0" xfId="0" applyNumberFormat="1" applyFont="1" applyFill="1" applyBorder="1" applyProtection="1"/>
    <xf numFmtId="0" fontId="4" fillId="0" borderId="0" xfId="0" quotePrefix="1" applyFont="1" applyFill="1" applyBorder="1" applyAlignment="1" applyProtection="1">
      <alignment horizontal="right"/>
    </xf>
    <xf numFmtId="2" fontId="4" fillId="0" borderId="0" xfId="0" applyNumberFormat="1" applyFont="1" applyFill="1" applyProtection="1"/>
    <xf numFmtId="164" fontId="7" fillId="0" borderId="0" xfId="0" applyNumberFormat="1" applyFont="1" applyFill="1"/>
    <xf numFmtId="14" fontId="7" fillId="0" borderId="0" xfId="0" applyNumberFormat="1" applyFont="1" applyFill="1" applyBorder="1" applyAlignment="1" applyProtection="1">
      <alignment horizontal="left"/>
      <protection locked="0"/>
    </xf>
    <xf numFmtId="178" fontId="7" fillId="0" borderId="0" xfId="0" applyNumberFormat="1" applyFont="1" applyFill="1" applyBorder="1" applyAlignment="1">
      <alignment horizontal="right"/>
    </xf>
    <xf numFmtId="180" fontId="7" fillId="0" borderId="0" xfId="0" applyNumberFormat="1" applyFont="1" applyFill="1" applyBorder="1" applyAlignment="1">
      <alignment horizontal="right"/>
    </xf>
    <xf numFmtId="0" fontId="7" fillId="0" borderId="0" xfId="0" applyNumberFormat="1" applyFont="1" applyFill="1" applyAlignment="1">
      <alignment horizontal="left"/>
    </xf>
    <xf numFmtId="164" fontId="4" fillId="0" borderId="0" xfId="0" applyNumberFormat="1" applyFont="1" applyFill="1" applyBorder="1" applyProtection="1"/>
    <xf numFmtId="3" fontId="6" fillId="2" borderId="1" xfId="7" applyNumberFormat="1" applyFont="1" applyFill="1" applyBorder="1" applyAlignment="1" applyProtection="1">
      <alignment horizontal="left" indent="1"/>
    </xf>
    <xf numFmtId="3" fontId="6" fillId="2" borderId="1" xfId="7" applyNumberFormat="1" applyFont="1" applyFill="1" applyBorder="1" applyAlignment="1" applyProtection="1">
      <alignment horizontal="right" textRotation="90"/>
    </xf>
    <xf numFmtId="0" fontId="15" fillId="0" borderId="0" xfId="0" applyFont="1"/>
    <xf numFmtId="0" fontId="62" fillId="0" borderId="0" xfId="7" applyFont="1" applyFill="1"/>
    <xf numFmtId="165" fontId="7" fillId="0" borderId="0" xfId="7" applyNumberFormat="1" applyFont="1" applyFill="1"/>
    <xf numFmtId="164" fontId="7" fillId="0" borderId="0" xfId="7" applyNumberFormat="1" applyFont="1" applyFill="1" applyProtection="1"/>
    <xf numFmtId="1" fontId="7" fillId="0" borderId="0" xfId="7" applyNumberFormat="1" applyFont="1" applyFill="1" applyProtection="1"/>
    <xf numFmtId="164" fontId="32" fillId="0" borderId="0" xfId="0" applyNumberFormat="1" applyFont="1" applyFill="1" applyBorder="1" applyAlignment="1" applyProtection="1"/>
    <xf numFmtId="164" fontId="36" fillId="0" borderId="0" xfId="0" applyNumberFormat="1" applyFont="1" applyFill="1" applyBorder="1" applyAlignment="1" applyProtection="1"/>
    <xf numFmtId="0" fontId="15" fillId="2" borderId="1" xfId="0" applyFont="1" applyFill="1" applyBorder="1" applyAlignment="1" applyProtection="1">
      <alignment horizontal="center"/>
    </xf>
    <xf numFmtId="3" fontId="6" fillId="2" borderId="1" xfId="0" applyNumberFormat="1" applyFont="1" applyFill="1" applyBorder="1" applyAlignment="1" applyProtection="1">
      <alignment horizontal="right" textRotation="90"/>
    </xf>
    <xf numFmtId="3" fontId="4" fillId="0" borderId="0" xfId="0" applyNumberFormat="1" applyFont="1" applyFill="1" applyBorder="1" applyAlignment="1" applyProtection="1">
      <alignment horizontal="left" indent="1"/>
    </xf>
    <xf numFmtId="0" fontId="32" fillId="0" borderId="0" xfId="0" applyNumberFormat="1" applyFont="1" applyFill="1" applyBorder="1" applyAlignment="1" applyProtection="1">
      <alignment vertical="top" wrapText="1"/>
    </xf>
    <xf numFmtId="164" fontId="4" fillId="0" borderId="0" xfId="0" applyNumberFormat="1" applyFont="1"/>
    <xf numFmtId="0" fontId="61" fillId="0" borderId="0" xfId="16" applyFill="1"/>
    <xf numFmtId="0" fontId="1" fillId="0" borderId="0" xfId="18"/>
    <xf numFmtId="0" fontId="1" fillId="6" borderId="0" xfId="18" applyFill="1"/>
    <xf numFmtId="0" fontId="1" fillId="7" borderId="0" xfId="18" applyFill="1"/>
    <xf numFmtId="1" fontId="1" fillId="0" borderId="0" xfId="18" applyNumberFormat="1"/>
    <xf numFmtId="0" fontId="1" fillId="8" borderId="0" xfId="18" applyFill="1"/>
    <xf numFmtId="0" fontId="1" fillId="9" borderId="0" xfId="18" applyFill="1"/>
    <xf numFmtId="188" fontId="8" fillId="0" borderId="0" xfId="6" applyFont="1" applyFill="1" applyBorder="1" applyAlignment="1" applyProtection="1">
      <alignment vertical="top" wrapText="1"/>
    </xf>
    <xf numFmtId="0" fontId="63" fillId="0" borderId="0" xfId="18" applyFont="1"/>
    <xf numFmtId="1" fontId="32" fillId="0" borderId="0" xfId="0" applyNumberFormat="1" applyFont="1" applyFill="1" applyBorder="1" applyProtection="1"/>
    <xf numFmtId="0" fontId="54" fillId="0" borderId="0" xfId="12" applyFont="1" applyFill="1" applyBorder="1" applyAlignment="1" applyProtection="1">
      <alignment horizontal="justify" vertical="center" wrapText="1"/>
    </xf>
    <xf numFmtId="180" fontId="7" fillId="0" borderId="0" xfId="0" applyNumberFormat="1" applyFont="1" applyFill="1" applyAlignment="1">
      <alignment horizontal="right"/>
    </xf>
    <xf numFmtId="177" fontId="20" fillId="0" borderId="0" xfId="6" applyNumberFormat="1" applyFont="1" applyFill="1" applyBorder="1" applyProtection="1"/>
    <xf numFmtId="2" fontId="6" fillId="2" borderId="1" xfId="0" applyNumberFormat="1" applyFont="1" applyFill="1" applyBorder="1" applyAlignment="1" applyProtection="1">
      <alignment horizontal="center"/>
    </xf>
    <xf numFmtId="2" fontId="6" fillId="2" borderId="1" xfId="0" applyNumberFormat="1" applyFont="1" applyFill="1" applyBorder="1" applyAlignment="1" applyProtection="1">
      <alignment horizontal="center"/>
    </xf>
    <xf numFmtId="0" fontId="9" fillId="0" borderId="0" xfId="3" applyFont="1" applyFill="1" applyAlignment="1" applyProtection="1">
      <alignment horizontal="right"/>
    </xf>
    <xf numFmtId="2" fontId="3" fillId="0" borderId="0" xfId="0" applyNumberFormat="1" applyFont="1" applyFill="1"/>
    <xf numFmtId="9" fontId="3" fillId="0" borderId="0" xfId="0" applyNumberFormat="1" applyFont="1" applyFill="1"/>
    <xf numFmtId="0" fontId="32" fillId="0" borderId="0" xfId="0" applyFont="1" applyFill="1" applyBorder="1"/>
    <xf numFmtId="0" fontId="7" fillId="0" borderId="0" xfId="6" applyNumberFormat="1" applyFont="1" applyFill="1" applyBorder="1" applyAlignment="1" applyProtection="1"/>
    <xf numFmtId="3" fontId="3" fillId="0" borderId="0" xfId="0" applyNumberFormat="1" applyFont="1" applyFill="1" applyAlignment="1" applyProtection="1">
      <alignment horizontal="right"/>
    </xf>
    <xf numFmtId="2" fontId="6" fillId="2" borderId="1" xfId="0" applyNumberFormat="1" applyFont="1" applyFill="1" applyBorder="1" applyAlignment="1" applyProtection="1">
      <alignment horizontal="center"/>
    </xf>
    <xf numFmtId="0" fontId="9" fillId="0" borderId="0" xfId="3" applyFont="1" applyFill="1" applyAlignment="1" applyProtection="1">
      <alignment horizontal="right"/>
    </xf>
    <xf numFmtId="0" fontId="4" fillId="0" borderId="0" xfId="19" applyFont="1"/>
    <xf numFmtId="0" fontId="6" fillId="2" borderId="0" xfId="19" applyNumberFormat="1" applyFont="1" applyFill="1" applyBorder="1" applyAlignment="1" applyProtection="1">
      <alignment horizontal="left"/>
    </xf>
    <xf numFmtId="0" fontId="6" fillId="2" borderId="0" xfId="19" applyNumberFormat="1" applyFont="1" applyFill="1" applyBorder="1" applyAlignment="1" applyProtection="1">
      <alignment horizontal="right"/>
    </xf>
    <xf numFmtId="0" fontId="6" fillId="2" borderId="0" xfId="19" applyNumberFormat="1" applyFont="1" applyFill="1" applyBorder="1" applyAlignment="1" applyProtection="1">
      <alignment horizontal="center"/>
    </xf>
    <xf numFmtId="0" fontId="6" fillId="2" borderId="10" xfId="19" applyNumberFormat="1" applyFont="1" applyFill="1" applyBorder="1" applyAlignment="1" applyProtection="1">
      <alignment horizontal="centerContinuous"/>
    </xf>
    <xf numFmtId="0" fontId="6" fillId="2" borderId="10" xfId="19" applyFont="1" applyFill="1" applyBorder="1" applyAlignment="1" applyProtection="1">
      <alignment horizontal="centerContinuous"/>
    </xf>
    <xf numFmtId="0" fontId="6" fillId="2" borderId="1" xfId="19" applyNumberFormat="1" applyFont="1" applyFill="1" applyBorder="1" applyAlignment="1" applyProtection="1">
      <alignment horizontal="left"/>
    </xf>
    <xf numFmtId="0" fontId="6" fillId="2" borderId="1" xfId="19" applyNumberFormat="1" applyFont="1" applyFill="1" applyBorder="1" applyAlignment="1" applyProtection="1">
      <alignment horizontal="right"/>
    </xf>
    <xf numFmtId="0" fontId="6" fillId="2" borderId="1" xfId="19" applyNumberFormat="1" applyFont="1" applyFill="1" applyBorder="1" applyAlignment="1" applyProtection="1">
      <alignment horizontal="center"/>
    </xf>
    <xf numFmtId="0" fontId="4" fillId="0" borderId="0" xfId="0" applyFont="1" applyAlignment="1">
      <alignment horizontal="right"/>
    </xf>
    <xf numFmtId="3" fontId="4" fillId="0" borderId="0" xfId="8" applyNumberFormat="1" applyFont="1" applyFill="1" applyBorder="1" applyProtection="1"/>
    <xf numFmtId="1" fontId="4" fillId="0" borderId="0" xfId="0" applyNumberFormat="1" applyFont="1" applyAlignment="1">
      <alignment horizontal="right"/>
    </xf>
    <xf numFmtId="164" fontId="4" fillId="0" borderId="0" xfId="0" applyNumberFormat="1" applyFont="1" applyAlignment="1">
      <alignment horizontal="right"/>
    </xf>
    <xf numFmtId="4" fontId="4" fillId="0" borderId="0" xfId="0" applyNumberFormat="1" applyFont="1"/>
    <xf numFmtId="3" fontId="4" fillId="0" borderId="0" xfId="8" applyNumberFormat="1" applyFont="1" applyFill="1" applyBorder="1" applyAlignment="1" applyProtection="1">
      <alignment horizontal="right"/>
    </xf>
    <xf numFmtId="0" fontId="4" fillId="0" borderId="0" xfId="0" applyFont="1" applyBorder="1"/>
    <xf numFmtId="164" fontId="4" fillId="0" borderId="0" xfId="0" applyNumberFormat="1" applyFont="1" applyBorder="1" applyAlignment="1">
      <alignment horizontal="right"/>
    </xf>
    <xf numFmtId="4" fontId="4" fillId="0" borderId="0" xfId="0" applyNumberFormat="1" applyFont="1" applyBorder="1"/>
    <xf numFmtId="3" fontId="4" fillId="0" borderId="0" xfId="19" applyNumberFormat="1" applyFont="1"/>
    <xf numFmtId="0" fontId="9" fillId="0" borderId="0" xfId="3" applyFont="1" applyFill="1" applyAlignment="1" applyProtection="1">
      <alignment horizontal="right"/>
    </xf>
    <xf numFmtId="1" fontId="6" fillId="2" borderId="2" xfId="5" quotePrefix="1" applyNumberFormat="1" applyFont="1" applyFill="1" applyBorder="1" applyAlignment="1" applyProtection="1">
      <alignment horizontal="right" indent="1"/>
    </xf>
    <xf numFmtId="9" fontId="19" fillId="2" borderId="1" xfId="5" applyFont="1" applyFill="1" applyBorder="1" applyAlignment="1" applyProtection="1">
      <alignment horizontal="right" indent="1"/>
    </xf>
    <xf numFmtId="0" fontId="52" fillId="0" borderId="0" xfId="0" applyFont="1" applyFill="1" applyBorder="1" applyAlignment="1" applyProtection="1">
      <alignment vertical="top"/>
    </xf>
    <xf numFmtId="0" fontId="20" fillId="0" borderId="0" xfId="20" applyFill="1" applyProtection="1"/>
    <xf numFmtId="0" fontId="5" fillId="0" borderId="0" xfId="20" applyFont="1" applyFill="1" applyBorder="1" applyProtection="1"/>
    <xf numFmtId="0" fontId="11" fillId="0" borderId="0" xfId="20" applyFont="1" applyFill="1" applyBorder="1" applyProtection="1"/>
    <xf numFmtId="0" fontId="8" fillId="0" borderId="0" xfId="20" applyFont="1" applyFill="1" applyBorder="1" applyAlignment="1" applyProtection="1"/>
    <xf numFmtId="0" fontId="8" fillId="0" borderId="0" xfId="20" applyFont="1" applyFill="1" applyBorder="1" applyAlignment="1" applyProtection="1">
      <alignment horizontal="left" vertical="center" indent="1"/>
    </xf>
    <xf numFmtId="0" fontId="11" fillId="0" borderId="0" xfId="20" applyFont="1" applyFill="1" applyBorder="1" applyAlignment="1" applyProtection="1">
      <alignment horizontal="left" indent="1"/>
    </xf>
    <xf numFmtId="0" fontId="8" fillId="0" borderId="0" xfId="20" applyFont="1" applyFill="1" applyBorder="1" applyAlignment="1" applyProtection="1">
      <alignment vertical="top" wrapText="1"/>
    </xf>
    <xf numFmtId="0" fontId="55" fillId="0" borderId="0" xfId="20" applyFont="1" applyFill="1" applyProtection="1"/>
    <xf numFmtId="0" fontId="4" fillId="0" borderId="0" xfId="20" applyFont="1" applyFill="1" applyBorder="1" applyProtection="1"/>
    <xf numFmtId="0" fontId="15" fillId="0" borderId="0" xfId="20" applyFont="1" applyFill="1" applyBorder="1" applyProtection="1"/>
    <xf numFmtId="0" fontId="8" fillId="0" borderId="0" xfId="20" applyFont="1" applyFill="1" applyBorder="1" applyAlignment="1" applyProtection="1">
      <alignment horizontal="right"/>
    </xf>
    <xf numFmtId="0" fontId="14" fillId="0" borderId="0" xfId="20" applyFont="1" applyFill="1" applyBorder="1" applyProtection="1"/>
    <xf numFmtId="0" fontId="3" fillId="0" borderId="0" xfId="20" applyFont="1" applyFill="1" applyBorder="1" applyProtection="1"/>
    <xf numFmtId="0" fontId="20" fillId="0" borderId="0" xfId="20"/>
    <xf numFmtId="0" fontId="8" fillId="0" borderId="1" xfId="20" applyFont="1" applyFill="1" applyBorder="1" applyAlignment="1" applyProtection="1">
      <alignment horizontal="left"/>
    </xf>
    <xf numFmtId="0" fontId="8" fillId="0" borderId="1" xfId="20" applyFont="1" applyFill="1" applyBorder="1" applyAlignment="1" applyProtection="1">
      <alignment horizontal="center"/>
    </xf>
    <xf numFmtId="0" fontId="8" fillId="0" borderId="1" xfId="20" applyFont="1" applyFill="1" applyBorder="1" applyAlignment="1" applyProtection="1">
      <alignment horizontal="right"/>
    </xf>
    <xf numFmtId="0" fontId="7" fillId="0" borderId="0" xfId="20" applyFont="1" applyFill="1" applyProtection="1"/>
    <xf numFmtId="177" fontId="7" fillId="0" borderId="0" xfId="20" applyNumberFormat="1" applyFont="1" applyFill="1" applyProtection="1"/>
    <xf numFmtId="0" fontId="3" fillId="0" borderId="0" xfId="0" applyFont="1" applyFill="1" applyBorder="1" applyAlignment="1" applyProtection="1">
      <alignment horizontal="left"/>
    </xf>
    <xf numFmtId="0" fontId="0" fillId="0" borderId="0" xfId="0" applyBorder="1"/>
    <xf numFmtId="0" fontId="31" fillId="0" borderId="0" xfId="0" applyFont="1" applyFill="1" applyBorder="1" applyProtection="1"/>
    <xf numFmtId="0" fontId="9" fillId="0" borderId="0" xfId="3" applyFont="1" applyFill="1" applyAlignment="1" applyProtection="1">
      <alignment horizontal="right"/>
    </xf>
    <xf numFmtId="164" fontId="4" fillId="0" borderId="0" xfId="7" applyNumberFormat="1" applyFont="1" applyFill="1" applyBorder="1" applyProtection="1"/>
    <xf numFmtId="3" fontId="4" fillId="0" borderId="0" xfId="0" applyNumberFormat="1" applyFont="1" applyFill="1"/>
    <xf numFmtId="3" fontId="4" fillId="0" borderId="0" xfId="0" applyNumberFormat="1" applyFont="1" applyFill="1" applyAlignment="1">
      <alignment horizontal="center"/>
    </xf>
    <xf numFmtId="0" fontId="8" fillId="0" borderId="0" xfId="9" applyFont="1" applyFill="1" applyBorder="1" applyAlignment="1" applyProtection="1">
      <alignment vertical="center"/>
    </xf>
    <xf numFmtId="0" fontId="6" fillId="2" borderId="0" xfId="0" applyFont="1" applyFill="1" applyBorder="1" applyAlignment="1" applyProtection="1">
      <alignment horizontal="centerContinuous"/>
    </xf>
    <xf numFmtId="0" fontId="6" fillId="2" borderId="0" xfId="0" applyFont="1" applyFill="1" applyBorder="1" applyAlignment="1" applyProtection="1">
      <alignment horizontal="right" indent="1"/>
    </xf>
    <xf numFmtId="16" fontId="6" fillId="2" borderId="0" xfId="0" quotePrefix="1" applyNumberFormat="1" applyFont="1" applyFill="1" applyBorder="1" applyAlignment="1" applyProtection="1">
      <alignment horizontal="right" indent="1"/>
    </xf>
    <xf numFmtId="0" fontId="6" fillId="2" borderId="1" xfId="0" applyFont="1" applyFill="1" applyBorder="1" applyAlignment="1" applyProtection="1">
      <alignment horizontal="right" indent="1"/>
    </xf>
    <xf numFmtId="195" fontId="7" fillId="0" borderId="0" xfId="0" applyNumberFormat="1" applyFont="1" applyFill="1" applyBorder="1" applyProtection="1"/>
    <xf numFmtId="3" fontId="7" fillId="0" borderId="0" xfId="0" applyNumberFormat="1" applyFont="1" applyFill="1" applyBorder="1" applyProtection="1"/>
    <xf numFmtId="0" fontId="8" fillId="0" borderId="0" xfId="0" applyFont="1" applyFill="1" applyAlignment="1" applyProtection="1">
      <alignment horizontal="left"/>
    </xf>
    <xf numFmtId="195" fontId="8" fillId="0" borderId="0" xfId="0" applyNumberFormat="1" applyFont="1" applyFill="1" applyBorder="1" applyProtection="1"/>
    <xf numFmtId="3" fontId="37" fillId="0" borderId="0" xfId="0" applyNumberFormat="1" applyFont="1"/>
    <xf numFmtId="0" fontId="62" fillId="0" borderId="0" xfId="0" applyFont="1" applyFill="1" applyBorder="1" applyProtection="1"/>
    <xf numFmtId="0" fontId="52" fillId="0" borderId="0" xfId="0" applyFont="1" applyFill="1" applyBorder="1" applyAlignment="1" applyProtection="1">
      <alignment horizontal="justify" wrapText="1"/>
    </xf>
    <xf numFmtId="0" fontId="36" fillId="0" borderId="0" xfId="0" applyFont="1" applyFill="1" applyBorder="1" applyAlignment="1" applyProtection="1"/>
    <xf numFmtId="0" fontId="9" fillId="0" borderId="0" xfId="0" applyFont="1" applyFill="1" applyAlignment="1" applyProtection="1">
      <alignment horizontal="right"/>
    </xf>
    <xf numFmtId="0" fontId="9" fillId="0" borderId="0" xfId="3" applyFont="1" applyFill="1" applyAlignment="1" applyProtection="1">
      <alignment horizontal="right"/>
    </xf>
    <xf numFmtId="0" fontId="52" fillId="0" borderId="0" xfId="0" applyFont="1" applyFill="1" applyBorder="1" applyAlignment="1" applyProtection="1">
      <alignment wrapText="1"/>
    </xf>
    <xf numFmtId="3" fontId="14" fillId="0" borderId="0" xfId="0" applyNumberFormat="1" applyFont="1" applyFill="1" applyBorder="1" applyProtection="1"/>
    <xf numFmtId="4" fontId="4" fillId="0" borderId="0" xfId="0" applyNumberFormat="1" applyFont="1" applyFill="1" applyBorder="1" applyProtection="1"/>
    <xf numFmtId="0" fontId="65" fillId="0" borderId="0" xfId="0" applyFont="1" applyFill="1" applyBorder="1" applyProtection="1"/>
    <xf numFmtId="0" fontId="66" fillId="0" borderId="0" xfId="0" applyFont="1" applyFill="1" applyBorder="1" applyProtection="1"/>
    <xf numFmtId="0" fontId="65" fillId="0" borderId="0" xfId="0" applyFont="1" applyFill="1" applyBorder="1" applyAlignment="1" applyProtection="1">
      <alignment horizontal="left" indent="1"/>
    </xf>
    <xf numFmtId="0" fontId="67" fillId="0" borderId="0" xfId="0" applyFont="1" applyFill="1" applyProtection="1"/>
    <xf numFmtId="196" fontId="25" fillId="0" borderId="0" xfId="0" applyNumberFormat="1" applyFont="1" applyFill="1" applyBorder="1" applyAlignment="1">
      <alignment horizontal="right" vertical="center"/>
    </xf>
    <xf numFmtId="3" fontId="3" fillId="0" borderId="0" xfId="0" applyNumberFormat="1" applyFont="1" applyFill="1" applyBorder="1" applyProtection="1"/>
    <xf numFmtId="196" fontId="68" fillId="0" borderId="0" xfId="0" applyNumberFormat="1" applyFont="1" applyFill="1" applyBorder="1" applyAlignment="1">
      <alignment horizontal="right" vertical="center"/>
    </xf>
    <xf numFmtId="177" fontId="3" fillId="0" borderId="0" xfId="0" applyNumberFormat="1" applyFont="1" applyFill="1" applyBorder="1" applyProtection="1"/>
    <xf numFmtId="187" fontId="3" fillId="0" borderId="0" xfId="0" applyNumberFormat="1" applyFont="1" applyFill="1" applyProtection="1"/>
    <xf numFmtId="165" fontId="3" fillId="0" borderId="0" xfId="0" applyNumberFormat="1" applyFont="1" applyFill="1" applyBorder="1" applyProtection="1"/>
    <xf numFmtId="0" fontId="32" fillId="0" borderId="0" xfId="0" applyFont="1" applyFill="1" applyProtection="1"/>
    <xf numFmtId="3" fontId="32" fillId="0" borderId="0" xfId="0" applyNumberFormat="1" applyFont="1" applyFill="1" applyAlignment="1" applyProtection="1">
      <alignment horizontal="right"/>
    </xf>
    <xf numFmtId="196" fontId="3" fillId="0" borderId="0" xfId="0" applyNumberFormat="1" applyFont="1" applyFill="1" applyBorder="1" applyProtection="1"/>
    <xf numFmtId="0" fontId="6" fillId="0" borderId="0" xfId="0" applyFont="1" applyFill="1" applyAlignment="1" applyProtection="1">
      <alignment horizontal="right"/>
    </xf>
    <xf numFmtId="0" fontId="15" fillId="0" borderId="0" xfId="0" applyFont="1" applyFill="1" applyBorder="1" applyProtection="1"/>
    <xf numFmtId="165" fontId="15" fillId="2" borderId="1" xfId="0" applyNumberFormat="1" applyFont="1" applyFill="1" applyBorder="1" applyProtection="1"/>
    <xf numFmtId="1" fontId="23" fillId="0" borderId="0" xfId="0" applyNumberFormat="1" applyFont="1" applyFill="1" applyBorder="1" applyProtection="1"/>
    <xf numFmtId="165" fontId="23" fillId="0" borderId="0" xfId="0" applyNumberFormat="1" applyFont="1" applyFill="1" applyBorder="1" applyProtection="1"/>
    <xf numFmtId="165" fontId="4" fillId="0" borderId="0" xfId="0" applyNumberFormat="1" applyFont="1" applyFill="1" applyBorder="1" applyAlignment="1" applyProtection="1">
      <alignment horizontal="right"/>
    </xf>
    <xf numFmtId="3" fontId="8" fillId="0" borderId="0" xfId="0" applyNumberFormat="1" applyFont="1" applyFill="1" applyAlignment="1">
      <alignment vertical="top"/>
    </xf>
    <xf numFmtId="3" fontId="15" fillId="0" borderId="0" xfId="0" applyNumberFormat="1" applyFont="1" applyFill="1" applyBorder="1" applyProtection="1"/>
    <xf numFmtId="165" fontId="16" fillId="0" borderId="0" xfId="0" applyNumberFormat="1" applyFont="1" applyFill="1" applyBorder="1" applyAlignment="1" applyProtection="1">
      <alignment horizontal="centerContinuous"/>
    </xf>
    <xf numFmtId="0" fontId="6" fillId="2" borderId="1" xfId="0" applyFont="1" applyFill="1" applyBorder="1" applyAlignment="1">
      <alignment horizontal="right"/>
    </xf>
    <xf numFmtId="165" fontId="8" fillId="0" borderId="0" xfId="0" applyNumberFormat="1" applyFont="1" applyFill="1" applyBorder="1" applyAlignment="1" applyProtection="1">
      <alignment horizontal="left" vertical="top"/>
    </xf>
    <xf numFmtId="177" fontId="0" fillId="0" borderId="0" xfId="0" applyNumberFormat="1" applyAlignment="1">
      <alignment horizontal="right" wrapText="1"/>
    </xf>
    <xf numFmtId="0" fontId="5" fillId="0" borderId="0" xfId="0" applyFont="1" applyAlignment="1"/>
    <xf numFmtId="0" fontId="0" fillId="0" borderId="0" xfId="0" applyAlignment="1">
      <alignment wrapText="1"/>
    </xf>
    <xf numFmtId="177" fontId="0" fillId="0" borderId="0" xfId="0" applyNumberFormat="1" applyAlignment="1">
      <alignment wrapText="1"/>
    </xf>
    <xf numFmtId="165" fontId="24" fillId="0" borderId="0" xfId="0" applyNumberFormat="1" applyFont="1" applyFill="1" applyBorder="1" applyAlignment="1" applyProtection="1">
      <alignment horizontal="center"/>
    </xf>
    <xf numFmtId="3" fontId="3" fillId="0" borderId="0" xfId="0" applyNumberFormat="1" applyFont="1" applyFill="1" applyBorder="1" applyAlignment="1" applyProtection="1">
      <alignment horizontal="centerContinuous"/>
    </xf>
    <xf numFmtId="164" fontId="4" fillId="0" borderId="0" xfId="0" applyNumberFormat="1" applyFont="1" applyFill="1" applyBorder="1" applyAlignment="1" applyProtection="1">
      <alignment horizontal="center"/>
    </xf>
    <xf numFmtId="194" fontId="8" fillId="0" borderId="0" xfId="0" applyNumberFormat="1" applyFont="1" applyFill="1" applyBorder="1" applyAlignment="1" applyProtection="1">
      <alignment horizontal="right"/>
    </xf>
    <xf numFmtId="0" fontId="7" fillId="0" borderId="0" xfId="14" applyFont="1" applyFill="1" applyBorder="1" applyAlignment="1" applyProtection="1">
      <alignment vertical="center" wrapText="1"/>
    </xf>
    <xf numFmtId="0" fontId="9" fillId="0" borderId="0" xfId="3" applyFont="1" applyFill="1" applyAlignment="1" applyProtection="1">
      <alignment horizontal="right"/>
    </xf>
    <xf numFmtId="188" fontId="7" fillId="0" borderId="0" xfId="6" applyFont="1" applyFill="1" applyBorder="1" applyAlignment="1" applyProtection="1">
      <alignment horizontal="left"/>
    </xf>
    <xf numFmtId="3" fontId="4" fillId="0" borderId="0" xfId="7" applyNumberFormat="1" applyFont="1" applyFill="1" applyBorder="1" applyProtection="1"/>
    <xf numFmtId="164" fontId="7" fillId="0" borderId="0" xfId="0" applyNumberFormat="1" applyFont="1" applyFill="1" applyBorder="1" applyAlignment="1" applyProtection="1">
      <alignment horizontal="right"/>
    </xf>
    <xf numFmtId="1" fontId="4" fillId="0" borderId="0" xfId="0" applyNumberFormat="1" applyFont="1"/>
    <xf numFmtId="1" fontId="7" fillId="0" borderId="0" xfId="0" applyNumberFormat="1" applyFont="1" applyFill="1" applyBorder="1" applyAlignment="1" applyProtection="1">
      <alignment horizontal="right"/>
    </xf>
    <xf numFmtId="0" fontId="23" fillId="0" borderId="0" xfId="0" applyFont="1" applyAlignment="1">
      <alignment horizontal="center"/>
    </xf>
    <xf numFmtId="0" fontId="7" fillId="0" borderId="0" xfId="17" applyFont="1" applyFill="1" applyProtection="1"/>
    <xf numFmtId="0" fontId="8" fillId="0" borderId="0" xfId="17" applyFont="1" applyFill="1" applyBorder="1" applyAlignment="1" applyProtection="1">
      <alignment horizontal="center" vertical="center"/>
    </xf>
    <xf numFmtId="3" fontId="8" fillId="0" borderId="0" xfId="0" applyNumberFormat="1" applyFont="1" applyFill="1" applyAlignment="1">
      <alignment horizontal="center"/>
    </xf>
    <xf numFmtId="0" fontId="32" fillId="0" borderId="0" xfId="6" applyNumberFormat="1" applyFont="1" applyFill="1" applyBorder="1" applyAlignment="1" applyProtection="1">
      <alignment vertical="center"/>
    </xf>
    <xf numFmtId="0" fontId="52" fillId="0" borderId="0" xfId="6" applyNumberFormat="1" applyFont="1" applyFill="1" applyBorder="1" applyAlignment="1" applyProtection="1">
      <alignment vertical="center"/>
    </xf>
    <xf numFmtId="0" fontId="8" fillId="0" borderId="0" xfId="19" applyFont="1" applyAlignment="1">
      <alignment vertical="top" wrapText="1"/>
    </xf>
    <xf numFmtId="0" fontId="15" fillId="0" borderId="0" xfId="19" applyNumberFormat="1" applyFont="1" applyFill="1" applyBorder="1" applyAlignment="1" applyProtection="1">
      <alignment horizontal="right"/>
    </xf>
    <xf numFmtId="0" fontId="4" fillId="0" borderId="0" xfId="19" applyNumberFormat="1" applyFont="1" applyFill="1" applyBorder="1" applyAlignment="1" applyProtection="1">
      <alignment horizontal="right"/>
    </xf>
    <xf numFmtId="3" fontId="32" fillId="0" borderId="0" xfId="0" applyNumberFormat="1" applyFont="1" applyFill="1" applyBorder="1" applyProtection="1"/>
    <xf numFmtId="0" fontId="7" fillId="0" borderId="0" xfId="6" applyNumberFormat="1" applyFont="1" applyFill="1" applyAlignment="1" applyProtection="1">
      <alignment wrapText="1"/>
    </xf>
    <xf numFmtId="0" fontId="9" fillId="0" borderId="0" xfId="0" applyFont="1" applyFill="1" applyAlignment="1" applyProtection="1">
      <alignment horizontal="right"/>
    </xf>
    <xf numFmtId="0" fontId="9" fillId="0" borderId="0" xfId="3" applyFont="1" applyFill="1" applyAlignment="1" applyProtection="1">
      <alignment horizontal="right"/>
    </xf>
    <xf numFmtId="0" fontId="0" fillId="0" borderId="0" xfId="0" applyAlignment="1"/>
    <xf numFmtId="0" fontId="11" fillId="10" borderId="0" xfId="0" applyFont="1" applyFill="1" applyBorder="1" applyAlignment="1" applyProtection="1">
      <alignment horizontal="left" indent="1"/>
    </xf>
    <xf numFmtId="0" fontId="13" fillId="10" borderId="0" xfId="0" applyFont="1" applyFill="1" applyBorder="1" applyAlignment="1" applyProtection="1">
      <alignment horizontal="right" vertical="center"/>
    </xf>
    <xf numFmtId="0" fontId="8" fillId="10" borderId="0" xfId="1" applyFont="1" applyFill="1" applyBorder="1" applyAlignment="1" applyProtection="1">
      <alignment horizontal="left"/>
    </xf>
    <xf numFmtId="0" fontId="8" fillId="10" borderId="0" xfId="1" applyFont="1" applyFill="1" applyBorder="1" applyAlignment="1" applyProtection="1">
      <alignment horizontal="justify" vertical="center" wrapText="1"/>
    </xf>
    <xf numFmtId="0" fontId="8" fillId="10" borderId="1" xfId="0" applyFont="1" applyFill="1" applyBorder="1" applyProtection="1"/>
    <xf numFmtId="3" fontId="7" fillId="10" borderId="0" xfId="8" applyNumberFormat="1" applyFont="1" applyFill="1" applyBorder="1" applyProtection="1"/>
    <xf numFmtId="3" fontId="7" fillId="10" borderId="0" xfId="7" applyNumberFormat="1" applyFont="1" applyFill="1" applyBorder="1" applyAlignment="1" applyProtection="1">
      <alignment horizontal="right"/>
    </xf>
    <xf numFmtId="3" fontId="44" fillId="10" borderId="0" xfId="7" applyNumberFormat="1" applyFont="1" applyFill="1" applyBorder="1" applyAlignment="1" applyProtection="1">
      <alignment horizontal="left" indent="1"/>
    </xf>
    <xf numFmtId="3" fontId="69" fillId="10" borderId="0" xfId="17" applyNumberFormat="1" applyFont="1" applyFill="1" applyBorder="1" applyAlignment="1"/>
    <xf numFmtId="0" fontId="7" fillId="10" borderId="0" xfId="0" applyFont="1" applyFill="1" applyBorder="1" applyAlignment="1" applyProtection="1">
      <alignment horizontal="left"/>
    </xf>
    <xf numFmtId="3" fontId="7" fillId="10" borderId="0" xfId="7" applyNumberFormat="1" applyFont="1" applyFill="1" applyBorder="1" applyAlignment="1" applyProtection="1"/>
    <xf numFmtId="3" fontId="8" fillId="10" borderId="2" xfId="7" applyNumberFormat="1" applyFont="1" applyFill="1" applyBorder="1" applyAlignment="1" applyProtection="1">
      <alignment horizontal="left"/>
    </xf>
    <xf numFmtId="3" fontId="8" fillId="10" borderId="2" xfId="7" applyNumberFormat="1" applyFont="1" applyFill="1" applyBorder="1" applyAlignment="1" applyProtection="1">
      <alignment horizontal="right"/>
    </xf>
    <xf numFmtId="3" fontId="8" fillId="10" borderId="2" xfId="7" applyNumberFormat="1" applyFont="1" applyFill="1" applyBorder="1" applyAlignment="1" applyProtection="1"/>
    <xf numFmtId="0" fontId="8" fillId="10" borderId="0" xfId="0" applyFont="1" applyFill="1" applyBorder="1" applyAlignment="1">
      <alignment horizontal="center"/>
    </xf>
    <xf numFmtId="0" fontId="8" fillId="10" borderId="0" xfId="0" applyFont="1" applyFill="1" applyBorder="1" applyAlignment="1">
      <alignment horizontal="right"/>
    </xf>
    <xf numFmtId="0" fontId="8" fillId="10" borderId="1" xfId="0" applyFont="1" applyFill="1" applyBorder="1" applyAlignment="1">
      <alignment horizontal="center"/>
    </xf>
    <xf numFmtId="0" fontId="8" fillId="10" borderId="1" xfId="0" applyFont="1" applyFill="1" applyBorder="1" applyAlignment="1">
      <alignment horizontal="right"/>
    </xf>
    <xf numFmtId="184" fontId="22" fillId="10" borderId="0" xfId="0" applyNumberFormat="1" applyFont="1" applyFill="1" applyBorder="1" applyAlignment="1">
      <alignment horizontal="center"/>
    </xf>
    <xf numFmtId="166" fontId="36" fillId="10" borderId="0" xfId="0" applyNumberFormat="1" applyFont="1" applyFill="1" applyBorder="1" applyAlignment="1">
      <alignment horizontal="right"/>
    </xf>
    <xf numFmtId="172" fontId="7" fillId="10" borderId="0" xfId="0" applyNumberFormat="1" applyFont="1" applyFill="1" applyAlignment="1" applyProtection="1">
      <alignment horizontal="left"/>
    </xf>
    <xf numFmtId="166" fontId="7" fillId="10" borderId="0" xfId="0" applyNumberFormat="1" applyFont="1" applyFill="1" applyBorder="1" applyAlignment="1">
      <alignment horizontal="right"/>
    </xf>
    <xf numFmtId="188" fontId="33" fillId="10" borderId="2" xfId="6" applyFont="1" applyFill="1" applyBorder="1" applyAlignment="1" applyProtection="1">
      <alignment horizontal="left"/>
    </xf>
    <xf numFmtId="1" fontId="33" fillId="10" borderId="2" xfId="6" applyNumberFormat="1" applyFont="1" applyFill="1" applyBorder="1" applyAlignment="1" applyProtection="1">
      <alignment horizontal="right" indent="1"/>
    </xf>
    <xf numFmtId="188" fontId="7" fillId="10" borderId="0" xfId="6" applyFont="1" applyFill="1" applyBorder="1" applyAlignment="1" applyProtection="1">
      <alignment horizontal="left" wrapText="1"/>
    </xf>
    <xf numFmtId="165" fontId="7" fillId="10" borderId="0" xfId="6" applyNumberFormat="1" applyFont="1" applyFill="1" applyBorder="1" applyAlignment="1" applyProtection="1">
      <alignment horizontal="right" indent="1"/>
    </xf>
    <xf numFmtId="188" fontId="7" fillId="10" borderId="4" xfId="6" applyFont="1" applyFill="1" applyBorder="1" applyAlignment="1" applyProtection="1">
      <alignment horizontal="left" wrapText="1"/>
    </xf>
    <xf numFmtId="165" fontId="7" fillId="10" borderId="4" xfId="6" applyNumberFormat="1" applyFont="1" applyFill="1" applyBorder="1" applyAlignment="1" applyProtection="1">
      <alignment horizontal="right" indent="1"/>
    </xf>
    <xf numFmtId="188" fontId="33" fillId="10" borderId="5" xfId="6" applyFont="1" applyFill="1" applyBorder="1" applyAlignment="1" applyProtection="1">
      <alignment horizontal="left"/>
    </xf>
    <xf numFmtId="188" fontId="33" fillId="10" borderId="0" xfId="6" applyFont="1" applyFill="1" applyBorder="1" applyAlignment="1" applyProtection="1">
      <alignment horizontal="left"/>
    </xf>
    <xf numFmtId="188" fontId="33" fillId="10" borderId="1" xfId="6" applyFont="1" applyFill="1" applyBorder="1" applyAlignment="1" applyProtection="1">
      <alignment horizontal="left"/>
    </xf>
    <xf numFmtId="1" fontId="33" fillId="10" borderId="1" xfId="6" applyNumberFormat="1" applyFont="1" applyFill="1" applyBorder="1" applyAlignment="1" applyProtection="1">
      <alignment horizontal="right" indent="1"/>
    </xf>
    <xf numFmtId="188" fontId="7" fillId="10" borderId="0" xfId="6" applyFont="1" applyFill="1" applyBorder="1" applyAlignment="1" applyProtection="1">
      <alignment horizontal="left"/>
    </xf>
    <xf numFmtId="3" fontId="7" fillId="10" borderId="0" xfId="6" applyNumberFormat="1" applyFont="1" applyFill="1" applyBorder="1" applyAlignment="1" applyProtection="1">
      <alignment horizontal="right" indent="1"/>
    </xf>
    <xf numFmtId="3" fontId="32" fillId="10" borderId="0" xfId="6" applyNumberFormat="1" applyFont="1" applyFill="1" applyBorder="1" applyAlignment="1" applyProtection="1">
      <alignment horizontal="right" indent="1"/>
    </xf>
    <xf numFmtId="165" fontId="32" fillId="10" borderId="0" xfId="6" applyNumberFormat="1" applyFont="1" applyFill="1" applyBorder="1" applyAlignment="1" applyProtection="1">
      <alignment horizontal="right" indent="1"/>
    </xf>
    <xf numFmtId="3" fontId="8" fillId="10" borderId="2" xfId="8" applyNumberFormat="1" applyFont="1" applyFill="1" applyBorder="1" applyProtection="1"/>
    <xf numFmtId="3" fontId="8" fillId="10" borderId="2" xfId="8" applyNumberFormat="1" applyFont="1" applyFill="1" applyBorder="1" applyAlignment="1" applyProtection="1">
      <alignment horizontal="right" indent="1"/>
    </xf>
    <xf numFmtId="165" fontId="8" fillId="10" borderId="2" xfId="8" applyNumberFormat="1" applyFont="1" applyFill="1" applyBorder="1" applyAlignment="1" applyProtection="1">
      <alignment horizontal="right" indent="1"/>
    </xf>
    <xf numFmtId="188" fontId="8" fillId="10" borderId="0" xfId="6" applyFont="1" applyFill="1" applyBorder="1" applyAlignment="1" applyProtection="1">
      <alignment horizontal="left"/>
    </xf>
    <xf numFmtId="0" fontId="32" fillId="10" borderId="5" xfId="0" applyFont="1" applyFill="1" applyBorder="1" applyAlignment="1" applyProtection="1">
      <alignment horizontal="center"/>
    </xf>
    <xf numFmtId="0" fontId="32" fillId="10" borderId="4" xfId="0" applyFont="1" applyFill="1" applyBorder="1" applyAlignment="1" applyProtection="1">
      <alignment horizontal="center"/>
    </xf>
    <xf numFmtId="3" fontId="7" fillId="10" borderId="0" xfId="8" applyNumberFormat="1" applyFont="1" applyFill="1" applyBorder="1" applyAlignment="1" applyProtection="1">
      <alignment horizontal="right" indent="1"/>
    </xf>
    <xf numFmtId="165" fontId="7" fillId="10" borderId="0" xfId="8" applyNumberFormat="1" applyFont="1" applyFill="1" applyBorder="1" applyAlignment="1" applyProtection="1">
      <alignment horizontal="right" indent="1"/>
    </xf>
    <xf numFmtId="3" fontId="44" fillId="10" borderId="0" xfId="8" applyNumberFormat="1" applyFont="1" applyFill="1" applyBorder="1" applyAlignment="1" applyProtection="1">
      <alignment horizontal="right" indent="1"/>
    </xf>
    <xf numFmtId="165" fontId="44" fillId="10" borderId="0" xfId="8" applyNumberFormat="1" applyFont="1" applyFill="1" applyBorder="1" applyAlignment="1" applyProtection="1">
      <alignment horizontal="right" indent="1"/>
    </xf>
    <xf numFmtId="172" fontId="7" fillId="10" borderId="1" xfId="0" applyNumberFormat="1" applyFont="1" applyFill="1" applyBorder="1" applyAlignment="1" applyProtection="1">
      <alignment horizontal="left"/>
    </xf>
    <xf numFmtId="166" fontId="7" fillId="10" borderId="1" xfId="0" applyNumberFormat="1" applyFont="1" applyFill="1" applyBorder="1" applyAlignment="1">
      <alignment horizontal="right"/>
    </xf>
    <xf numFmtId="0" fontId="7" fillId="10" borderId="0" xfId="0" applyFont="1" applyFill="1" applyAlignment="1" applyProtection="1">
      <alignment horizontal="left"/>
    </xf>
    <xf numFmtId="0" fontId="0" fillId="10" borderId="0" xfId="0" applyFill="1"/>
    <xf numFmtId="3" fontId="7" fillId="10" borderId="0" xfId="0" applyNumberFormat="1" applyFont="1" applyFill="1" applyAlignment="1" applyProtection="1">
      <alignment horizontal="right"/>
    </xf>
    <xf numFmtId="3" fontId="8" fillId="10" borderId="1" xfId="0" applyNumberFormat="1" applyFont="1" applyFill="1" applyBorder="1" applyProtection="1"/>
    <xf numFmtId="3" fontId="7" fillId="10" borderId="1" xfId="0" applyNumberFormat="1" applyFont="1" applyFill="1" applyBorder="1" applyProtection="1"/>
    <xf numFmtId="3" fontId="8" fillId="10" borderId="1" xfId="8" applyNumberFormat="1" applyFont="1" applyFill="1" applyBorder="1" applyProtection="1"/>
    <xf numFmtId="3" fontId="8" fillId="10" borderId="1" xfId="8" applyNumberFormat="1" applyFont="1" applyFill="1" applyBorder="1" applyAlignment="1" applyProtection="1">
      <alignment horizontal="right" indent="1"/>
    </xf>
    <xf numFmtId="165" fontId="8" fillId="10" borderId="1" xfId="8" applyNumberFormat="1" applyFont="1" applyFill="1" applyBorder="1" applyAlignment="1" applyProtection="1">
      <alignment horizontal="right" indent="1"/>
    </xf>
    <xf numFmtId="176" fontId="7" fillId="10" borderId="0" xfId="0" applyNumberFormat="1" applyFont="1" applyFill="1"/>
    <xf numFmtId="3" fontId="7" fillId="10" borderId="4" xfId="6" applyNumberFormat="1" applyFont="1" applyFill="1" applyBorder="1" applyAlignment="1" applyProtection="1">
      <alignment horizontal="right" indent="1"/>
    </xf>
    <xf numFmtId="0" fontId="7" fillId="10" borderId="2" xfId="0" applyFont="1" applyFill="1" applyBorder="1" applyAlignment="1">
      <alignment horizontal="left"/>
    </xf>
    <xf numFmtId="0" fontId="8" fillId="10" borderId="2" xfId="0" applyFont="1" applyFill="1" applyBorder="1" applyAlignment="1">
      <alignment horizontal="right" wrapText="1" indent="1"/>
    </xf>
    <xf numFmtId="0" fontId="7" fillId="10" borderId="0" xfId="0" applyFont="1" applyFill="1" applyBorder="1" applyAlignment="1">
      <alignment horizontal="left"/>
    </xf>
    <xf numFmtId="14" fontId="7" fillId="10" borderId="0" xfId="0" applyNumberFormat="1" applyFont="1" applyFill="1" applyBorder="1" applyAlignment="1">
      <alignment horizontal="right" indent="1"/>
    </xf>
    <xf numFmtId="193" fontId="7" fillId="10" borderId="0" xfId="0" applyNumberFormat="1" applyFont="1" applyFill="1" applyBorder="1" applyAlignment="1">
      <alignment horizontal="right" indent="1"/>
    </xf>
    <xf numFmtId="176" fontId="7" fillId="10" borderId="1" xfId="0" applyNumberFormat="1" applyFont="1" applyFill="1" applyBorder="1"/>
    <xf numFmtId="3" fontId="7" fillId="10" borderId="1" xfId="8" applyNumberFormat="1" applyFont="1" applyFill="1" applyBorder="1" applyProtection="1"/>
    <xf numFmtId="176" fontId="36" fillId="10" borderId="0" xfId="0" applyNumberFormat="1" applyFont="1" applyFill="1"/>
    <xf numFmtId="194" fontId="7" fillId="10" borderId="0" xfId="0" applyNumberFormat="1" applyFont="1" applyFill="1" applyBorder="1" applyAlignment="1">
      <alignment horizontal="right"/>
    </xf>
    <xf numFmtId="165" fontId="7" fillId="10" borderId="0" xfId="8" applyNumberFormat="1" applyFont="1" applyFill="1" applyBorder="1" applyAlignment="1" applyProtection="1">
      <alignment horizontal="right"/>
    </xf>
    <xf numFmtId="165" fontId="31" fillId="0" borderId="0" xfId="8" applyNumberFormat="1" applyFont="1" applyFill="1" applyBorder="1" applyAlignment="1" applyProtection="1">
      <alignment horizontal="right"/>
    </xf>
    <xf numFmtId="0" fontId="31" fillId="0" borderId="0" xfId="20" applyFont="1" applyFill="1" applyProtection="1"/>
    <xf numFmtId="188" fontId="7" fillId="10" borderId="6" xfId="6" applyFont="1" applyFill="1" applyBorder="1" applyAlignment="1" applyProtection="1">
      <alignment horizontal="right" wrapText="1"/>
    </xf>
    <xf numFmtId="188" fontId="8" fillId="10" borderId="6" xfId="6" applyFont="1" applyFill="1" applyBorder="1" applyAlignment="1" applyProtection="1">
      <alignment horizontal="right" wrapText="1"/>
    </xf>
    <xf numFmtId="0" fontId="31" fillId="0" borderId="0" xfId="20" applyFont="1" applyFill="1" applyBorder="1" applyProtection="1"/>
    <xf numFmtId="3" fontId="31" fillId="0" borderId="0" xfId="8" applyNumberFormat="1" applyFont="1" applyFill="1" applyBorder="1" applyProtection="1"/>
    <xf numFmtId="0" fontId="8" fillId="10" borderId="3" xfId="0" applyFont="1" applyFill="1" applyBorder="1"/>
    <xf numFmtId="0" fontId="8" fillId="10" borderId="3" xfId="0" applyFont="1" applyFill="1" applyBorder="1" applyAlignment="1">
      <alignment horizontal="right"/>
    </xf>
    <xf numFmtId="0" fontId="8" fillId="10" borderId="0" xfId="0" applyFont="1" applyFill="1" applyBorder="1"/>
    <xf numFmtId="0" fontId="8" fillId="10" borderId="1" xfId="0" quotePrefix="1" applyFont="1" applyFill="1" applyBorder="1" applyAlignment="1">
      <alignment horizontal="right"/>
    </xf>
    <xf numFmtId="14" fontId="7" fillId="10" borderId="0" xfId="0" applyNumberFormat="1" applyFont="1" applyFill="1" applyAlignment="1" applyProtection="1">
      <alignment horizontal="left"/>
      <protection locked="0"/>
    </xf>
    <xf numFmtId="180" fontId="7" fillId="10" borderId="0" xfId="0" applyNumberFormat="1" applyFont="1" applyFill="1" applyAlignment="1">
      <alignment horizontal="right"/>
    </xf>
    <xf numFmtId="165" fontId="8" fillId="10" borderId="0" xfId="8" applyNumberFormat="1" applyFont="1" applyFill="1" applyBorder="1" applyAlignment="1" applyProtection="1">
      <alignment horizontal="right" indent="1"/>
    </xf>
    <xf numFmtId="0" fontId="7" fillId="10" borderId="1" xfId="0" applyFont="1" applyFill="1" applyBorder="1" applyAlignment="1">
      <alignment horizontal="left"/>
    </xf>
    <xf numFmtId="14" fontId="7" fillId="10" borderId="1" xfId="0" quotePrefix="1" applyNumberFormat="1" applyFont="1" applyFill="1" applyBorder="1" applyAlignment="1">
      <alignment horizontal="right" indent="1"/>
    </xf>
    <xf numFmtId="193" fontId="7" fillId="10" borderId="1" xfId="0" applyNumberFormat="1" applyFont="1" applyFill="1" applyBorder="1" applyAlignment="1">
      <alignment horizontal="right" indent="1"/>
    </xf>
    <xf numFmtId="1" fontId="33" fillId="10" borderId="3" xfId="6" applyNumberFormat="1" applyFont="1" applyFill="1" applyBorder="1" applyAlignment="1" applyProtection="1">
      <alignment horizontal="center"/>
    </xf>
    <xf numFmtId="188" fontId="7" fillId="10" borderId="5" xfId="6" applyFont="1" applyFill="1" applyBorder="1" applyAlignment="1" applyProtection="1">
      <alignment horizontal="left" wrapText="1"/>
    </xf>
    <xf numFmtId="0" fontId="8" fillId="10" borderId="4" xfId="0" applyFont="1" applyFill="1" applyBorder="1" applyAlignment="1">
      <alignment horizontal="right"/>
    </xf>
    <xf numFmtId="0" fontId="7" fillId="10" borderId="0" xfId="0" applyNumberFormat="1" applyFont="1" applyFill="1" applyAlignment="1">
      <alignment horizontal="left"/>
    </xf>
    <xf numFmtId="0" fontId="8" fillId="10" borderId="2" xfId="0" applyFont="1" applyFill="1" applyBorder="1" applyAlignment="1">
      <alignment horizontal="left"/>
    </xf>
    <xf numFmtId="0" fontId="7" fillId="10" borderId="4" xfId="0" applyNumberFormat="1" applyFont="1" applyFill="1" applyBorder="1" applyAlignment="1">
      <alignment horizontal="left"/>
    </xf>
    <xf numFmtId="0" fontId="8" fillId="10" borderId="4" xfId="0" applyNumberFormat="1" applyFont="1" applyFill="1" applyBorder="1" applyAlignment="1">
      <alignment horizontal="left"/>
    </xf>
    <xf numFmtId="3" fontId="8" fillId="10" borderId="0" xfId="8" applyNumberFormat="1" applyFont="1" applyFill="1" applyBorder="1" applyAlignment="1" applyProtection="1">
      <alignment horizontal="right" indent="1"/>
    </xf>
    <xf numFmtId="3" fontId="7" fillId="10" borderId="6" xfId="8" applyNumberFormat="1" applyFont="1" applyFill="1" applyBorder="1" applyAlignment="1" applyProtection="1">
      <alignment horizontal="right" indent="1"/>
    </xf>
    <xf numFmtId="3" fontId="8" fillId="10" borderId="6" xfId="8" applyNumberFormat="1" applyFont="1" applyFill="1" applyBorder="1" applyAlignment="1" applyProtection="1">
      <alignment horizontal="right" indent="1"/>
    </xf>
    <xf numFmtId="165" fontId="8" fillId="10" borderId="6" xfId="8" applyNumberFormat="1" applyFont="1" applyFill="1" applyBorder="1" applyAlignment="1" applyProtection="1">
      <alignment horizontal="right" indent="1"/>
    </xf>
    <xf numFmtId="188" fontId="7" fillId="10" borderId="4" xfId="6" applyFont="1" applyFill="1" applyBorder="1" applyAlignment="1" applyProtection="1">
      <alignment horizontal="left"/>
    </xf>
    <xf numFmtId="172" fontId="7" fillId="10" borderId="0" xfId="0" applyNumberFormat="1" applyFont="1" applyFill="1" applyBorder="1" applyAlignment="1">
      <alignment horizontal="left"/>
    </xf>
    <xf numFmtId="0" fontId="7" fillId="10" borderId="3" xfId="0" applyFont="1" applyFill="1" applyBorder="1" applyAlignment="1">
      <alignment horizontal="left"/>
    </xf>
    <xf numFmtId="166" fontId="7" fillId="10" borderId="5" xfId="0" applyNumberFormat="1" applyFont="1" applyFill="1" applyBorder="1" applyAlignment="1">
      <alignment horizontal="right"/>
    </xf>
    <xf numFmtId="1" fontId="7" fillId="10" borderId="1" xfId="0" applyNumberFormat="1" applyFont="1" applyFill="1" applyBorder="1" applyAlignment="1">
      <alignment horizontal="left"/>
    </xf>
    <xf numFmtId="166" fontId="7" fillId="10" borderId="4" xfId="0" applyNumberFormat="1" applyFont="1" applyFill="1" applyBorder="1" applyAlignment="1">
      <alignment horizontal="right"/>
    </xf>
    <xf numFmtId="0" fontId="8" fillId="10" borderId="0" xfId="0" applyFont="1" applyFill="1" applyProtection="1"/>
    <xf numFmtId="0" fontId="7" fillId="10" borderId="0" xfId="0" applyFont="1" applyFill="1" applyProtection="1"/>
    <xf numFmtId="0" fontId="8" fillId="10" borderId="1" xfId="0" applyFont="1" applyFill="1" applyBorder="1" applyAlignment="1" applyProtection="1">
      <alignment horizontal="right" wrapText="1"/>
    </xf>
    <xf numFmtId="0" fontId="8" fillId="10" borderId="1" xfId="0" applyFont="1" applyFill="1" applyBorder="1" applyAlignment="1" applyProtection="1">
      <alignment horizontal="right"/>
    </xf>
    <xf numFmtId="0" fontId="7" fillId="10" borderId="0" xfId="0" applyFont="1" applyFill="1" applyAlignment="1" applyProtection="1">
      <alignment horizontal="right"/>
    </xf>
    <xf numFmtId="0" fontId="8" fillId="10" borderId="2" xfId="0" applyFont="1" applyFill="1" applyBorder="1" applyAlignment="1">
      <alignment horizontal="center"/>
    </xf>
    <xf numFmtId="0" fontId="8" fillId="10" borderId="2" xfId="0" applyFont="1" applyFill="1" applyBorder="1" applyAlignment="1">
      <alignment horizontal="right" wrapText="1"/>
    </xf>
    <xf numFmtId="14" fontId="7" fillId="10" borderId="0" xfId="0" applyNumberFormat="1" applyFont="1" applyFill="1" applyAlignment="1">
      <alignment horizontal="left"/>
    </xf>
    <xf numFmtId="0" fontId="8" fillId="10" borderId="1" xfId="20" applyFont="1" applyFill="1" applyBorder="1" applyAlignment="1" applyProtection="1">
      <alignment horizontal="center"/>
    </xf>
    <xf numFmtId="1" fontId="8" fillId="10" borderId="1" xfId="20" applyNumberFormat="1" applyFont="1" applyFill="1" applyBorder="1" applyAlignment="1" applyProtection="1">
      <alignment horizontal="right"/>
    </xf>
    <xf numFmtId="0" fontId="7" fillId="10" borderId="0" xfId="20" applyFont="1" applyFill="1" applyBorder="1" applyAlignment="1" applyProtection="1">
      <alignment horizontal="left"/>
    </xf>
    <xf numFmtId="3" fontId="7" fillId="10" borderId="0" xfId="20" applyNumberFormat="1" applyFont="1" applyFill="1" applyBorder="1" applyAlignment="1" applyProtection="1">
      <alignment horizontal="right"/>
    </xf>
    <xf numFmtId="3" fontId="8" fillId="10" borderId="2" xfId="8" applyNumberFormat="1" applyFont="1" applyFill="1" applyBorder="1" applyAlignment="1" applyProtection="1">
      <alignment horizontal="right"/>
    </xf>
    <xf numFmtId="0" fontId="8" fillId="10" borderId="2" xfId="20" applyFont="1" applyFill="1" applyBorder="1" applyAlignment="1" applyProtection="1">
      <alignment horizontal="center"/>
    </xf>
    <xf numFmtId="0" fontId="32" fillId="0" borderId="0" xfId="20" applyFont="1" applyFill="1" applyBorder="1" applyProtection="1"/>
    <xf numFmtId="0" fontId="33" fillId="0" borderId="0" xfId="20" applyFont="1" applyFill="1" applyBorder="1" applyAlignment="1" applyProtection="1">
      <alignment horizontal="right"/>
    </xf>
    <xf numFmtId="0" fontId="70" fillId="0" borderId="0" xfId="3" applyFont="1" applyFill="1" applyAlignment="1" applyProtection="1">
      <alignment horizontal="right"/>
    </xf>
    <xf numFmtId="0" fontId="70" fillId="0" borderId="0" xfId="0" applyFont="1" applyFill="1" applyBorder="1" applyAlignment="1" applyProtection="1"/>
    <xf numFmtId="0" fontId="32" fillId="0" borderId="0" xfId="20" applyFont="1" applyFill="1" applyProtection="1"/>
    <xf numFmtId="0" fontId="33" fillId="0" borderId="1" xfId="0" applyFont="1" applyFill="1" applyBorder="1" applyProtection="1"/>
    <xf numFmtId="0" fontId="32" fillId="0" borderId="1" xfId="0" applyFont="1" applyFill="1" applyBorder="1" applyProtection="1"/>
    <xf numFmtId="0" fontId="32" fillId="0" borderId="0" xfId="0" applyFont="1" applyFill="1" applyBorder="1" applyProtection="1"/>
    <xf numFmtId="197" fontId="32" fillId="0" borderId="0" xfId="0" applyNumberFormat="1" applyFont="1" applyFill="1" applyBorder="1" applyProtection="1"/>
    <xf numFmtId="0" fontId="33" fillId="10" borderId="1" xfId="0" applyFont="1" applyFill="1" applyBorder="1" applyProtection="1"/>
    <xf numFmtId="0" fontId="33" fillId="10" borderId="2" xfId="0" applyFont="1" applyFill="1" applyBorder="1" applyAlignment="1" applyProtection="1">
      <alignment horizontal="right"/>
    </xf>
    <xf numFmtId="3" fontId="32" fillId="10" borderId="0" xfId="8" applyNumberFormat="1" applyFont="1" applyFill="1" applyBorder="1" applyProtection="1"/>
    <xf numFmtId="3" fontId="32" fillId="10" borderId="0" xfId="17" applyNumberFormat="1" applyFont="1" applyFill="1" applyBorder="1" applyAlignment="1"/>
    <xf numFmtId="0" fontId="32" fillId="10" borderId="0" xfId="0" applyFont="1" applyFill="1" applyBorder="1" applyAlignment="1" applyProtection="1">
      <alignment horizontal="left"/>
    </xf>
    <xf numFmtId="3" fontId="33" fillId="10" borderId="2" xfId="7" applyNumberFormat="1" applyFont="1" applyFill="1" applyBorder="1" applyAlignment="1" applyProtection="1">
      <alignment horizontal="left"/>
    </xf>
    <xf numFmtId="165" fontId="32" fillId="10" borderId="0" xfId="0" quotePrefix="1" applyNumberFormat="1" applyFont="1" applyFill="1" applyBorder="1" applyAlignment="1" applyProtection="1"/>
    <xf numFmtId="3" fontId="33" fillId="10" borderId="2" xfId="7" applyNumberFormat="1" applyFont="1" applyFill="1" applyBorder="1" applyAlignment="1" applyProtection="1"/>
    <xf numFmtId="0" fontId="71" fillId="0" borderId="0" xfId="0" applyFont="1"/>
    <xf numFmtId="0" fontId="32" fillId="0" borderId="0" xfId="0" applyFont="1"/>
    <xf numFmtId="0" fontId="33" fillId="0" borderId="1" xfId="17" applyFont="1" applyFill="1" applyBorder="1" applyAlignment="1"/>
    <xf numFmtId="0" fontId="33" fillId="10" borderId="2" xfId="17" applyFont="1" applyFill="1" applyBorder="1" applyAlignment="1"/>
    <xf numFmtId="0" fontId="33" fillId="10" borderId="1" xfId="17" applyFont="1" applyFill="1" applyBorder="1" applyAlignment="1">
      <alignment horizontal="right" textRotation="90"/>
    </xf>
    <xf numFmtId="0" fontId="33" fillId="10" borderId="2" xfId="17" applyFont="1" applyFill="1" applyBorder="1" applyAlignment="1">
      <alignment horizontal="right" textRotation="90"/>
    </xf>
    <xf numFmtId="0" fontId="32" fillId="10" borderId="0" xfId="17" applyFont="1" applyFill="1" applyBorder="1" applyAlignment="1"/>
    <xf numFmtId="3" fontId="32" fillId="10" borderId="0" xfId="17" applyNumberFormat="1" applyFont="1" applyFill="1" applyBorder="1" applyAlignment="1">
      <alignment horizontal="right"/>
    </xf>
    <xf numFmtId="0" fontId="33" fillId="10" borderId="1" xfId="17" applyFont="1" applyFill="1" applyBorder="1" applyAlignment="1"/>
    <xf numFmtId="3" fontId="33" fillId="10" borderId="1" xfId="17" applyNumberFormat="1" applyFont="1" applyFill="1" applyBorder="1" applyAlignment="1">
      <alignment horizontal="right"/>
    </xf>
    <xf numFmtId="3" fontId="33" fillId="10" borderId="1" xfId="17" applyNumberFormat="1" applyFont="1" applyFill="1" applyBorder="1" applyAlignment="1"/>
    <xf numFmtId="3" fontId="33" fillId="10" borderId="2" xfId="17" applyNumberFormat="1" applyFont="1" applyFill="1" applyBorder="1" applyAlignment="1">
      <alignment horizontal="right"/>
    </xf>
    <xf numFmtId="3" fontId="33" fillId="10" borderId="2" xfId="17" applyNumberFormat="1" applyFont="1" applyFill="1" applyBorder="1" applyAlignment="1"/>
    <xf numFmtId="3" fontId="32" fillId="0" borderId="0" xfId="0" applyNumberFormat="1" applyFont="1"/>
    <xf numFmtId="164" fontId="32" fillId="0" borderId="0" xfId="20" applyNumberFormat="1" applyFont="1" applyFill="1" applyProtection="1"/>
    <xf numFmtId="3" fontId="33" fillId="0" borderId="0" xfId="0" applyNumberFormat="1" applyFont="1" applyFill="1"/>
    <xf numFmtId="0" fontId="72" fillId="0" borderId="0" xfId="0" applyFont="1"/>
    <xf numFmtId="3" fontId="32" fillId="10" borderId="2" xfId="0" applyNumberFormat="1" applyFont="1" applyFill="1" applyBorder="1" applyAlignment="1">
      <alignment horizontal="center"/>
    </xf>
    <xf numFmtId="3" fontId="32" fillId="10" borderId="1" xfId="8" applyNumberFormat="1" applyFont="1" applyFill="1" applyBorder="1" applyProtection="1"/>
    <xf numFmtId="0" fontId="32" fillId="0" borderId="0" xfId="0" applyFont="1" applyFill="1" applyBorder="1" applyAlignment="1" applyProtection="1"/>
    <xf numFmtId="3" fontId="32" fillId="0" borderId="0" xfId="17" applyNumberFormat="1" applyFont="1" applyFill="1" applyBorder="1" applyAlignment="1"/>
    <xf numFmtId="0" fontId="33" fillId="0" borderId="0" xfId="0" applyFont="1"/>
    <xf numFmtId="0" fontId="32" fillId="0" borderId="0" xfId="0" applyFont="1" applyAlignment="1"/>
    <xf numFmtId="0" fontId="32" fillId="10" borderId="2" xfId="0" applyFont="1" applyFill="1" applyBorder="1" applyAlignment="1" applyProtection="1">
      <alignment horizontal="center"/>
    </xf>
    <xf numFmtId="3" fontId="32" fillId="0" borderId="0" xfId="8" applyNumberFormat="1" applyFont="1" applyFill="1" applyBorder="1" applyProtection="1"/>
    <xf numFmtId="165" fontId="32" fillId="0" borderId="0" xfId="8" applyNumberFormat="1" applyFont="1" applyFill="1" applyBorder="1" applyAlignment="1" applyProtection="1">
      <alignment horizontal="right"/>
    </xf>
    <xf numFmtId="3" fontId="32" fillId="0" borderId="0" xfId="20" applyNumberFormat="1" applyFont="1" applyFill="1" applyProtection="1"/>
    <xf numFmtId="177" fontId="32" fillId="0" borderId="0" xfId="20" applyNumberFormat="1" applyFont="1" applyFill="1" applyProtection="1"/>
    <xf numFmtId="3" fontId="32" fillId="0" borderId="1" xfId="17" applyNumberFormat="1" applyFont="1" applyFill="1" applyBorder="1" applyAlignment="1"/>
    <xf numFmtId="165" fontId="32" fillId="0" borderId="0" xfId="20" applyNumberFormat="1" applyFont="1" applyFill="1" applyProtection="1"/>
    <xf numFmtId="3" fontId="33" fillId="0" borderId="0" xfId="0" applyNumberFormat="1" applyFont="1" applyFill="1" applyBorder="1" applyAlignment="1" applyProtection="1">
      <alignment horizontal="right" textRotation="90"/>
    </xf>
    <xf numFmtId="165" fontId="33" fillId="0" borderId="0" xfId="8" applyNumberFormat="1" applyFont="1" applyFill="1" applyBorder="1" applyAlignment="1" applyProtection="1">
      <alignment horizontal="right"/>
    </xf>
    <xf numFmtId="3" fontId="32" fillId="0" borderId="0" xfId="7" applyNumberFormat="1" applyFont="1" applyFill="1" applyBorder="1" applyAlignment="1" applyProtection="1">
      <alignment horizontal="left" indent="1"/>
    </xf>
    <xf numFmtId="0" fontId="32" fillId="0" borderId="0" xfId="0" applyFont="1" applyFill="1" applyBorder="1" applyAlignment="1" applyProtection="1">
      <alignment horizontal="left"/>
    </xf>
    <xf numFmtId="188" fontId="32" fillId="0" borderId="0" xfId="6" applyFont="1" applyFill="1" applyBorder="1" applyAlignment="1" applyProtection="1">
      <alignment horizontal="left"/>
    </xf>
    <xf numFmtId="3" fontId="33" fillId="0" borderId="0" xfId="8" applyNumberFormat="1" applyFont="1" applyFill="1" applyBorder="1" applyProtection="1"/>
    <xf numFmtId="0" fontId="8" fillId="10" borderId="0" xfId="9" applyFont="1" applyFill="1" applyBorder="1" applyAlignment="1" applyProtection="1">
      <alignment horizontal="left"/>
    </xf>
    <xf numFmtId="0" fontId="11" fillId="10" borderId="0" xfId="9" applyFont="1" applyFill="1" applyBorder="1" applyAlignment="1" applyProtection="1">
      <alignment horizontal="left" indent="1"/>
    </xf>
    <xf numFmtId="188" fontId="41" fillId="10" borderId="0" xfId="6" applyFont="1" applyFill="1" applyBorder="1" applyAlignment="1" applyProtection="1">
      <alignment horizontal="left" indent="1"/>
    </xf>
    <xf numFmtId="188" fontId="0" fillId="10" borderId="0" xfId="6" applyFont="1" applyFill="1" applyProtection="1"/>
    <xf numFmtId="0" fontId="7" fillId="10" borderId="0" xfId="12" applyFont="1" applyFill="1" applyBorder="1" applyAlignment="1" applyProtection="1">
      <alignment vertical="center" wrapText="1"/>
    </xf>
    <xf numFmtId="0" fontId="0" fillId="10" borderId="0" xfId="9" applyFont="1" applyFill="1" applyProtection="1"/>
    <xf numFmtId="0" fontId="8" fillId="10" borderId="0" xfId="13" applyFont="1" applyFill="1" applyBorder="1" applyAlignment="1" applyProtection="1">
      <alignment horizontal="left"/>
    </xf>
    <xf numFmtId="0" fontId="41" fillId="10" borderId="0" xfId="13" applyFont="1" applyFill="1" applyBorder="1" applyAlignment="1" applyProtection="1">
      <alignment horizontal="left" indent="1"/>
    </xf>
    <xf numFmtId="0" fontId="39" fillId="10" borderId="0" xfId="13" applyFill="1" applyProtection="1"/>
    <xf numFmtId="188" fontId="41" fillId="10" borderId="0" xfId="6" applyFont="1" applyFill="1" applyBorder="1" applyProtection="1"/>
    <xf numFmtId="188" fontId="39" fillId="10" borderId="0" xfId="6" applyFont="1" applyFill="1" applyProtection="1"/>
    <xf numFmtId="188" fontId="0" fillId="10" borderId="0" xfId="6" applyFont="1" applyFill="1"/>
    <xf numFmtId="0" fontId="8" fillId="10" borderId="0" xfId="14" applyFont="1" applyFill="1" applyBorder="1" applyAlignment="1" applyProtection="1">
      <alignment horizontal="left"/>
    </xf>
    <xf numFmtId="0" fontId="41" fillId="10" borderId="0" xfId="14" applyFont="1" applyFill="1" applyBorder="1" applyAlignment="1" applyProtection="1">
      <alignment horizontal="left" indent="1"/>
    </xf>
    <xf numFmtId="188" fontId="32" fillId="10" borderId="0" xfId="15" applyFont="1" applyFill="1" applyAlignment="1">
      <alignment horizontal="left" readingOrder="1"/>
    </xf>
    <xf numFmtId="0" fontId="8" fillId="10" borderId="0" xfId="0" applyFont="1" applyFill="1" applyBorder="1" applyAlignment="1" applyProtection="1">
      <alignment horizontal="left"/>
    </xf>
    <xf numFmtId="0" fontId="54" fillId="10" borderId="0" xfId="12" applyFont="1" applyFill="1" applyBorder="1" applyAlignment="1" applyProtection="1">
      <alignment vertical="center" wrapText="1"/>
    </xf>
    <xf numFmtId="0" fontId="0" fillId="10" borderId="0" xfId="0" applyFill="1" applyProtection="1"/>
    <xf numFmtId="0" fontId="52" fillId="10" borderId="0" xfId="0" applyFont="1" applyFill="1" applyBorder="1" applyAlignment="1" applyProtection="1">
      <alignment horizontal="justify" wrapText="1"/>
    </xf>
    <xf numFmtId="0" fontId="20" fillId="10" borderId="0" xfId="14" applyFill="1" applyProtection="1"/>
    <xf numFmtId="0" fontId="54" fillId="10" borderId="0" xfId="12" applyFont="1" applyFill="1" applyBorder="1" applyAlignment="1" applyProtection="1">
      <alignment horizontal="justify" vertical="center" wrapText="1"/>
    </xf>
    <xf numFmtId="0" fontId="38" fillId="10" borderId="0" xfId="0" applyFont="1" applyFill="1" applyBorder="1" applyAlignment="1" applyProtection="1">
      <alignment vertical="top" wrapText="1"/>
    </xf>
    <xf numFmtId="0" fontId="36" fillId="10" borderId="0" xfId="0" applyFont="1" applyFill="1" applyBorder="1" applyAlignment="1" applyProtection="1">
      <alignment vertical="top"/>
    </xf>
    <xf numFmtId="0" fontId="52" fillId="10" borderId="0" xfId="0" applyFont="1" applyFill="1" applyBorder="1" applyAlignment="1" applyProtection="1">
      <alignment vertical="justify" wrapText="1"/>
    </xf>
    <xf numFmtId="0" fontId="8" fillId="10" borderId="0" xfId="20" applyFont="1" applyFill="1" applyBorder="1" applyAlignment="1" applyProtection="1">
      <alignment horizontal="left"/>
    </xf>
    <xf numFmtId="0" fontId="11" fillId="10" borderId="0" xfId="20" applyFont="1" applyFill="1" applyBorder="1" applyAlignment="1" applyProtection="1">
      <alignment horizontal="left" indent="1"/>
    </xf>
    <xf numFmtId="0" fontId="7" fillId="10" borderId="0" xfId="20" applyFont="1" applyFill="1" applyBorder="1" applyAlignment="1" applyProtection="1">
      <alignment horizontal="left" vertical="center"/>
    </xf>
    <xf numFmtId="0" fontId="20" fillId="10" borderId="0" xfId="20" applyFill="1" applyProtection="1"/>
    <xf numFmtId="0" fontId="32" fillId="10" borderId="0" xfId="20" applyNumberFormat="1" applyFont="1" applyFill="1" applyBorder="1" applyAlignment="1" applyProtection="1">
      <alignment horizontal="justify" wrapText="1"/>
    </xf>
    <xf numFmtId="3" fontId="4" fillId="10" borderId="0" xfId="0" applyNumberFormat="1" applyFont="1" applyFill="1"/>
    <xf numFmtId="0" fontId="7" fillId="10" borderId="0" xfId="7" applyFont="1" applyFill="1" applyProtection="1"/>
    <xf numFmtId="0" fontId="4" fillId="10" borderId="0" xfId="0" applyFont="1" applyFill="1"/>
    <xf numFmtId="0" fontId="23" fillId="10" borderId="0" xfId="0" applyFont="1" applyFill="1" applyAlignment="1">
      <alignment horizontal="center"/>
    </xf>
    <xf numFmtId="0" fontId="7" fillId="10" borderId="0" xfId="17" applyFont="1" applyFill="1" applyProtection="1"/>
    <xf numFmtId="0" fontId="8" fillId="10" borderId="0" xfId="17" applyFont="1" applyFill="1" applyBorder="1" applyAlignment="1" applyProtection="1">
      <alignment horizontal="center" vertical="center"/>
    </xf>
    <xf numFmtId="3" fontId="8" fillId="10" borderId="0" xfId="0" applyNumberFormat="1" applyFont="1" applyFill="1" applyAlignment="1">
      <alignment horizontal="center"/>
    </xf>
    <xf numFmtId="3" fontId="7" fillId="10" borderId="0" xfId="0" applyNumberFormat="1" applyFont="1" applyFill="1"/>
    <xf numFmtId="3" fontId="7" fillId="10" borderId="0" xfId="8" applyNumberFormat="1" applyFont="1" applyFill="1" applyBorder="1" applyAlignment="1" applyProtection="1">
      <alignment horizontal="left"/>
    </xf>
    <xf numFmtId="3" fontId="7" fillId="10" borderId="0" xfId="8" applyNumberFormat="1" applyFont="1" applyFill="1" applyBorder="1" applyAlignment="1" applyProtection="1">
      <alignment horizontal="right"/>
    </xf>
    <xf numFmtId="164" fontId="32" fillId="10" borderId="0" xfId="0" applyNumberFormat="1" applyFont="1" applyFill="1" applyBorder="1" applyAlignment="1">
      <alignment horizontal="right"/>
    </xf>
    <xf numFmtId="3" fontId="7" fillId="10" borderId="1" xfId="8" applyNumberFormat="1" applyFont="1" applyFill="1" applyBorder="1" applyAlignment="1" applyProtection="1">
      <alignment horizontal="right"/>
    </xf>
    <xf numFmtId="165" fontId="7" fillId="10" borderId="1" xfId="8" applyNumberFormat="1" applyFont="1" applyFill="1" applyBorder="1" applyAlignment="1" applyProtection="1">
      <alignment horizontal="right"/>
    </xf>
    <xf numFmtId="3" fontId="8" fillId="10" borderId="2" xfId="8" applyNumberFormat="1" applyFont="1" applyFill="1" applyBorder="1" applyAlignment="1" applyProtection="1">
      <alignment horizontal="left"/>
    </xf>
    <xf numFmtId="3" fontId="8" fillId="10" borderId="1" xfId="8" applyNumberFormat="1" applyFont="1" applyFill="1" applyBorder="1" applyAlignment="1" applyProtection="1">
      <alignment horizontal="right"/>
    </xf>
    <xf numFmtId="165" fontId="8" fillId="10" borderId="1" xfId="8" applyNumberFormat="1" applyFont="1" applyFill="1" applyBorder="1" applyAlignment="1" applyProtection="1">
      <alignment horizontal="right"/>
    </xf>
    <xf numFmtId="165" fontId="7" fillId="10" borderId="0" xfId="8" applyNumberFormat="1" applyFont="1" applyFill="1" applyBorder="1" applyProtection="1"/>
    <xf numFmtId="165" fontId="8" fillId="10" borderId="1" xfId="8" applyNumberFormat="1" applyFont="1" applyFill="1" applyBorder="1" applyProtection="1"/>
    <xf numFmtId="165" fontId="7" fillId="10" borderId="1" xfId="8" applyNumberFormat="1" applyFont="1" applyFill="1" applyBorder="1" applyProtection="1"/>
    <xf numFmtId="0" fontId="7" fillId="10" borderId="0" xfId="0" applyFont="1" applyFill="1" applyBorder="1" applyAlignment="1" applyProtection="1">
      <alignment horizontal="left"/>
      <protection locked="0"/>
    </xf>
    <xf numFmtId="3" fontId="7" fillId="10" borderId="3" xfId="8" applyNumberFormat="1" applyFont="1" applyFill="1" applyBorder="1" applyProtection="1"/>
    <xf numFmtId="3" fontId="7" fillId="10" borderId="3" xfId="8" applyNumberFormat="1" applyFont="1" applyFill="1" applyBorder="1" applyAlignment="1" applyProtection="1">
      <alignment horizontal="right"/>
    </xf>
    <xf numFmtId="3" fontId="8" fillId="10" borderId="1" xfId="8" applyNumberFormat="1" applyFont="1" applyFill="1" applyBorder="1" applyAlignment="1" applyProtection="1">
      <alignment horizontal="left"/>
    </xf>
    <xf numFmtId="3" fontId="8" fillId="10" borderId="3" xfId="8" applyNumberFormat="1" applyFont="1" applyFill="1" applyBorder="1" applyProtection="1"/>
    <xf numFmtId="49" fontId="8" fillId="10" borderId="1" xfId="7" applyNumberFormat="1" applyFont="1" applyFill="1" applyBorder="1" applyAlignment="1" applyProtection="1"/>
    <xf numFmtId="3" fontId="7" fillId="10" borderId="0" xfId="7" applyNumberFormat="1" applyFont="1" applyFill="1" applyBorder="1" applyAlignment="1" applyProtection="1">
      <alignment horizontal="left"/>
    </xf>
    <xf numFmtId="3" fontId="8" fillId="10" borderId="0" xfId="7" applyNumberFormat="1" applyFont="1" applyFill="1" applyBorder="1" applyAlignment="1" applyProtection="1">
      <alignment horizontal="left"/>
    </xf>
    <xf numFmtId="3" fontId="8" fillId="10" borderId="0" xfId="7" applyNumberFormat="1" applyFont="1" applyFill="1" applyBorder="1" applyAlignment="1" applyProtection="1">
      <alignment horizontal="right"/>
    </xf>
    <xf numFmtId="165" fontId="8" fillId="10" borderId="1" xfId="7" applyNumberFormat="1" applyFont="1" applyFill="1" applyBorder="1" applyAlignment="1" applyProtection="1">
      <alignment horizontal="right"/>
    </xf>
    <xf numFmtId="165" fontId="7" fillId="10" borderId="0" xfId="0" applyNumberFormat="1" applyFont="1" applyFill="1" applyBorder="1" applyAlignment="1" applyProtection="1">
      <alignment horizontal="left"/>
    </xf>
    <xf numFmtId="0" fontId="44" fillId="10" borderId="0" xfId="0" applyFont="1" applyFill="1" applyBorder="1" applyAlignment="1" applyProtection="1">
      <alignment horizontal="left" indent="1"/>
    </xf>
    <xf numFmtId="0" fontId="44" fillId="10" borderId="0" xfId="0" applyFont="1" applyFill="1" applyAlignment="1" applyProtection="1">
      <alignment horizontal="left" indent="1"/>
    </xf>
    <xf numFmtId="3" fontId="8" fillId="10" borderId="1" xfId="7" applyNumberFormat="1" applyFont="1" applyFill="1" applyBorder="1" applyAlignment="1" applyProtection="1">
      <alignment horizontal="left"/>
    </xf>
    <xf numFmtId="165" fontId="7" fillId="10" borderId="6" xfId="8" applyNumberFormat="1" applyFont="1" applyFill="1" applyBorder="1" applyAlignment="1" applyProtection="1">
      <alignment horizontal="right" indent="1"/>
    </xf>
    <xf numFmtId="3" fontId="7" fillId="10" borderId="0" xfId="0" applyNumberFormat="1" applyFont="1" applyFill="1" applyBorder="1" applyProtection="1"/>
    <xf numFmtId="3" fontId="7" fillId="10" borderId="0" xfId="0" applyNumberFormat="1" applyFont="1" applyFill="1" applyBorder="1" applyAlignment="1" applyProtection="1">
      <alignment horizontal="right"/>
    </xf>
    <xf numFmtId="165" fontId="7" fillId="10" borderId="0" xfId="0" applyNumberFormat="1" applyFont="1" applyFill="1" applyBorder="1" applyAlignment="1" applyProtection="1">
      <alignment horizontal="right"/>
    </xf>
    <xf numFmtId="165" fontId="44" fillId="10" borderId="0" xfId="0" applyNumberFormat="1" applyFont="1" applyFill="1" applyBorder="1" applyAlignment="1" applyProtection="1">
      <alignment horizontal="right"/>
    </xf>
    <xf numFmtId="165" fontId="8" fillId="10" borderId="1" xfId="0" applyNumberFormat="1" applyFont="1" applyFill="1" applyBorder="1" applyAlignment="1" applyProtection="1">
      <alignment horizontal="right"/>
    </xf>
    <xf numFmtId="3" fontId="7" fillId="10" borderId="1" xfId="0" applyNumberFormat="1" applyFont="1" applyFill="1" applyBorder="1" applyAlignment="1" applyProtection="1">
      <alignment horizontal="right"/>
    </xf>
    <xf numFmtId="165" fontId="7" fillId="10" borderId="1" xfId="0" applyNumberFormat="1" applyFont="1" applyFill="1" applyBorder="1" applyAlignment="1" applyProtection="1">
      <alignment horizontal="right"/>
    </xf>
    <xf numFmtId="0" fontId="7" fillId="10" borderId="0" xfId="0" applyFont="1" applyFill="1" applyAlignment="1" applyProtection="1"/>
    <xf numFmtId="3" fontId="7" fillId="10" borderId="0" xfId="0" applyNumberFormat="1" applyFont="1" applyFill="1" applyAlignment="1" applyProtection="1">
      <alignment horizontal="right" indent="1"/>
    </xf>
    <xf numFmtId="0" fontId="8" fillId="10" borderId="0" xfId="0" applyFont="1" applyFill="1" applyAlignment="1" applyProtection="1"/>
    <xf numFmtId="167" fontId="7" fillId="10" borderId="0" xfId="0" applyNumberFormat="1" applyFont="1" applyFill="1" applyAlignment="1" applyProtection="1">
      <alignment horizontal="right"/>
    </xf>
    <xf numFmtId="0" fontId="7" fillId="10" borderId="0" xfId="0" applyFont="1" applyFill="1" applyAlignment="1" applyProtection="1">
      <alignment horizontal="left" indent="1"/>
    </xf>
    <xf numFmtId="165" fontId="7" fillId="10" borderId="0" xfId="0" applyNumberFormat="1" applyFont="1" applyFill="1" applyAlignment="1" applyProtection="1">
      <alignment horizontal="right" indent="1"/>
    </xf>
    <xf numFmtId="0" fontId="8" fillId="10" borderId="1" xfId="0" applyFont="1" applyFill="1" applyBorder="1" applyAlignment="1" applyProtection="1"/>
    <xf numFmtId="165" fontId="8" fillId="10" borderId="1" xfId="0" applyNumberFormat="1" applyFont="1" applyFill="1" applyBorder="1" applyAlignment="1" applyProtection="1">
      <alignment horizontal="right" indent="1"/>
    </xf>
    <xf numFmtId="167" fontId="24" fillId="10" borderId="1" xfId="0" applyNumberFormat="1" applyFont="1" applyFill="1" applyBorder="1" applyAlignment="1" applyProtection="1">
      <alignment horizontal="right"/>
    </xf>
    <xf numFmtId="3" fontId="32" fillId="10" borderId="0" xfId="0" applyNumberFormat="1" applyFont="1" applyFill="1" applyBorder="1" applyAlignment="1">
      <alignment horizontal="right"/>
    </xf>
    <xf numFmtId="165" fontId="52" fillId="10" borderId="0" xfId="0" applyNumberFormat="1" applyFont="1" applyFill="1" applyBorder="1" applyAlignment="1">
      <alignment horizontal="right" indent="2"/>
    </xf>
    <xf numFmtId="3" fontId="32" fillId="10" borderId="1" xfId="0" applyNumberFormat="1" applyFont="1" applyFill="1" applyBorder="1" applyAlignment="1">
      <alignment horizontal="right"/>
    </xf>
    <xf numFmtId="165" fontId="52" fillId="10" borderId="1" xfId="0" applyNumberFormat="1" applyFont="1" applyFill="1" applyBorder="1" applyAlignment="1">
      <alignment horizontal="right" indent="2"/>
    </xf>
    <xf numFmtId="0" fontId="8" fillId="10" borderId="1" xfId="0" applyFont="1" applyFill="1" applyBorder="1"/>
    <xf numFmtId="3" fontId="33" fillId="10" borderId="1" xfId="0" applyNumberFormat="1" applyFont="1" applyFill="1" applyBorder="1" applyAlignment="1">
      <alignment horizontal="right"/>
    </xf>
    <xf numFmtId="3" fontId="33" fillId="10" borderId="2" xfId="0" applyNumberFormat="1" applyFont="1" applyFill="1" applyBorder="1"/>
    <xf numFmtId="165" fontId="58" fillId="10" borderId="1" xfId="0" applyNumberFormat="1" applyFont="1" applyFill="1" applyBorder="1" applyAlignment="1">
      <alignment horizontal="right" indent="2"/>
    </xf>
    <xf numFmtId="169" fontId="58" fillId="10" borderId="2" xfId="0" applyNumberFormat="1" applyFont="1" applyFill="1" applyBorder="1" applyAlignment="1">
      <alignment horizontal="right"/>
    </xf>
    <xf numFmtId="0" fontId="7" fillId="10" borderId="0" xfId="0" applyNumberFormat="1" applyFont="1" applyFill="1" applyBorder="1" applyAlignment="1" applyProtection="1">
      <alignment horizontal="left"/>
      <protection locked="0"/>
    </xf>
    <xf numFmtId="3" fontId="32" fillId="10" borderId="0" xfId="0" applyNumberFormat="1" applyFont="1" applyFill="1" applyBorder="1" applyAlignment="1" applyProtection="1">
      <alignment horizontal="right"/>
      <protection locked="0"/>
    </xf>
    <xf numFmtId="3" fontId="32" fillId="10" borderId="0" xfId="0" applyNumberFormat="1" applyFont="1" applyFill="1" applyBorder="1"/>
    <xf numFmtId="164" fontId="32" fillId="10" borderId="0" xfId="0" applyNumberFormat="1" applyFont="1" applyFill="1" applyBorder="1"/>
    <xf numFmtId="0" fontId="7" fillId="10" borderId="1" xfId="0" applyNumberFormat="1" applyFont="1" applyFill="1" applyBorder="1" applyAlignment="1" applyProtection="1">
      <alignment horizontal="left"/>
      <protection locked="0"/>
    </xf>
    <xf numFmtId="3" fontId="32" fillId="10" borderId="4" xfId="0" applyNumberFormat="1" applyFont="1" applyFill="1" applyBorder="1"/>
    <xf numFmtId="164" fontId="32" fillId="10" borderId="1" xfId="0" applyNumberFormat="1" applyFont="1" applyFill="1" applyBorder="1"/>
    <xf numFmtId="0" fontId="8" fillId="10" borderId="1" xfId="0" applyNumberFormat="1" applyFont="1" applyFill="1" applyBorder="1" applyAlignment="1" applyProtection="1">
      <alignment horizontal="left"/>
      <protection locked="0"/>
    </xf>
    <xf numFmtId="3" fontId="33" fillId="10" borderId="1" xfId="0" applyNumberFormat="1" applyFont="1" applyFill="1" applyBorder="1"/>
    <xf numFmtId="164" fontId="33" fillId="10" borderId="1" xfId="0" applyNumberFormat="1" applyFont="1" applyFill="1" applyBorder="1"/>
    <xf numFmtId="0" fontId="8" fillId="10" borderId="2" xfId="0" applyFont="1" applyFill="1" applyBorder="1"/>
    <xf numFmtId="171" fontId="8" fillId="10" borderId="2" xfId="0" applyNumberFormat="1" applyFont="1" applyFill="1" applyBorder="1" applyAlignment="1">
      <alignment horizontal="right"/>
    </xf>
    <xf numFmtId="0" fontId="7" fillId="10" borderId="0" xfId="0" applyFont="1" applyFill="1" applyBorder="1" applyProtection="1"/>
    <xf numFmtId="3" fontId="52" fillId="10" borderId="0" xfId="0" applyNumberFormat="1" applyFont="1" applyFill="1" applyBorder="1" applyAlignment="1" applyProtection="1"/>
    <xf numFmtId="167" fontId="52" fillId="10" borderId="0" xfId="0" applyNumberFormat="1" applyFont="1" applyFill="1" applyBorder="1" applyAlignment="1" applyProtection="1">
      <alignment horizontal="right"/>
    </xf>
    <xf numFmtId="3" fontId="32" fillId="10" borderId="0" xfId="0" applyNumberFormat="1" applyFont="1" applyFill="1" applyBorder="1" applyAlignment="1" applyProtection="1">
      <alignment horizontal="right"/>
    </xf>
    <xf numFmtId="0" fontId="7" fillId="10" borderId="1" xfId="0" applyFont="1" applyFill="1" applyBorder="1" applyAlignment="1" applyProtection="1">
      <alignment horizontal="left"/>
    </xf>
    <xf numFmtId="3" fontId="52" fillId="10" borderId="1" xfId="0" applyNumberFormat="1" applyFont="1" applyFill="1" applyBorder="1" applyAlignment="1" applyProtection="1"/>
    <xf numFmtId="167" fontId="52" fillId="10" borderId="1" xfId="0" applyNumberFormat="1" applyFont="1" applyFill="1" applyBorder="1" applyAlignment="1" applyProtection="1">
      <alignment horizontal="right"/>
    </xf>
    <xf numFmtId="0" fontId="8" fillId="10" borderId="1" xfId="0" applyFont="1" applyFill="1" applyBorder="1" applyAlignment="1" applyProtection="1">
      <alignment horizontal="left"/>
    </xf>
    <xf numFmtId="3" fontId="58" fillId="10" borderId="1" xfId="0" applyNumberFormat="1" applyFont="1" applyFill="1" applyBorder="1" applyAlignment="1" applyProtection="1"/>
    <xf numFmtId="167" fontId="58" fillId="10" borderId="1" xfId="0" applyNumberFormat="1" applyFont="1" applyFill="1" applyBorder="1" applyAlignment="1" applyProtection="1">
      <alignment horizontal="right"/>
    </xf>
    <xf numFmtId="0" fontId="7" fillId="10" borderId="0" xfId="0" applyNumberFormat="1" applyFont="1" applyFill="1" applyBorder="1" applyAlignment="1" applyProtection="1">
      <alignment horizontal="left"/>
    </xf>
    <xf numFmtId="3" fontId="32" fillId="10" borderId="0" xfId="0" applyNumberFormat="1" applyFont="1" applyFill="1" applyBorder="1" applyProtection="1"/>
    <xf numFmtId="164" fontId="32" fillId="10" borderId="0" xfId="0" applyNumberFormat="1" applyFont="1" applyFill="1" applyBorder="1" applyProtection="1"/>
    <xf numFmtId="0" fontId="7" fillId="10" borderId="1" xfId="0" applyNumberFormat="1" applyFont="1" applyFill="1" applyBorder="1" applyAlignment="1" applyProtection="1">
      <alignment horizontal="left"/>
    </xf>
    <xf numFmtId="3" fontId="32" fillId="10" borderId="1" xfId="0" applyNumberFormat="1" applyFont="1" applyFill="1" applyBorder="1" applyAlignment="1" applyProtection="1">
      <alignment horizontal="right"/>
    </xf>
    <xf numFmtId="3" fontId="32" fillId="10" borderId="1" xfId="0" applyNumberFormat="1" applyFont="1" applyFill="1" applyBorder="1" applyProtection="1"/>
    <xf numFmtId="0" fontId="7" fillId="10" borderId="0" xfId="0" applyFont="1" applyFill="1" applyAlignment="1">
      <alignment horizontal="center"/>
    </xf>
    <xf numFmtId="3" fontId="32" fillId="10" borderId="0" xfId="0" applyNumberFormat="1" applyFont="1" applyFill="1" applyAlignment="1">
      <alignment horizontal="center"/>
    </xf>
    <xf numFmtId="182" fontId="32" fillId="10" borderId="0" xfId="0" applyNumberFormat="1" applyFont="1" applyFill="1" applyAlignment="1">
      <alignment horizontal="center"/>
    </xf>
    <xf numFmtId="9" fontId="32" fillId="10" borderId="0" xfId="5" applyNumberFormat="1" applyFont="1" applyFill="1" applyAlignment="1">
      <alignment horizontal="right" indent="2"/>
    </xf>
    <xf numFmtId="1" fontId="8" fillId="10" borderId="1" xfId="0" applyNumberFormat="1" applyFont="1" applyFill="1" applyBorder="1" applyAlignment="1">
      <alignment horizontal="center"/>
    </xf>
    <xf numFmtId="3" fontId="8" fillId="10" borderId="1" xfId="0" applyNumberFormat="1" applyFont="1" applyFill="1" applyBorder="1" applyAlignment="1">
      <alignment horizontal="center"/>
    </xf>
    <xf numFmtId="9" fontId="8" fillId="10" borderId="1" xfId="5" applyNumberFormat="1" applyFont="1" applyFill="1" applyBorder="1" applyAlignment="1">
      <alignment horizontal="right" indent="2"/>
    </xf>
    <xf numFmtId="0" fontId="8" fillId="10" borderId="0" xfId="0" applyFont="1" applyFill="1" applyAlignment="1" applyProtection="1">
      <alignment horizontal="left"/>
    </xf>
    <xf numFmtId="186" fontId="7" fillId="10" borderId="0" xfId="0" quotePrefix="1" applyNumberFormat="1" applyFont="1" applyFill="1" applyAlignment="1" applyProtection="1">
      <alignment horizontal="right"/>
    </xf>
    <xf numFmtId="164" fontId="7" fillId="10" borderId="0" xfId="0" applyNumberFormat="1" applyFont="1" applyFill="1" applyAlignment="1" applyProtection="1"/>
    <xf numFmtId="15" fontId="7" fillId="10" borderId="0" xfId="0" applyNumberFormat="1" applyFont="1" applyFill="1" applyAlignment="1" applyProtection="1">
      <alignment horizontal="right"/>
    </xf>
    <xf numFmtId="3" fontId="8" fillId="10" borderId="0" xfId="0" applyNumberFormat="1" applyFont="1" applyFill="1" applyAlignment="1" applyProtection="1">
      <alignment horizontal="right"/>
    </xf>
    <xf numFmtId="186" fontId="8" fillId="10" borderId="0" xfId="0" quotePrefix="1" applyNumberFormat="1" applyFont="1" applyFill="1" applyAlignment="1" applyProtection="1">
      <alignment horizontal="right"/>
    </xf>
    <xf numFmtId="164" fontId="8" fillId="10" borderId="0" xfId="0" applyNumberFormat="1" applyFont="1" applyFill="1" applyAlignment="1" applyProtection="1"/>
    <xf numFmtId="15" fontId="8" fillId="10" borderId="0" xfId="0" applyNumberFormat="1" applyFont="1" applyFill="1" applyAlignment="1" applyProtection="1">
      <alignment horizontal="right"/>
    </xf>
    <xf numFmtId="0" fontId="22" fillId="10" borderId="0" xfId="0" applyFont="1" applyFill="1" applyAlignment="1" applyProtection="1">
      <alignment horizontal="right"/>
    </xf>
    <xf numFmtId="164" fontId="22" fillId="10" borderId="0" xfId="0" applyNumberFormat="1" applyFont="1" applyFill="1" applyAlignment="1" applyProtection="1">
      <alignment horizontal="right"/>
    </xf>
    <xf numFmtId="187" fontId="7" fillId="10" borderId="1" xfId="0" applyNumberFormat="1" applyFont="1" applyFill="1" applyBorder="1" applyAlignment="1" applyProtection="1">
      <alignment horizontal="left"/>
    </xf>
    <xf numFmtId="16" fontId="8" fillId="10" borderId="1" xfId="0" quotePrefix="1" applyNumberFormat="1" applyFont="1" applyFill="1" applyBorder="1" applyAlignment="1" applyProtection="1">
      <alignment horizontal="right"/>
    </xf>
    <xf numFmtId="164" fontId="8" fillId="10" borderId="1" xfId="0" applyNumberFormat="1" applyFont="1" applyFill="1" applyBorder="1" applyAlignment="1" applyProtection="1"/>
    <xf numFmtId="3" fontId="7" fillId="10" borderId="0" xfId="0" applyNumberFormat="1" applyFont="1" applyFill="1" applyProtection="1"/>
    <xf numFmtId="1" fontId="7" fillId="10" borderId="0" xfId="0" applyNumberFormat="1" applyFont="1" applyFill="1" applyProtection="1"/>
    <xf numFmtId="1" fontId="7" fillId="10" borderId="1" xfId="0" applyNumberFormat="1" applyFont="1" applyFill="1" applyBorder="1" applyProtection="1"/>
    <xf numFmtId="181" fontId="7" fillId="10" borderId="0" xfId="0" applyNumberFormat="1" applyFont="1" applyFill="1" applyAlignment="1" applyProtection="1">
      <alignment horizontal="left"/>
    </xf>
    <xf numFmtId="3" fontId="32" fillId="10" borderId="0" xfId="0" applyNumberFormat="1" applyFont="1" applyFill="1" applyProtection="1"/>
    <xf numFmtId="182" fontId="32" fillId="10" borderId="0" xfId="0" applyNumberFormat="1" applyFont="1" applyFill="1" applyProtection="1"/>
    <xf numFmtId="0" fontId="7" fillId="10" borderId="0" xfId="0" applyFont="1" applyFill="1" applyBorder="1" applyAlignment="1" applyProtection="1">
      <alignment horizontal="left" vertical="center"/>
    </xf>
    <xf numFmtId="0" fontId="7" fillId="10" borderId="1" xfId="0" applyFont="1" applyFill="1" applyBorder="1" applyAlignment="1" applyProtection="1">
      <alignment horizontal="left" vertical="center"/>
    </xf>
    <xf numFmtId="166" fontId="7" fillId="10" borderId="0" xfId="0" applyNumberFormat="1" applyFont="1" applyFill="1" applyBorder="1" applyAlignment="1" applyProtection="1">
      <alignment horizontal="right"/>
    </xf>
    <xf numFmtId="166" fontId="8" fillId="10" borderId="4" xfId="0" applyNumberFormat="1" applyFont="1" applyFill="1" applyBorder="1" applyAlignment="1" applyProtection="1">
      <alignment horizontal="right"/>
    </xf>
    <xf numFmtId="0" fontId="8" fillId="10" borderId="1" xfId="0" applyFont="1" applyFill="1" applyBorder="1" applyAlignment="1" applyProtection="1">
      <alignment horizontal="center"/>
    </xf>
    <xf numFmtId="172" fontId="8" fillId="10" borderId="1" xfId="0" quotePrefix="1" applyNumberFormat="1" applyFont="1" applyFill="1" applyBorder="1" applyAlignment="1" applyProtection="1">
      <alignment horizontal="right"/>
    </xf>
    <xf numFmtId="166" fontId="8" fillId="10" borderId="1" xfId="0" applyNumberFormat="1" applyFont="1" applyFill="1" applyBorder="1" applyAlignment="1" applyProtection="1">
      <alignment horizontal="right"/>
    </xf>
    <xf numFmtId="172" fontId="8" fillId="10" borderId="1" xfId="0" quotePrefix="1" applyNumberFormat="1" applyFont="1" applyFill="1" applyBorder="1" applyAlignment="1" applyProtection="1">
      <alignment horizontal="center"/>
    </xf>
    <xf numFmtId="0" fontId="7" fillId="10" borderId="0" xfId="0" applyFont="1" applyFill="1" applyBorder="1" applyAlignment="1" applyProtection="1">
      <alignment horizontal="center"/>
    </xf>
    <xf numFmtId="172" fontId="7" fillId="10" borderId="0" xfId="0" quotePrefix="1" applyNumberFormat="1" applyFont="1" applyFill="1" applyBorder="1" applyAlignment="1" applyProtection="1">
      <alignment horizontal="center"/>
    </xf>
    <xf numFmtId="0" fontId="8" fillId="10" borderId="4" xfId="0" applyFont="1" applyFill="1" applyBorder="1" applyProtection="1"/>
    <xf numFmtId="0" fontId="8" fillId="10" borderId="4" xfId="0" applyFont="1" applyFill="1" applyBorder="1" applyAlignment="1" applyProtection="1">
      <alignment horizontal="center"/>
    </xf>
    <xf numFmtId="172" fontId="8" fillId="10" borderId="4" xfId="0" quotePrefix="1" applyNumberFormat="1" applyFont="1" applyFill="1" applyBorder="1" applyAlignment="1" applyProtection="1">
      <alignment horizontal="center"/>
    </xf>
    <xf numFmtId="0" fontId="8" fillId="10" borderId="2" xfId="0" applyFont="1" applyFill="1" applyBorder="1" applyProtection="1"/>
    <xf numFmtId="0" fontId="8" fillId="10" borderId="2" xfId="0" applyFont="1" applyFill="1" applyBorder="1" applyAlignment="1" applyProtection="1">
      <alignment horizontal="center"/>
    </xf>
    <xf numFmtId="172" fontId="8" fillId="10" borderId="2" xfId="0" quotePrefix="1" applyNumberFormat="1" applyFont="1" applyFill="1" applyBorder="1" applyAlignment="1" applyProtection="1">
      <alignment horizontal="center"/>
    </xf>
    <xf numFmtId="166" fontId="8" fillId="10" borderId="2" xfId="0" applyNumberFormat="1" applyFont="1" applyFill="1" applyBorder="1" applyAlignment="1" applyProtection="1">
      <alignment horizontal="right"/>
    </xf>
    <xf numFmtId="3" fontId="7" fillId="10" borderId="0" xfId="0" quotePrefix="1" applyNumberFormat="1" applyFont="1" applyFill="1" applyBorder="1" applyProtection="1"/>
    <xf numFmtId="165" fontId="8" fillId="10" borderId="1" xfId="0" applyNumberFormat="1" applyFont="1" applyFill="1" applyBorder="1" applyProtection="1"/>
    <xf numFmtId="3" fontId="7" fillId="10" borderId="3" xfId="0" applyNumberFormat="1" applyFont="1" applyFill="1" applyBorder="1" applyProtection="1"/>
    <xf numFmtId="165" fontId="8" fillId="10" borderId="2" xfId="0" applyNumberFormat="1" applyFont="1" applyFill="1" applyBorder="1" applyProtection="1"/>
    <xf numFmtId="3" fontId="8" fillId="10" borderId="2" xfId="0" applyNumberFormat="1" applyFont="1" applyFill="1" applyBorder="1" applyProtection="1"/>
    <xf numFmtId="165" fontId="7" fillId="10" borderId="0" xfId="0" quotePrefix="1" applyNumberFormat="1" applyFont="1" applyFill="1" applyBorder="1" applyAlignment="1" applyProtection="1">
      <alignment horizontal="right"/>
    </xf>
    <xf numFmtId="165" fontId="8" fillId="10" borderId="2" xfId="0" applyNumberFormat="1" applyFont="1" applyFill="1" applyBorder="1" applyAlignment="1" applyProtection="1">
      <alignment horizontal="right"/>
    </xf>
    <xf numFmtId="195" fontId="7" fillId="10" borderId="0" xfId="0" applyNumberFormat="1" applyFont="1" applyFill="1" applyBorder="1" applyAlignment="1" applyProtection="1">
      <alignment horizontal="right"/>
    </xf>
    <xf numFmtId="195" fontId="7" fillId="10" borderId="0" xfId="0" applyNumberFormat="1" applyFont="1" applyFill="1" applyBorder="1" applyProtection="1"/>
    <xf numFmtId="195" fontId="44" fillId="10" borderId="0" xfId="0" applyNumberFormat="1" applyFont="1" applyFill="1" applyBorder="1" applyAlignment="1" applyProtection="1">
      <alignment horizontal="right"/>
    </xf>
    <xf numFmtId="195" fontId="44" fillId="10" borderId="0" xfId="0" applyNumberFormat="1" applyFont="1" applyFill="1" applyBorder="1" applyProtection="1"/>
    <xf numFmtId="0" fontId="7" fillId="10" borderId="1" xfId="0" applyFont="1" applyFill="1" applyBorder="1" applyAlignment="1" applyProtection="1">
      <alignment horizontal="left" wrapText="1"/>
    </xf>
    <xf numFmtId="195" fontId="7" fillId="10" borderId="1" xfId="0" applyNumberFormat="1" applyFont="1" applyFill="1" applyBorder="1" applyAlignment="1" applyProtection="1">
      <alignment vertical="center"/>
    </xf>
    <xf numFmtId="195" fontId="58" fillId="10" borderId="1" xfId="0" applyNumberFormat="1" applyFont="1" applyFill="1" applyBorder="1" applyProtection="1"/>
    <xf numFmtId="165" fontId="8" fillId="10" borderId="1" xfId="6" applyNumberFormat="1" applyFont="1" applyFill="1" applyBorder="1" applyProtection="1"/>
    <xf numFmtId="3" fontId="8" fillId="10" borderId="4" xfId="6" applyNumberFormat="1" applyFont="1" applyFill="1" applyBorder="1" applyAlignment="1" applyProtection="1">
      <alignment horizontal="right" indent="1"/>
    </xf>
    <xf numFmtId="165" fontId="8" fillId="10" borderId="4" xfId="6" applyNumberFormat="1" applyFont="1" applyFill="1" applyBorder="1" applyAlignment="1" applyProtection="1">
      <alignment horizontal="right" indent="1"/>
    </xf>
    <xf numFmtId="165" fontId="7" fillId="10" borderId="3" xfId="6" applyNumberFormat="1" applyFont="1" applyFill="1" applyBorder="1" applyAlignment="1" applyProtection="1">
      <alignment horizontal="left"/>
    </xf>
    <xf numFmtId="165" fontId="7" fillId="10" borderId="0" xfId="6" applyNumberFormat="1" applyFont="1" applyFill="1" applyBorder="1" applyAlignment="1" applyProtection="1">
      <alignment horizontal="left"/>
    </xf>
    <xf numFmtId="165" fontId="8" fillId="10" borderId="7" xfId="6" applyNumberFormat="1" applyFont="1" applyFill="1" applyBorder="1" applyProtection="1"/>
    <xf numFmtId="3" fontId="8" fillId="10" borderId="9" xfId="6" applyNumberFormat="1" applyFont="1" applyFill="1" applyBorder="1" applyAlignment="1" applyProtection="1">
      <alignment horizontal="right" indent="1"/>
    </xf>
    <xf numFmtId="165" fontId="8" fillId="10" borderId="9" xfId="6" applyNumberFormat="1" applyFont="1" applyFill="1" applyBorder="1" applyAlignment="1" applyProtection="1">
      <alignment horizontal="right" indent="1"/>
    </xf>
    <xf numFmtId="0" fontId="8" fillId="10" borderId="2" xfId="0" applyFont="1" applyFill="1" applyBorder="1" applyAlignment="1" applyProtection="1">
      <alignment horizontal="left"/>
    </xf>
    <xf numFmtId="3" fontId="8" fillId="10" borderId="2" xfId="0" applyNumberFormat="1" applyFont="1" applyFill="1" applyBorder="1" applyAlignment="1" applyProtection="1">
      <alignment horizontal="right"/>
    </xf>
    <xf numFmtId="188" fontId="8" fillId="0" borderId="0" xfId="6" quotePrefix="1" applyFont="1" applyFill="1" applyBorder="1" applyAlignment="1" applyProtection="1">
      <alignment vertical="top" wrapText="1"/>
    </xf>
    <xf numFmtId="188" fontId="32" fillId="10" borderId="0" xfId="6" applyFont="1" applyFill="1" applyBorder="1" applyAlignment="1" applyProtection="1">
      <alignment horizontal="left"/>
    </xf>
    <xf numFmtId="0" fontId="7" fillId="0" borderId="0" xfId="12" applyFont="1" applyFill="1" applyBorder="1" applyAlignment="1" applyProtection="1">
      <alignment wrapText="1"/>
    </xf>
    <xf numFmtId="0" fontId="7" fillId="0" borderId="0" xfId="14" applyFont="1" applyFill="1" applyBorder="1" applyAlignment="1" applyProtection="1">
      <alignment wrapText="1"/>
    </xf>
    <xf numFmtId="0" fontId="7" fillId="0" borderId="0" xfId="12" applyFont="1" applyFill="1" applyBorder="1" applyAlignment="1" applyProtection="1">
      <alignment horizontal="justify" wrapText="1"/>
    </xf>
    <xf numFmtId="0" fontId="32" fillId="0" borderId="0" xfId="14" applyFont="1" applyFill="1" applyProtection="1"/>
    <xf numFmtId="0" fontId="32" fillId="0" borderId="0" xfId="0" applyFont="1" applyFill="1" applyBorder="1" applyAlignment="1" applyProtection="1">
      <alignment wrapText="1"/>
    </xf>
    <xf numFmtId="3" fontId="8" fillId="0" borderId="0" xfId="0" applyNumberFormat="1" applyFont="1" applyFill="1" applyAlignment="1">
      <alignment vertical="top" wrapText="1"/>
    </xf>
    <xf numFmtId="0" fontId="8" fillId="0" borderId="0" xfId="0" applyFont="1" applyAlignment="1">
      <alignment vertical="top" wrapText="1"/>
    </xf>
    <xf numFmtId="0" fontId="8" fillId="0" borderId="0" xfId="17" applyFont="1" applyFill="1" applyBorder="1" applyAlignment="1" applyProtection="1">
      <alignment vertical="top" wrapText="1"/>
    </xf>
    <xf numFmtId="188" fontId="8" fillId="0" borderId="0" xfId="6" applyFont="1" applyFill="1" applyBorder="1" applyAlignment="1" applyProtection="1">
      <alignment horizontal="left" indent="1"/>
    </xf>
    <xf numFmtId="3" fontId="7" fillId="0" borderId="0" xfId="20" applyNumberFormat="1" applyFont="1" applyFill="1" applyProtection="1"/>
    <xf numFmtId="1" fontId="33" fillId="10" borderId="1" xfId="6" quotePrefix="1" applyNumberFormat="1" applyFont="1" applyFill="1" applyBorder="1" applyAlignment="1" applyProtection="1">
      <alignment horizontal="right" indent="1"/>
    </xf>
    <xf numFmtId="0" fontId="8" fillId="0" borderId="0" xfId="13" applyFont="1" applyFill="1" applyBorder="1" applyAlignment="1" applyProtection="1">
      <alignment vertical="top" wrapText="1"/>
    </xf>
    <xf numFmtId="0" fontId="8" fillId="0" borderId="0" xfId="0" applyFont="1" applyFill="1" applyBorder="1" applyAlignment="1">
      <alignment horizontal="right"/>
    </xf>
    <xf numFmtId="0" fontId="32" fillId="0" borderId="0" xfId="12" applyFont="1" applyFill="1" applyBorder="1" applyAlignment="1" applyProtection="1">
      <alignment wrapText="1"/>
    </xf>
    <xf numFmtId="165" fontId="32" fillId="0" borderId="0" xfId="0" applyNumberFormat="1" applyFont="1" applyFill="1" applyBorder="1" applyProtection="1"/>
    <xf numFmtId="0" fontId="57" fillId="0" borderId="0" xfId="9" applyFont="1" applyFill="1" applyProtection="1"/>
    <xf numFmtId="164" fontId="36" fillId="0" borderId="0" xfId="0" applyNumberFormat="1" applyFont="1" applyFill="1" applyBorder="1" applyProtection="1"/>
    <xf numFmtId="14" fontId="7" fillId="0" borderId="0" xfId="0" applyNumberFormat="1" applyFont="1" applyFill="1" applyAlignment="1" applyProtection="1">
      <alignment horizontal="left"/>
      <protection locked="0"/>
    </xf>
    <xf numFmtId="3" fontId="7" fillId="0" borderId="0" xfId="8" applyNumberFormat="1" applyFont="1" applyFill="1" applyBorder="1" applyAlignment="1" applyProtection="1">
      <alignment horizontal="right" indent="1"/>
    </xf>
    <xf numFmtId="165" fontId="7" fillId="0" borderId="0" xfId="8" applyNumberFormat="1" applyFont="1" applyFill="1" applyBorder="1" applyAlignment="1" applyProtection="1">
      <alignment horizontal="right" indent="1"/>
    </xf>
    <xf numFmtId="170" fontId="7" fillId="0" borderId="0" xfId="0" applyNumberFormat="1" applyFont="1" applyFill="1" applyBorder="1" applyAlignment="1">
      <alignment horizontal="right"/>
    </xf>
    <xf numFmtId="0" fontId="54" fillId="0" borderId="0" xfId="12" applyFont="1" applyFill="1" applyBorder="1" applyAlignment="1" applyProtection="1">
      <alignment vertical="center" wrapText="1"/>
    </xf>
    <xf numFmtId="198" fontId="7" fillId="0" borderId="0" xfId="0" applyNumberFormat="1" applyFont="1" applyFill="1" applyBorder="1" applyAlignment="1">
      <alignment horizontal="right"/>
    </xf>
    <xf numFmtId="164" fontId="3" fillId="0" borderId="0" xfId="0" applyNumberFormat="1" applyFont="1" applyFill="1"/>
    <xf numFmtId="164" fontId="7" fillId="0" borderId="0" xfId="0" applyNumberFormat="1" applyFont="1" applyFill="1" applyBorder="1" applyAlignment="1" applyProtection="1">
      <alignment vertical="justify" wrapText="1"/>
    </xf>
    <xf numFmtId="3" fontId="32" fillId="10" borderId="4" xfId="17" applyNumberFormat="1" applyFont="1" applyFill="1" applyBorder="1" applyAlignment="1"/>
    <xf numFmtId="165" fontId="32" fillId="10" borderId="0" xfId="17" applyNumberFormat="1" applyFont="1" applyFill="1" applyBorder="1" applyAlignment="1"/>
    <xf numFmtId="165" fontId="32" fillId="10" borderId="4" xfId="17" applyNumberFormat="1" applyFont="1" applyFill="1" applyBorder="1" applyAlignment="1"/>
    <xf numFmtId="165" fontId="32" fillId="0" borderId="0" xfId="0" applyNumberFormat="1" applyFont="1"/>
    <xf numFmtId="4" fontId="32" fillId="0" borderId="0" xfId="0" applyNumberFormat="1" applyFont="1"/>
    <xf numFmtId="0" fontId="32" fillId="0" borderId="0" xfId="20" applyFont="1" applyFill="1" applyAlignment="1" applyProtection="1">
      <alignment textRotation="90"/>
    </xf>
    <xf numFmtId="164" fontId="36" fillId="0" borderId="0" xfId="20" applyNumberFormat="1" applyFont="1" applyFill="1" applyProtection="1"/>
    <xf numFmtId="0" fontId="36" fillId="0" borderId="0" xfId="0" applyFont="1" applyFill="1" applyBorder="1" applyProtection="1"/>
    <xf numFmtId="1" fontId="36" fillId="0" borderId="0" xfId="0" applyNumberFormat="1" applyFont="1" applyFill="1" applyBorder="1" applyProtection="1"/>
    <xf numFmtId="3" fontId="32" fillId="10" borderId="0" xfId="7" applyNumberFormat="1" applyFont="1" applyFill="1" applyBorder="1" applyAlignment="1" applyProtection="1">
      <alignment horizontal="right"/>
    </xf>
    <xf numFmtId="3" fontId="33" fillId="10" borderId="2" xfId="7" applyNumberFormat="1" applyFont="1" applyFill="1" applyBorder="1" applyAlignment="1" applyProtection="1">
      <alignment horizontal="right"/>
    </xf>
    <xf numFmtId="3" fontId="32" fillId="10" borderId="0" xfId="7" applyNumberFormat="1" applyFont="1" applyFill="1" applyBorder="1" applyAlignment="1" applyProtection="1"/>
    <xf numFmtId="3" fontId="32" fillId="10" borderId="0" xfId="7" applyNumberFormat="1" applyFont="1" applyFill="1" applyAlignment="1" applyProtection="1"/>
    <xf numFmtId="1" fontId="6" fillId="2" borderId="1" xfId="0" applyNumberFormat="1" applyFont="1" applyFill="1" applyBorder="1" applyAlignment="1" applyProtection="1">
      <alignment horizontal="right"/>
    </xf>
    <xf numFmtId="1" fontId="25" fillId="0" borderId="0" xfId="0" applyNumberFormat="1" applyFont="1" applyFill="1" applyBorder="1" applyAlignment="1">
      <alignment horizontal="right" vertical="center"/>
    </xf>
    <xf numFmtId="1" fontId="68" fillId="0" borderId="0" xfId="0" applyNumberFormat="1" applyFont="1" applyFill="1" applyBorder="1" applyAlignment="1">
      <alignment horizontal="right" vertical="center"/>
    </xf>
    <xf numFmtId="3" fontId="36" fillId="10" borderId="0" xfId="0" applyNumberFormat="1" applyFont="1" applyFill="1" applyBorder="1" applyProtection="1"/>
    <xf numFmtId="0" fontId="56" fillId="0" borderId="3" xfId="0" applyFont="1" applyFill="1" applyBorder="1" applyAlignment="1" applyProtection="1">
      <alignment wrapText="1"/>
    </xf>
    <xf numFmtId="177" fontId="3" fillId="0" borderId="0" xfId="0" applyNumberFormat="1" applyFont="1" applyFill="1" applyProtection="1"/>
    <xf numFmtId="172" fontId="7" fillId="10" borderId="0" xfId="0" applyNumberFormat="1" applyFont="1" applyFill="1" applyBorder="1" applyAlignment="1" applyProtection="1">
      <alignment horizontal="left"/>
    </xf>
    <xf numFmtId="166" fontId="52" fillId="10" borderId="0" xfId="0" applyNumberFormat="1" applyFont="1" applyFill="1" applyBorder="1" applyAlignment="1" applyProtection="1"/>
    <xf numFmtId="166" fontId="52" fillId="10" borderId="1" xfId="0" applyNumberFormat="1" applyFont="1" applyFill="1" applyBorder="1" applyAlignment="1" applyProtection="1"/>
    <xf numFmtId="0" fontId="52" fillId="10" borderId="0" xfId="0" applyFont="1" applyFill="1" applyBorder="1" applyAlignment="1" applyProtection="1">
      <alignment horizontal="left"/>
    </xf>
    <xf numFmtId="0" fontId="52" fillId="10" borderId="1" xfId="0" applyFont="1" applyFill="1" applyBorder="1" applyAlignment="1" applyProtection="1">
      <alignment horizontal="left"/>
    </xf>
    <xf numFmtId="0" fontId="58" fillId="10" borderId="1" xfId="0" applyFont="1" applyFill="1" applyBorder="1" applyAlignment="1" applyProtection="1">
      <alignment horizontal="left"/>
    </xf>
    <xf numFmtId="0" fontId="52" fillId="0" borderId="0" xfId="0" applyFont="1" applyFill="1" applyBorder="1" applyAlignment="1" applyProtection="1">
      <alignment vertical="justify" wrapText="1"/>
    </xf>
    <xf numFmtId="3" fontId="52" fillId="10" borderId="0" xfId="0" applyNumberFormat="1" applyFont="1" applyFill="1" applyBorder="1" applyAlignment="1">
      <alignment horizontal="right"/>
    </xf>
    <xf numFmtId="3" fontId="58" fillId="10" borderId="2" xfId="0" applyNumberFormat="1" applyFont="1" applyFill="1" applyBorder="1" applyAlignment="1"/>
    <xf numFmtId="3" fontId="52" fillId="10" borderId="0" xfId="0" applyNumberFormat="1" applyFont="1" applyFill="1" applyBorder="1"/>
    <xf numFmtId="3" fontId="58" fillId="10" borderId="2" xfId="0" applyNumberFormat="1" applyFont="1" applyFill="1" applyBorder="1"/>
    <xf numFmtId="174" fontId="52" fillId="10" borderId="0" xfId="0" applyNumberFormat="1" applyFont="1" applyFill="1" applyBorder="1" applyAlignment="1">
      <alignment horizontal="right"/>
    </xf>
    <xf numFmtId="174" fontId="58" fillId="10" borderId="2" xfId="0" applyNumberFormat="1" applyFont="1" applyFill="1" applyBorder="1" applyAlignment="1">
      <alignment horizontal="right"/>
    </xf>
    <xf numFmtId="1" fontId="0" fillId="0" borderId="0" xfId="0" applyNumberFormat="1" applyFill="1" applyBorder="1"/>
    <xf numFmtId="199" fontId="16" fillId="0" borderId="0" xfId="0" applyNumberFormat="1" applyFont="1" applyFill="1" applyBorder="1"/>
    <xf numFmtId="164" fontId="52" fillId="10" borderId="0" xfId="0" applyNumberFormat="1" applyFont="1" applyFill="1" applyBorder="1" applyAlignment="1">
      <alignment horizontal="right"/>
    </xf>
    <xf numFmtId="165" fontId="52" fillId="10" borderId="0" xfId="0" quotePrefix="1" applyNumberFormat="1" applyFont="1" applyFill="1" applyBorder="1" applyAlignment="1" applyProtection="1">
      <alignment horizontal="right"/>
      <protection locked="0"/>
    </xf>
    <xf numFmtId="3" fontId="58" fillId="10" borderId="2" xfId="0" applyNumberFormat="1" applyFont="1" applyFill="1" applyBorder="1" applyAlignment="1">
      <alignment horizontal="right"/>
    </xf>
    <xf numFmtId="165" fontId="58" fillId="10" borderId="2" xfId="0" applyNumberFormat="1" applyFont="1" applyFill="1" applyBorder="1"/>
    <xf numFmtId="3" fontId="52" fillId="10" borderId="0" xfId="0" applyNumberFormat="1" applyFont="1" applyFill="1" applyProtection="1"/>
    <xf numFmtId="3" fontId="52" fillId="10" borderId="1" xfId="0" applyNumberFormat="1" applyFont="1" applyFill="1" applyBorder="1" applyAlignment="1" applyProtection="1">
      <alignment horizontal="right"/>
    </xf>
    <xf numFmtId="3" fontId="58" fillId="10" borderId="1" xfId="0" applyNumberFormat="1" applyFont="1" applyFill="1" applyBorder="1" applyAlignment="1" applyProtection="1">
      <alignment horizontal="right"/>
    </xf>
    <xf numFmtId="177" fontId="7" fillId="0" borderId="0" xfId="0" applyNumberFormat="1" applyFont="1" applyFill="1" applyProtection="1"/>
    <xf numFmtId="164" fontId="52" fillId="10" borderId="0" xfId="0" applyNumberFormat="1" applyFont="1" applyFill="1" applyAlignment="1" applyProtection="1">
      <alignment horizontal="right"/>
    </xf>
    <xf numFmtId="164" fontId="52" fillId="10" borderId="1" xfId="0" applyNumberFormat="1" applyFont="1" applyFill="1" applyBorder="1" applyAlignment="1" applyProtection="1">
      <alignment horizontal="right"/>
    </xf>
    <xf numFmtId="164" fontId="58" fillId="10" borderId="1" xfId="0" applyNumberFormat="1" applyFont="1" applyFill="1" applyBorder="1" applyAlignment="1" applyProtection="1">
      <alignment horizontal="right"/>
    </xf>
    <xf numFmtId="0" fontId="8" fillId="10" borderId="3" xfId="0" applyFont="1" applyFill="1" applyBorder="1" applyAlignment="1" applyProtection="1"/>
    <xf numFmtId="0" fontId="52" fillId="10" borderId="0" xfId="0" applyFont="1" applyFill="1" applyBorder="1" applyAlignment="1" applyProtection="1">
      <alignment horizontal="left"/>
      <protection locked="0"/>
    </xf>
    <xf numFmtId="165" fontId="32" fillId="10" borderId="4" xfId="17" applyNumberFormat="1" applyFont="1" applyFill="1" applyBorder="1" applyAlignment="1">
      <alignment horizontal="right"/>
    </xf>
    <xf numFmtId="165" fontId="32" fillId="10" borderId="0" xfId="8" applyNumberFormat="1" applyFont="1" applyFill="1" applyBorder="1" applyAlignment="1" applyProtection="1">
      <alignment horizontal="right"/>
    </xf>
    <xf numFmtId="188" fontId="32" fillId="0" borderId="0" xfId="15" applyFont="1" applyFill="1" applyAlignment="1">
      <alignment horizontal="left" vertical="center" readingOrder="1"/>
    </xf>
    <xf numFmtId="3" fontId="36" fillId="10" borderId="0" xfId="8" applyNumberFormat="1" applyFont="1" applyFill="1" applyBorder="1" applyProtection="1"/>
    <xf numFmtId="0" fontId="36" fillId="0" borderId="0" xfId="0" applyFont="1" applyFill="1" applyBorder="1" applyAlignment="1" applyProtection="1">
      <alignment vertical="justify" wrapText="1"/>
    </xf>
    <xf numFmtId="3" fontId="52" fillId="10" borderId="0" xfId="8" applyNumberFormat="1" applyFont="1" applyFill="1" applyBorder="1" applyProtection="1"/>
    <xf numFmtId="3" fontId="52" fillId="10" borderId="0" xfId="8" applyNumberFormat="1" applyFont="1" applyFill="1" applyBorder="1" applyAlignment="1" applyProtection="1">
      <alignment horizontal="right"/>
    </xf>
    <xf numFmtId="3" fontId="52" fillId="10" borderId="1" xfId="8" applyNumberFormat="1" applyFont="1" applyFill="1" applyBorder="1" applyAlignment="1" applyProtection="1">
      <alignment horizontal="right"/>
    </xf>
    <xf numFmtId="3" fontId="52" fillId="10" borderId="1" xfId="8" applyNumberFormat="1" applyFont="1" applyFill="1" applyBorder="1" applyProtection="1"/>
    <xf numFmtId="177" fontId="4" fillId="0" borderId="0" xfId="8" applyNumberFormat="1" applyFont="1" applyFill="1" applyBorder="1" applyAlignment="1" applyProtection="1">
      <alignment horizontal="right"/>
    </xf>
    <xf numFmtId="3" fontId="52" fillId="10" borderId="0" xfId="0" applyNumberFormat="1" applyFont="1" applyFill="1" applyBorder="1" applyProtection="1"/>
    <xf numFmtId="3" fontId="8" fillId="10" borderId="1" xfId="0" applyNumberFormat="1" applyFont="1" applyFill="1" applyBorder="1" applyAlignment="1" applyProtection="1"/>
    <xf numFmtId="9" fontId="7" fillId="10" borderId="0" xfId="5" applyNumberFormat="1" applyFont="1" applyFill="1" applyAlignment="1" applyProtection="1">
      <alignment horizontal="right" vertical="center"/>
    </xf>
    <xf numFmtId="9" fontId="8" fillId="10" borderId="1" xfId="5" applyNumberFormat="1" applyFont="1" applyFill="1" applyBorder="1" applyAlignment="1" applyProtection="1">
      <alignment horizontal="right"/>
    </xf>
    <xf numFmtId="3" fontId="7" fillId="10" borderId="0" xfId="0" applyNumberFormat="1" applyFont="1" applyFill="1" applyAlignment="1" applyProtection="1">
      <alignment horizontal="right" vertical="center"/>
    </xf>
    <xf numFmtId="0" fontId="8" fillId="10" borderId="2" xfId="0" applyNumberFormat="1" applyFont="1" applyFill="1" applyBorder="1" applyAlignment="1" applyProtection="1">
      <alignment horizontal="left"/>
    </xf>
    <xf numFmtId="3" fontId="33" fillId="10" borderId="2" xfId="0" applyNumberFormat="1" applyFont="1" applyFill="1" applyBorder="1" applyProtection="1"/>
    <xf numFmtId="165" fontId="33" fillId="10" borderId="2" xfId="0" applyNumberFormat="1" applyFont="1" applyFill="1" applyBorder="1" applyProtection="1"/>
    <xf numFmtId="176" fontId="7" fillId="10" borderId="0" xfId="0" applyNumberFormat="1" applyFont="1" applyFill="1" applyBorder="1"/>
    <xf numFmtId="14" fontId="7" fillId="10" borderId="4" xfId="0" applyNumberFormat="1" applyFont="1" applyFill="1" applyBorder="1" applyAlignment="1">
      <alignment horizontal="left"/>
    </xf>
    <xf numFmtId="14" fontId="7" fillId="10" borderId="0" xfId="0" quotePrefix="1" applyNumberFormat="1" applyFont="1" applyFill="1" applyBorder="1" applyAlignment="1">
      <alignment horizontal="right" indent="1"/>
    </xf>
    <xf numFmtId="0" fontId="32" fillId="0" borderId="0" xfId="12" applyFont="1" applyFill="1" applyBorder="1" applyAlignment="1" applyProtection="1">
      <alignment horizontal="justify" wrapText="1"/>
    </xf>
    <xf numFmtId="0" fontId="9" fillId="0" borderId="0" xfId="3" applyFont="1" applyFill="1" applyAlignment="1" applyProtection="1">
      <alignment horizontal="right"/>
    </xf>
    <xf numFmtId="177" fontId="32" fillId="0" borderId="0" xfId="0" applyNumberFormat="1" applyFont="1"/>
    <xf numFmtId="197" fontId="32" fillId="0" borderId="0" xfId="20" applyNumberFormat="1" applyFont="1" applyFill="1" applyProtection="1"/>
    <xf numFmtId="165" fontId="32" fillId="10" borderId="0" xfId="17" applyNumberFormat="1" applyFont="1" applyFill="1" applyBorder="1" applyAlignment="1">
      <alignment horizontal="right"/>
    </xf>
    <xf numFmtId="0" fontId="36" fillId="0" borderId="0" xfId="20" applyFont="1" applyFill="1" applyProtection="1"/>
    <xf numFmtId="3" fontId="36" fillId="0" borderId="0" xfId="20" applyNumberFormat="1" applyFont="1" applyFill="1" applyProtection="1"/>
    <xf numFmtId="3" fontId="4" fillId="0" borderId="0" xfId="6" applyNumberFormat="1" applyFont="1" applyFill="1" applyAlignment="1" applyProtection="1">
      <alignment horizontal="right"/>
    </xf>
    <xf numFmtId="187" fontId="4" fillId="0" borderId="0" xfId="6" applyNumberFormat="1" applyFont="1" applyFill="1" applyAlignment="1" applyProtection="1">
      <alignment horizontal="right"/>
    </xf>
    <xf numFmtId="3" fontId="73" fillId="0" borderId="0" xfId="0" applyNumberFormat="1" applyFont="1" applyFill="1" applyBorder="1" applyProtection="1"/>
    <xf numFmtId="164" fontId="73" fillId="0" borderId="0" xfId="0" applyNumberFormat="1" applyFont="1" applyFill="1" applyBorder="1" applyProtection="1"/>
    <xf numFmtId="165" fontId="32" fillId="0" borderId="0" xfId="17" applyNumberFormat="1" applyFont="1" applyFill="1" applyBorder="1" applyAlignment="1"/>
    <xf numFmtId="1" fontId="32" fillId="0" borderId="0" xfId="20" applyNumberFormat="1" applyFont="1" applyFill="1" applyProtection="1"/>
    <xf numFmtId="165" fontId="3" fillId="0" borderId="0" xfId="0" applyNumberFormat="1" applyFont="1" applyFill="1" applyBorder="1"/>
    <xf numFmtId="3" fontId="8" fillId="0" borderId="0" xfId="0" applyNumberFormat="1" applyFont="1" applyFill="1" applyBorder="1" applyAlignment="1" applyProtection="1">
      <alignment vertical="top" wrapText="1"/>
    </xf>
    <xf numFmtId="175" fontId="3" fillId="0" borderId="0" xfId="0" applyNumberFormat="1" applyFont="1" applyFill="1" applyBorder="1" applyProtection="1"/>
    <xf numFmtId="167" fontId="8" fillId="10" borderId="2" xfId="0" applyNumberFormat="1" applyFont="1" applyFill="1" applyBorder="1" applyAlignment="1" applyProtection="1">
      <alignment horizontal="right"/>
    </xf>
    <xf numFmtId="165" fontId="52" fillId="0" borderId="0" xfId="0" applyNumberFormat="1" applyFont="1" applyFill="1" applyBorder="1" applyProtection="1"/>
    <xf numFmtId="3" fontId="20" fillId="0" borderId="0" xfId="6" applyNumberFormat="1" applyFont="1" applyFill="1" applyBorder="1" applyProtection="1"/>
    <xf numFmtId="0" fontId="7" fillId="0" borderId="0" xfId="6" applyNumberFormat="1" applyFont="1" applyFill="1" applyBorder="1" applyAlignment="1" applyProtection="1">
      <alignment horizontal="justify"/>
    </xf>
    <xf numFmtId="177" fontId="0" fillId="0" borderId="0" xfId="0" applyNumberFormat="1" applyAlignment="1">
      <alignment horizontal="right"/>
    </xf>
    <xf numFmtId="3" fontId="3" fillId="0" borderId="0" xfId="0" applyNumberFormat="1" applyFont="1" applyFill="1" applyBorder="1" applyAlignment="1" applyProtection="1"/>
    <xf numFmtId="165" fontId="3" fillId="0" borderId="0" xfId="0" applyNumberFormat="1" applyFont="1" applyFill="1" applyBorder="1" applyAlignment="1" applyProtection="1"/>
    <xf numFmtId="0" fontId="7" fillId="0" borderId="0" xfId="6" applyNumberFormat="1" applyFont="1" applyFill="1" applyAlignment="1" applyProtection="1"/>
    <xf numFmtId="4" fontId="36" fillId="0" borderId="0" xfId="0" applyNumberFormat="1" applyFont="1" applyFill="1" applyBorder="1" applyProtection="1"/>
    <xf numFmtId="0" fontId="7" fillId="0" borderId="0" xfId="0" applyFont="1" applyFill="1" applyBorder="1" applyAlignment="1">
      <alignment horizontal="left"/>
    </xf>
    <xf numFmtId="165" fontId="8" fillId="0" borderId="0" xfId="8" applyNumberFormat="1" applyFont="1" applyFill="1" applyBorder="1" applyAlignment="1" applyProtection="1">
      <alignment horizontal="right" indent="1"/>
    </xf>
    <xf numFmtId="165" fontId="76" fillId="0" borderId="0" xfId="8" applyNumberFormat="1" applyFont="1" applyFill="1" applyBorder="1" applyAlignment="1" applyProtection="1">
      <alignment horizontal="right" indent="1"/>
    </xf>
    <xf numFmtId="1" fontId="33" fillId="0" borderId="0" xfId="6" applyNumberFormat="1" applyFont="1" applyFill="1" applyBorder="1" applyAlignment="1" applyProtection="1">
      <alignment horizontal="right" indent="1"/>
    </xf>
    <xf numFmtId="0" fontId="7" fillId="0" borderId="0" xfId="0" applyNumberFormat="1" applyFont="1" applyFill="1" applyBorder="1" applyAlignment="1">
      <alignment horizontal="left"/>
    </xf>
    <xf numFmtId="0" fontId="8" fillId="0" borderId="0" xfId="0" applyNumberFormat="1" applyFont="1" applyFill="1" applyBorder="1" applyAlignment="1">
      <alignment horizontal="left"/>
    </xf>
    <xf numFmtId="0" fontId="76" fillId="0" borderId="0" xfId="0" applyNumberFormat="1" applyFont="1" applyFill="1" applyBorder="1" applyAlignment="1">
      <alignment horizontal="left"/>
    </xf>
    <xf numFmtId="0" fontId="8" fillId="0" borderId="0" xfId="0" applyFont="1" applyFill="1" applyBorder="1" applyAlignment="1">
      <alignment horizontal="left"/>
    </xf>
    <xf numFmtId="182" fontId="8" fillId="10" borderId="1" xfId="0" applyNumberFormat="1" applyFont="1" applyFill="1" applyBorder="1" applyAlignment="1">
      <alignment horizontal="center"/>
    </xf>
    <xf numFmtId="1" fontId="0" fillId="0" borderId="0" xfId="0" applyNumberFormat="1"/>
    <xf numFmtId="3" fontId="7" fillId="0" borderId="0" xfId="6" applyNumberFormat="1" applyFont="1" applyFill="1" applyBorder="1" applyAlignment="1" applyProtection="1">
      <alignment horizontal="right" vertical="top" wrapText="1"/>
    </xf>
    <xf numFmtId="3" fontId="7" fillId="0" borderId="0" xfId="7" applyNumberFormat="1" applyFont="1" applyFill="1" applyBorder="1" applyAlignment="1" applyProtection="1">
      <alignment horizontal="right"/>
    </xf>
    <xf numFmtId="3" fontId="7" fillId="0" borderId="0" xfId="7" applyNumberFormat="1" applyFont="1" applyFill="1" applyAlignment="1" applyProtection="1">
      <alignment horizontal="right"/>
    </xf>
    <xf numFmtId="3" fontId="31" fillId="0" borderId="0" xfId="20" applyNumberFormat="1" applyFont="1" applyFill="1" applyProtection="1"/>
    <xf numFmtId="164" fontId="31" fillId="0" borderId="0" xfId="20" applyNumberFormat="1" applyFont="1" applyFill="1" applyProtection="1"/>
    <xf numFmtId="0" fontId="7" fillId="0" borderId="0" xfId="12" applyFont="1" applyFill="1" applyBorder="1" applyAlignment="1" applyProtection="1">
      <alignment vertical="center"/>
    </xf>
    <xf numFmtId="0" fontId="7" fillId="0" borderId="0" xfId="7" applyFont="1" applyFill="1" applyBorder="1"/>
    <xf numFmtId="0" fontId="73" fillId="0" borderId="0" xfId="0" applyFont="1" applyFill="1" applyBorder="1" applyAlignment="1" applyProtection="1">
      <alignment vertical="justify" wrapText="1"/>
    </xf>
    <xf numFmtId="3" fontId="31" fillId="0" borderId="0" xfId="0" applyNumberFormat="1" applyFont="1"/>
    <xf numFmtId="3" fontId="31" fillId="0" borderId="1" xfId="17" applyNumberFormat="1" applyFont="1" applyFill="1" applyBorder="1" applyAlignment="1"/>
    <xf numFmtId="165" fontId="31" fillId="0" borderId="0" xfId="0" applyNumberFormat="1" applyFont="1"/>
    <xf numFmtId="0" fontId="9" fillId="0" borderId="0" xfId="0" applyFont="1" applyFill="1" applyAlignment="1" applyProtection="1">
      <alignment horizontal="right"/>
    </xf>
    <xf numFmtId="14" fontId="7" fillId="0" borderId="0" xfId="20" applyNumberFormat="1" applyFont="1" applyFill="1" applyProtection="1"/>
    <xf numFmtId="165" fontId="7" fillId="10" borderId="4" xfId="8" applyNumberFormat="1" applyFont="1" applyFill="1" applyBorder="1" applyAlignment="1" applyProtection="1">
      <alignment horizontal="right" indent="1"/>
    </xf>
    <xf numFmtId="191" fontId="32" fillId="0" borderId="0" xfId="0" applyNumberFormat="1" applyFont="1" applyFill="1" applyBorder="1" applyProtection="1"/>
    <xf numFmtId="177" fontId="8" fillId="10" borderId="6" xfId="8" applyNumberFormat="1" applyFont="1" applyFill="1" applyBorder="1" applyAlignment="1" applyProtection="1">
      <alignment horizontal="right" indent="1"/>
    </xf>
    <xf numFmtId="195" fontId="8" fillId="10" borderId="4" xfId="0" applyNumberFormat="1" applyFont="1" applyFill="1" applyBorder="1" applyProtection="1"/>
    <xf numFmtId="3" fontId="44" fillId="10" borderId="0" xfId="17" applyNumberFormat="1" applyFont="1" applyFill="1" applyBorder="1" applyAlignment="1"/>
    <xf numFmtId="3" fontId="44" fillId="10" borderId="0" xfId="7" applyNumberFormat="1" applyFont="1" applyFill="1" applyBorder="1" applyAlignment="1" applyProtection="1">
      <alignment horizontal="right"/>
    </xf>
    <xf numFmtId="0" fontId="4" fillId="0" borderId="0" xfId="20" applyFont="1" applyFill="1" applyAlignment="1" applyProtection="1">
      <alignment textRotation="90"/>
    </xf>
    <xf numFmtId="3" fontId="4" fillId="0" borderId="0" xfId="20" applyNumberFormat="1" applyFont="1" applyFill="1" applyProtection="1"/>
    <xf numFmtId="164" fontId="4" fillId="0" borderId="0" xfId="20" applyNumberFormat="1" applyFont="1" applyFill="1" applyProtection="1"/>
    <xf numFmtId="1" fontId="4" fillId="0" borderId="0" xfId="20" applyNumberFormat="1" applyFont="1" applyFill="1" applyProtection="1"/>
    <xf numFmtId="0" fontId="4" fillId="0" borderId="0" xfId="20" applyFont="1" applyFill="1" applyProtection="1"/>
    <xf numFmtId="3" fontId="7" fillId="10" borderId="4" xfId="8" applyNumberFormat="1" applyFont="1" applyFill="1" applyBorder="1" applyAlignment="1" applyProtection="1">
      <alignment horizontal="right" indent="1"/>
    </xf>
    <xf numFmtId="0" fontId="9" fillId="0" borderId="0" xfId="0" applyFont="1" applyFill="1" applyAlignment="1" applyProtection="1">
      <alignment horizontal="right"/>
    </xf>
    <xf numFmtId="0" fontId="52" fillId="0" borderId="0" xfId="0" applyFont="1" applyFill="1" applyBorder="1" applyAlignment="1" applyProtection="1">
      <alignment horizontal="left" vertical="justify" wrapText="1"/>
    </xf>
    <xf numFmtId="0" fontId="9" fillId="0" borderId="0" xfId="3" applyFont="1" applyFill="1" applyAlignment="1" applyProtection="1">
      <alignment horizontal="right"/>
    </xf>
    <xf numFmtId="165" fontId="36" fillId="10" borderId="0" xfId="6" applyNumberFormat="1" applyFont="1" applyFill="1" applyBorder="1" applyAlignment="1" applyProtection="1">
      <alignment horizontal="right" indent="1"/>
    </xf>
    <xf numFmtId="200" fontId="4" fillId="0" borderId="0" xfId="0" quotePrefix="1" applyNumberFormat="1" applyFont="1" applyFill="1" applyBorder="1" applyAlignment="1" applyProtection="1">
      <alignment horizontal="right"/>
    </xf>
    <xf numFmtId="3" fontId="7" fillId="0" borderId="0" xfId="7" applyNumberFormat="1" applyFont="1" applyFill="1" applyBorder="1" applyAlignment="1" applyProtection="1">
      <alignment horizontal="left" indent="1"/>
    </xf>
    <xf numFmtId="165" fontId="7" fillId="0" borderId="0" xfId="20" applyNumberFormat="1" applyFont="1" applyFill="1" applyProtection="1"/>
    <xf numFmtId="165" fontId="14" fillId="0" borderId="0" xfId="0" applyNumberFormat="1" applyFont="1" applyFill="1" applyBorder="1" applyProtection="1"/>
    <xf numFmtId="164" fontId="32" fillId="0" borderId="0" xfId="0" applyNumberFormat="1" applyFont="1" applyFill="1" applyBorder="1" applyProtection="1"/>
    <xf numFmtId="0" fontId="33" fillId="0" borderId="0" xfId="0" applyFont="1" applyFill="1" applyBorder="1" applyProtection="1"/>
    <xf numFmtId="0" fontId="36" fillId="0" borderId="0" xfId="0" applyNumberFormat="1" applyFont="1" applyFill="1" applyBorder="1" applyAlignment="1">
      <alignment horizontal="left"/>
    </xf>
    <xf numFmtId="165" fontId="36" fillId="0" borderId="0" xfId="8" applyNumberFormat="1" applyFont="1" applyFill="1" applyBorder="1" applyAlignment="1" applyProtection="1">
      <alignment horizontal="right" indent="1"/>
    </xf>
    <xf numFmtId="201" fontId="4" fillId="0" borderId="0" xfId="0" applyNumberFormat="1" applyFont="1" applyFill="1" applyBorder="1" applyProtection="1"/>
    <xf numFmtId="3" fontId="32" fillId="10" borderId="0" xfId="0" applyNumberFormat="1" applyFont="1" applyFill="1" applyBorder="1" applyAlignment="1" applyProtection="1"/>
    <xf numFmtId="167" fontId="32" fillId="10" borderId="0" xfId="0" applyNumberFormat="1" applyFont="1" applyFill="1" applyBorder="1" applyAlignment="1" applyProtection="1">
      <alignment horizontal="right"/>
    </xf>
    <xf numFmtId="165" fontId="4" fillId="0" borderId="0" xfId="0" applyNumberFormat="1" applyFont="1"/>
    <xf numFmtId="3" fontId="35" fillId="10" borderId="1" xfId="17" applyNumberFormat="1" applyFont="1" applyFill="1" applyBorder="1" applyAlignment="1"/>
    <xf numFmtId="165" fontId="36" fillId="0" borderId="0" xfId="0" applyNumberFormat="1" applyFont="1"/>
    <xf numFmtId="165" fontId="36" fillId="10" borderId="0" xfId="8" applyNumberFormat="1" applyFont="1" applyFill="1" applyBorder="1" applyAlignment="1" applyProtection="1">
      <alignment horizontal="right" indent="1"/>
    </xf>
    <xf numFmtId="188" fontId="36" fillId="10" borderId="0" xfId="6" applyFont="1" applyFill="1" applyBorder="1" applyAlignment="1" applyProtection="1">
      <alignment horizontal="left"/>
    </xf>
    <xf numFmtId="165" fontId="32" fillId="0" borderId="0" xfId="20" applyNumberFormat="1" applyFont="1" applyFill="1" applyAlignment="1" applyProtection="1">
      <alignment horizontal="right"/>
    </xf>
    <xf numFmtId="166" fontId="33" fillId="10" borderId="1" xfId="0" applyNumberFormat="1" applyFont="1" applyFill="1" applyBorder="1" applyAlignment="1" applyProtection="1"/>
    <xf numFmtId="3" fontId="33" fillId="10" borderId="1" xfId="0" applyNumberFormat="1" applyFont="1" applyFill="1" applyBorder="1" applyAlignment="1" applyProtection="1"/>
    <xf numFmtId="174" fontId="32" fillId="10" borderId="0" xfId="0" applyNumberFormat="1" applyFont="1" applyFill="1" applyBorder="1" applyAlignment="1">
      <alignment horizontal="right"/>
    </xf>
    <xf numFmtId="174" fontId="33" fillId="10" borderId="2" xfId="0" applyNumberFormat="1" applyFont="1" applyFill="1" applyBorder="1" applyAlignment="1">
      <alignment horizontal="right"/>
    </xf>
    <xf numFmtId="165" fontId="33" fillId="10" borderId="1" xfId="0" applyNumberFormat="1" applyFont="1" applyFill="1" applyBorder="1"/>
    <xf numFmtId="169" fontId="32" fillId="10" borderId="0" xfId="0" applyNumberFormat="1" applyFont="1" applyFill="1" applyBorder="1" applyAlignment="1">
      <alignment horizontal="right"/>
    </xf>
    <xf numFmtId="170" fontId="32" fillId="10" borderId="0" xfId="0" applyNumberFormat="1" applyFont="1" applyFill="1" applyBorder="1" applyAlignment="1">
      <alignment horizontal="right"/>
    </xf>
    <xf numFmtId="169" fontId="32" fillId="10" borderId="1" xfId="0" applyNumberFormat="1" applyFont="1" applyFill="1" applyBorder="1" applyAlignment="1">
      <alignment horizontal="right"/>
    </xf>
    <xf numFmtId="170" fontId="32" fillId="10" borderId="1" xfId="0" applyNumberFormat="1" applyFont="1" applyFill="1" applyBorder="1" applyAlignment="1">
      <alignment horizontal="right"/>
    </xf>
    <xf numFmtId="169" fontId="33" fillId="10" borderId="2" xfId="0" applyNumberFormat="1" applyFont="1" applyFill="1" applyBorder="1" applyAlignment="1">
      <alignment horizontal="right"/>
    </xf>
    <xf numFmtId="170" fontId="33" fillId="10" borderId="1" xfId="0" applyNumberFormat="1" applyFont="1" applyFill="1" applyBorder="1" applyAlignment="1">
      <alignment horizontal="right"/>
    </xf>
    <xf numFmtId="165" fontId="32" fillId="10" borderId="0" xfId="0" applyNumberFormat="1" applyFont="1" applyFill="1" applyBorder="1" applyAlignment="1">
      <alignment horizontal="right" indent="2"/>
    </xf>
    <xf numFmtId="165" fontId="32" fillId="10" borderId="1" xfId="0" applyNumberFormat="1" applyFont="1" applyFill="1" applyBorder="1" applyAlignment="1">
      <alignment horizontal="right" indent="2"/>
    </xf>
    <xf numFmtId="165" fontId="33" fillId="10" borderId="1" xfId="0" applyNumberFormat="1" applyFont="1" applyFill="1" applyBorder="1" applyAlignment="1">
      <alignment horizontal="right" indent="2"/>
    </xf>
    <xf numFmtId="171" fontId="32" fillId="10" borderId="0" xfId="0" applyNumberFormat="1" applyFont="1" applyFill="1" applyBorder="1" applyAlignment="1">
      <alignment horizontal="right"/>
    </xf>
    <xf numFmtId="168" fontId="32" fillId="10" borderId="0" xfId="0" applyNumberFormat="1" applyFont="1" applyFill="1" applyBorder="1" applyAlignment="1" applyProtection="1">
      <alignment horizontal="right"/>
    </xf>
    <xf numFmtId="171" fontId="32" fillId="10" borderId="1" xfId="0" applyNumberFormat="1" applyFont="1" applyFill="1" applyBorder="1" applyAlignment="1">
      <alignment horizontal="right"/>
    </xf>
    <xf numFmtId="168" fontId="32" fillId="10" borderId="1" xfId="0" applyNumberFormat="1" applyFont="1" applyFill="1" applyBorder="1" applyAlignment="1" applyProtection="1">
      <alignment horizontal="right"/>
    </xf>
    <xf numFmtId="171" fontId="33" fillId="10" borderId="1" xfId="0" applyNumberFormat="1" applyFont="1" applyFill="1" applyBorder="1" applyAlignment="1">
      <alignment horizontal="right"/>
    </xf>
    <xf numFmtId="168" fontId="33" fillId="10" borderId="1" xfId="0" applyNumberFormat="1" applyFont="1" applyFill="1" applyBorder="1" applyAlignment="1" applyProtection="1">
      <alignment horizontal="right"/>
    </xf>
    <xf numFmtId="167" fontId="32" fillId="10" borderId="1" xfId="0" applyNumberFormat="1" applyFont="1" applyFill="1" applyBorder="1" applyAlignment="1" applyProtection="1">
      <alignment horizontal="right"/>
    </xf>
    <xf numFmtId="167" fontId="33" fillId="10" borderId="2" xfId="0" applyNumberFormat="1" applyFont="1" applyFill="1" applyBorder="1" applyAlignment="1" applyProtection="1">
      <alignment horizontal="right"/>
    </xf>
    <xf numFmtId="167" fontId="33" fillId="10" borderId="1" xfId="0" applyNumberFormat="1" applyFont="1" applyFill="1" applyBorder="1" applyAlignment="1" applyProtection="1">
      <alignment horizontal="right"/>
    </xf>
    <xf numFmtId="0" fontId="6" fillId="2" borderId="1" xfId="0" applyFont="1" applyFill="1" applyBorder="1" applyAlignment="1" applyProtection="1">
      <alignment horizontal="right"/>
    </xf>
    <xf numFmtId="4" fontId="7" fillId="0" borderId="0" xfId="0" applyNumberFormat="1" applyFont="1" applyFill="1" applyProtection="1"/>
    <xf numFmtId="165" fontId="52" fillId="10" borderId="0" xfId="0" applyNumberFormat="1" applyFont="1" applyFill="1" applyAlignment="1" applyProtection="1">
      <alignment horizontal="right"/>
    </xf>
    <xf numFmtId="4" fontId="8" fillId="10" borderId="2" xfId="8" applyNumberFormat="1" applyFont="1" applyFill="1" applyBorder="1" applyAlignment="1" applyProtection="1">
      <alignment horizontal="right" indent="1"/>
    </xf>
    <xf numFmtId="171" fontId="33" fillId="10" borderId="2" xfId="0" applyNumberFormat="1" applyFont="1" applyFill="1" applyBorder="1" applyAlignment="1">
      <alignment horizontal="right"/>
    </xf>
    <xf numFmtId="173" fontId="32" fillId="10" borderId="0" xfId="0" applyNumberFormat="1" applyFont="1" applyFill="1" applyBorder="1" applyAlignment="1">
      <alignment horizontal="right"/>
    </xf>
    <xf numFmtId="173" fontId="33" fillId="10" borderId="2" xfId="0" applyNumberFormat="1" applyFont="1" applyFill="1" applyBorder="1" applyAlignment="1">
      <alignment horizontal="right"/>
    </xf>
    <xf numFmtId="173" fontId="32" fillId="10" borderId="0" xfId="0" applyNumberFormat="1" applyFont="1" applyFill="1" applyBorder="1" applyAlignment="1">
      <alignment horizontal="center"/>
    </xf>
    <xf numFmtId="174" fontId="32" fillId="10" borderId="0" xfId="0" applyNumberFormat="1" applyFont="1" applyFill="1" applyBorder="1" applyAlignment="1">
      <alignment horizontal="center"/>
    </xf>
    <xf numFmtId="0" fontId="32" fillId="10" borderId="0" xfId="0" applyFont="1" applyFill="1" applyBorder="1" applyAlignment="1" applyProtection="1">
      <alignment horizontal="left"/>
      <protection locked="0"/>
    </xf>
    <xf numFmtId="1" fontId="3" fillId="10" borderId="0" xfId="0" applyNumberFormat="1" applyFont="1" applyFill="1" applyProtection="1"/>
    <xf numFmtId="1" fontId="7" fillId="10" borderId="1" xfId="0" applyNumberFormat="1" applyFont="1" applyFill="1" applyBorder="1" applyAlignment="1" applyProtection="1">
      <alignment horizontal="right"/>
    </xf>
    <xf numFmtId="3" fontId="33" fillId="10" borderId="1" xfId="7" applyNumberFormat="1" applyFont="1" applyFill="1" applyBorder="1" applyAlignment="1" applyProtection="1">
      <alignment horizontal="right"/>
    </xf>
    <xf numFmtId="165" fontId="33" fillId="10" borderId="1" xfId="7" applyNumberFormat="1" applyFont="1" applyFill="1" applyBorder="1" applyAlignment="1" applyProtection="1">
      <alignment horizontal="right"/>
    </xf>
    <xf numFmtId="165" fontId="8" fillId="10" borderId="2" xfId="8" applyNumberFormat="1" applyFont="1" applyFill="1" applyBorder="1" applyProtection="1"/>
    <xf numFmtId="3" fontId="52" fillId="10" borderId="3" xfId="8" applyNumberFormat="1" applyFont="1" applyFill="1" applyBorder="1" applyProtection="1"/>
    <xf numFmtId="165" fontId="7" fillId="10" borderId="3" xfId="8" applyNumberFormat="1" applyFont="1" applyFill="1" applyBorder="1" applyAlignment="1" applyProtection="1">
      <alignment horizontal="right"/>
    </xf>
    <xf numFmtId="165" fontId="7" fillId="10" borderId="3" xfId="8" applyNumberFormat="1" applyFont="1" applyFill="1" applyBorder="1" applyProtection="1"/>
    <xf numFmtId="3" fontId="31" fillId="0" borderId="0" xfId="0" applyNumberFormat="1" applyFont="1" applyFill="1" applyBorder="1" applyProtection="1"/>
    <xf numFmtId="165" fontId="31" fillId="0" borderId="0" xfId="6" applyNumberFormat="1" applyFont="1" applyFill="1" applyBorder="1" applyAlignment="1" applyProtection="1">
      <alignment horizontal="right"/>
    </xf>
    <xf numFmtId="189" fontId="77" fillId="0" borderId="0" xfId="6" applyNumberFormat="1" applyFont="1" applyFill="1" applyBorder="1" applyAlignment="1" applyProtection="1"/>
    <xf numFmtId="3" fontId="77" fillId="0" borderId="0" xfId="6" applyNumberFormat="1" applyFont="1" applyFill="1" applyBorder="1" applyProtection="1"/>
    <xf numFmtId="165" fontId="31" fillId="0" borderId="0" xfId="0" applyNumberFormat="1" applyFont="1" applyFill="1" applyBorder="1" applyProtection="1"/>
    <xf numFmtId="164" fontId="31" fillId="0" borderId="0" xfId="0" applyNumberFormat="1" applyFont="1" applyFill="1" applyBorder="1" applyProtection="1"/>
    <xf numFmtId="4" fontId="31" fillId="0" borderId="0" xfId="0" applyNumberFormat="1" applyFont="1" applyFill="1" applyBorder="1" applyProtection="1"/>
    <xf numFmtId="1" fontId="31" fillId="0" borderId="0" xfId="0" applyNumberFormat="1" applyFont="1" applyFill="1" applyBorder="1" applyProtection="1"/>
    <xf numFmtId="197" fontId="4" fillId="0" borderId="0" xfId="0" applyNumberFormat="1" applyFont="1"/>
    <xf numFmtId="0" fontId="8" fillId="0" borderId="0" xfId="7" applyFont="1" applyFill="1" applyAlignment="1" applyProtection="1">
      <alignment horizontal="left" vertical="top" wrapText="1"/>
    </xf>
    <xf numFmtId="15" fontId="32" fillId="10" borderId="0" xfId="6" applyNumberFormat="1" applyFont="1" applyFill="1" applyAlignment="1" applyProtection="1">
      <alignment horizontal="right"/>
    </xf>
    <xf numFmtId="164" fontId="32" fillId="10" borderId="0" xfId="6" applyNumberFormat="1" applyFont="1" applyFill="1" applyAlignment="1" applyProtection="1"/>
    <xf numFmtId="3" fontId="33" fillId="10" borderId="1" xfId="6" applyNumberFormat="1" applyFont="1" applyFill="1" applyBorder="1" applyAlignment="1" applyProtection="1">
      <alignment horizontal="right"/>
    </xf>
    <xf numFmtId="164" fontId="33" fillId="10" borderId="1" xfId="6" applyNumberFormat="1" applyFont="1" applyFill="1" applyBorder="1" applyAlignment="1" applyProtection="1"/>
    <xf numFmtId="0" fontId="8" fillId="0" borderId="0" xfId="9" applyFont="1" applyFill="1" applyBorder="1" applyAlignment="1" applyProtection="1">
      <alignment horizontal="left" vertical="top" wrapText="1"/>
    </xf>
    <xf numFmtId="188" fontId="8" fillId="0" borderId="0" xfId="6" applyFont="1" applyFill="1" applyBorder="1" applyAlignment="1" applyProtection="1">
      <alignment horizontal="left" vertical="top" wrapText="1"/>
    </xf>
    <xf numFmtId="0" fontId="7" fillId="0" borderId="0" xfId="6" applyNumberFormat="1" applyFont="1" applyFill="1" applyAlignment="1" applyProtection="1">
      <alignment horizontal="justify" wrapText="1"/>
    </xf>
    <xf numFmtId="0" fontId="7" fillId="0" borderId="8" xfId="6" applyNumberFormat="1" applyFont="1" applyFill="1" applyBorder="1" applyAlignment="1" applyProtection="1">
      <alignment horizontal="justify"/>
    </xf>
    <xf numFmtId="0" fontId="7" fillId="0" borderId="0" xfId="6" applyNumberFormat="1" applyFont="1" applyFill="1" applyBorder="1" applyAlignment="1" applyProtection="1">
      <alignment horizontal="justify"/>
    </xf>
    <xf numFmtId="188" fontId="9" fillId="0" borderId="0" xfId="6" applyFont="1" applyFill="1" applyAlignment="1" applyProtection="1">
      <alignment horizontal="right"/>
    </xf>
    <xf numFmtId="188" fontId="47" fillId="4" borderId="0" xfId="6" applyFont="1" applyFill="1" applyBorder="1" applyAlignment="1" applyProtection="1">
      <alignment horizontal="right" indent="1"/>
    </xf>
    <xf numFmtId="188" fontId="39" fillId="4" borderId="0" xfId="6" applyFill="1" applyBorder="1" applyAlignment="1">
      <alignment horizontal="right" indent="1"/>
    </xf>
    <xf numFmtId="188" fontId="47" fillId="4" borderId="1" xfId="6" applyFont="1" applyFill="1" applyBorder="1" applyAlignment="1" applyProtection="1">
      <alignment horizontal="right" indent="1"/>
    </xf>
    <xf numFmtId="0" fontId="32" fillId="0" borderId="0" xfId="6" applyNumberFormat="1" applyFont="1" applyFill="1" applyBorder="1" applyAlignment="1" applyProtection="1">
      <alignment horizontal="justify"/>
    </xf>
    <xf numFmtId="188" fontId="6" fillId="3" borderId="0" xfId="6" applyFont="1" applyFill="1" applyBorder="1" applyAlignment="1" applyProtection="1">
      <alignment horizontal="right" indent="1"/>
    </xf>
    <xf numFmtId="188" fontId="20" fillId="0" borderId="0" xfId="6" applyFont="1" applyBorder="1" applyAlignment="1">
      <alignment horizontal="right" indent="1"/>
    </xf>
    <xf numFmtId="188" fontId="6" fillId="3" borderId="1" xfId="6" applyFont="1" applyFill="1" applyBorder="1" applyAlignment="1" applyProtection="1">
      <alignment horizontal="right" indent="1"/>
    </xf>
    <xf numFmtId="0" fontId="8" fillId="0" borderId="0" xfId="13" applyFont="1" applyFill="1" applyBorder="1" applyAlignment="1" applyProtection="1">
      <alignment horizontal="left" vertical="top" wrapText="1"/>
    </xf>
    <xf numFmtId="0" fontId="7" fillId="0" borderId="0" xfId="12" applyFont="1" applyFill="1" applyBorder="1" applyAlignment="1" applyProtection="1">
      <alignment horizontal="left" vertical="center"/>
    </xf>
    <xf numFmtId="0" fontId="8" fillId="0" borderId="0" xfId="14" applyFont="1" applyFill="1" applyBorder="1" applyAlignment="1" applyProtection="1">
      <alignment horizontal="left" vertical="top" wrapText="1"/>
    </xf>
    <xf numFmtId="0" fontId="8" fillId="0" borderId="0" xfId="0" applyFont="1" applyFill="1" applyBorder="1" applyAlignment="1" applyProtection="1">
      <alignment horizontal="left" vertical="top" wrapText="1"/>
    </xf>
    <xf numFmtId="0" fontId="9" fillId="0" borderId="0" xfId="0" applyFont="1" applyFill="1" applyAlignment="1" applyProtection="1">
      <alignment horizontal="right"/>
    </xf>
    <xf numFmtId="0" fontId="0" fillId="0" borderId="0" xfId="0" applyAlignment="1"/>
    <xf numFmtId="0" fontId="7" fillId="0" borderId="0" xfId="0" applyFont="1" applyFill="1" applyBorder="1" applyAlignment="1" applyProtection="1">
      <alignment horizontal="justify" vertical="center"/>
    </xf>
    <xf numFmtId="0" fontId="8" fillId="0" borderId="0" xfId="0" applyFont="1" applyFill="1" applyAlignment="1" applyProtection="1">
      <alignment horizontal="left" vertical="top" wrapText="1"/>
    </xf>
    <xf numFmtId="0" fontId="32" fillId="0" borderId="0" xfId="0" applyNumberFormat="1" applyFont="1" applyFill="1" applyBorder="1" applyAlignment="1" applyProtection="1">
      <alignment horizontal="justify"/>
    </xf>
    <xf numFmtId="0" fontId="7" fillId="0" borderId="0" xfId="6" applyNumberFormat="1" applyFont="1" applyFill="1" applyBorder="1" applyAlignment="1" applyProtection="1">
      <alignment horizontal="left"/>
    </xf>
    <xf numFmtId="0" fontId="6" fillId="2" borderId="1" xfId="0" applyFont="1" applyFill="1" applyBorder="1" applyAlignment="1" applyProtection="1">
      <alignment horizontal="right"/>
    </xf>
    <xf numFmtId="165" fontId="8" fillId="0" borderId="0" xfId="0" applyNumberFormat="1" applyFont="1" applyFill="1" applyBorder="1" applyAlignment="1" applyProtection="1">
      <alignment horizontal="left" vertical="top" wrapText="1"/>
    </xf>
    <xf numFmtId="0" fontId="7" fillId="0" borderId="0" xfId="0" applyNumberFormat="1" applyFont="1" applyFill="1" applyBorder="1" applyAlignment="1" applyProtection="1">
      <alignment horizontal="justify" wrapText="1"/>
    </xf>
    <xf numFmtId="0" fontId="7" fillId="0" borderId="0" xfId="0" applyFont="1" applyFill="1" applyAlignment="1" applyProtection="1">
      <alignment horizontal="left"/>
    </xf>
    <xf numFmtId="0" fontId="32" fillId="0" borderId="0" xfId="0" applyNumberFormat="1" applyFont="1" applyFill="1" applyBorder="1" applyAlignment="1" applyProtection="1">
      <alignment horizontal="left"/>
    </xf>
    <xf numFmtId="0" fontId="7" fillId="0" borderId="3" xfId="0" applyFont="1" applyFill="1" applyBorder="1" applyAlignment="1" applyProtection="1">
      <alignment horizontal="left"/>
    </xf>
    <xf numFmtId="0" fontId="6" fillId="2" borderId="1" xfId="0" applyFont="1" applyFill="1" applyBorder="1" applyAlignment="1" applyProtection="1">
      <alignment horizontal="center"/>
    </xf>
    <xf numFmtId="0" fontId="6" fillId="2" borderId="2" xfId="0" applyFont="1" applyFill="1" applyBorder="1" applyAlignment="1" applyProtection="1">
      <alignment horizontal="center"/>
    </xf>
    <xf numFmtId="0" fontId="2" fillId="0" borderId="0" xfId="2" applyFont="1" applyFill="1" applyBorder="1" applyAlignment="1" applyProtection="1">
      <alignment horizontal="center"/>
    </xf>
    <xf numFmtId="0" fontId="6" fillId="2" borderId="1" xfId="0" applyNumberFormat="1" applyFont="1" applyFill="1" applyBorder="1" applyAlignment="1" applyProtection="1">
      <alignment horizontal="center"/>
    </xf>
    <xf numFmtId="0" fontId="7" fillId="0" borderId="0" xfId="0" applyFont="1" applyFill="1" applyBorder="1" applyAlignment="1" applyProtection="1">
      <alignment horizontal="left" vertical="justify" wrapText="1"/>
    </xf>
    <xf numFmtId="2" fontId="6" fillId="2" borderId="1" xfId="0" applyNumberFormat="1" applyFont="1" applyFill="1" applyBorder="1" applyAlignment="1" applyProtection="1">
      <alignment horizontal="center"/>
    </xf>
    <xf numFmtId="2" fontId="6" fillId="2" borderId="3" xfId="0" applyNumberFormat="1" applyFont="1" applyFill="1" applyBorder="1" applyAlignment="1" applyProtection="1">
      <alignment horizontal="justify"/>
    </xf>
    <xf numFmtId="2" fontId="6" fillId="2" borderId="1" xfId="0" applyNumberFormat="1" applyFont="1" applyFill="1" applyBorder="1" applyAlignment="1" applyProtection="1">
      <alignment horizontal="justify"/>
    </xf>
    <xf numFmtId="0" fontId="6" fillId="2" borderId="1" xfId="0" applyNumberFormat="1" applyFont="1" applyFill="1" applyBorder="1" applyAlignment="1" applyProtection="1">
      <alignment horizontal="center"/>
      <protection locked="0"/>
    </xf>
    <xf numFmtId="0" fontId="7" fillId="0" borderId="0" xfId="0" applyFont="1" applyFill="1" applyBorder="1" applyAlignment="1" applyProtection="1">
      <alignment horizontal="justify" vertical="justify"/>
    </xf>
    <xf numFmtId="0" fontId="7" fillId="0" borderId="3" xfId="0" applyFont="1" applyFill="1" applyBorder="1" applyAlignment="1" applyProtection="1">
      <alignment horizontal="justify" vertical="justify"/>
    </xf>
    <xf numFmtId="0" fontId="32" fillId="0" borderId="3" xfId="0" applyFont="1" applyFill="1" applyBorder="1" applyAlignment="1" applyProtection="1">
      <alignment horizontal="justify" wrapText="1"/>
    </xf>
    <xf numFmtId="0" fontId="32" fillId="0" borderId="0" xfId="0" applyFont="1" applyFill="1" applyBorder="1" applyAlignment="1" applyProtection="1">
      <alignment horizontal="justify" wrapText="1"/>
    </xf>
    <xf numFmtId="0" fontId="73" fillId="0" borderId="0" xfId="0" applyFont="1" applyFill="1" applyBorder="1" applyAlignment="1" applyProtection="1">
      <alignment horizontal="justify" vertical="justify" wrapText="1"/>
    </xf>
    <xf numFmtId="0" fontId="32" fillId="0" borderId="0" xfId="0" applyNumberFormat="1" applyFont="1" applyFill="1" applyBorder="1" applyAlignment="1" applyProtection="1">
      <alignment horizontal="justify" vertical="top" wrapText="1"/>
    </xf>
    <xf numFmtId="3" fontId="8" fillId="0" borderId="0" xfId="0" applyNumberFormat="1" applyFont="1" applyFill="1" applyBorder="1" applyAlignment="1" applyProtection="1">
      <alignment horizontal="left" vertical="top" wrapText="1"/>
    </xf>
    <xf numFmtId="0" fontId="8" fillId="0" borderId="0" xfId="20" applyFont="1" applyFill="1" applyBorder="1" applyAlignment="1" applyProtection="1">
      <alignment horizontal="left" vertical="top" wrapText="1"/>
    </xf>
    <xf numFmtId="0" fontId="7" fillId="0" borderId="0" xfId="0" applyFont="1" applyFill="1" applyAlignment="1" applyProtection="1">
      <alignment horizontal="justify" vertical="center" wrapText="1"/>
    </xf>
    <xf numFmtId="0" fontId="0" fillId="0" borderId="0" xfId="0" applyFill="1" applyAlignment="1">
      <alignment horizontal="justify" vertical="center" wrapText="1"/>
    </xf>
    <xf numFmtId="0" fontId="32" fillId="0" borderId="0" xfId="0" applyNumberFormat="1" applyFont="1" applyFill="1" applyBorder="1" applyAlignment="1" applyProtection="1">
      <alignment horizontal="justify" vertical="center"/>
    </xf>
    <xf numFmtId="3" fontId="6" fillId="4" borderId="4" xfId="0" applyNumberFormat="1" applyFont="1" applyFill="1" applyBorder="1" applyAlignment="1" applyProtection="1">
      <alignment horizontal="center" wrapText="1"/>
    </xf>
    <xf numFmtId="0" fontId="0" fillId="4" borderId="4" xfId="0" applyFill="1" applyBorder="1" applyAlignment="1">
      <alignment horizontal="center" wrapText="1"/>
    </xf>
    <xf numFmtId="0" fontId="32" fillId="0" borderId="0" xfId="0" applyNumberFormat="1" applyFont="1" applyFill="1" applyBorder="1" applyAlignment="1" applyProtection="1">
      <alignment horizontal="justify" vertical="center" wrapText="1"/>
    </xf>
    <xf numFmtId="0" fontId="8" fillId="0" borderId="0" xfId="7" applyFont="1" applyFill="1" applyAlignment="1" applyProtection="1">
      <alignment horizontal="left" vertical="top" wrapText="1"/>
    </xf>
    <xf numFmtId="0" fontId="32" fillId="0" borderId="0" xfId="6" applyNumberFormat="1" applyFont="1" applyFill="1" applyBorder="1" applyAlignment="1" applyProtection="1">
      <alignment horizontal="left" vertical="center"/>
    </xf>
    <xf numFmtId="0" fontId="9" fillId="0" borderId="0" xfId="3" applyFont="1" applyFill="1" applyAlignment="1" applyProtection="1">
      <alignment horizontal="right"/>
    </xf>
    <xf numFmtId="0" fontId="7" fillId="0" borderId="3" xfId="6" applyNumberFormat="1" applyFont="1" applyFill="1" applyBorder="1" applyAlignment="1" applyProtection="1">
      <alignment horizontal="left"/>
    </xf>
    <xf numFmtId="3" fontId="23" fillId="0" borderId="0" xfId="0" applyNumberFormat="1" applyFont="1" applyFill="1" applyAlignment="1">
      <alignment horizontal="center"/>
    </xf>
    <xf numFmtId="3" fontId="8" fillId="0" borderId="0" xfId="0" applyNumberFormat="1" applyFont="1" applyFill="1" applyAlignment="1">
      <alignment horizontal="left" vertical="top" wrapText="1"/>
    </xf>
    <xf numFmtId="0" fontId="8" fillId="0" borderId="0" xfId="0" applyFont="1" applyAlignment="1">
      <alignment horizontal="left" vertical="top" wrapText="1"/>
    </xf>
    <xf numFmtId="0" fontId="8" fillId="0" borderId="0" xfId="17" applyFont="1" applyFill="1" applyBorder="1" applyAlignment="1" applyProtection="1">
      <alignment horizontal="left" vertical="top" wrapText="1"/>
    </xf>
    <xf numFmtId="0" fontId="32" fillId="0" borderId="0" xfId="6" applyNumberFormat="1" applyFont="1" applyFill="1" applyBorder="1" applyAlignment="1" applyProtection="1">
      <alignment horizontal="left" vertical="center" wrapText="1"/>
    </xf>
    <xf numFmtId="0" fontId="52" fillId="0" borderId="0" xfId="0" applyFont="1" applyFill="1" applyBorder="1" applyAlignment="1" applyProtection="1">
      <alignment horizontal="justify" vertical="justify" wrapText="1"/>
    </xf>
    <xf numFmtId="0" fontId="8" fillId="0" borderId="0" xfId="19" applyFont="1" applyAlignment="1">
      <alignment horizontal="left" vertical="top" wrapText="1"/>
    </xf>
    <xf numFmtId="3" fontId="33" fillId="10" borderId="6" xfId="0" applyNumberFormat="1" applyFont="1" applyFill="1" applyBorder="1" applyAlignment="1" applyProtection="1">
      <alignment horizontal="center" wrapText="1"/>
    </xf>
    <xf numFmtId="188" fontId="33" fillId="10" borderId="5" xfId="6" applyFont="1" applyFill="1" applyBorder="1" applyAlignment="1" applyProtection="1">
      <alignment horizontal="center"/>
    </xf>
    <xf numFmtId="188" fontId="33" fillId="10" borderId="4" xfId="6" applyFont="1" applyFill="1" applyBorder="1" applyAlignment="1" applyProtection="1">
      <alignment horizontal="center"/>
    </xf>
    <xf numFmtId="0" fontId="8" fillId="10" borderId="3" xfId="0" applyFont="1" applyFill="1" applyBorder="1" applyAlignment="1">
      <alignment horizontal="center"/>
    </xf>
    <xf numFmtId="1" fontId="33" fillId="10" borderId="3" xfId="6" applyNumberFormat="1" applyFont="1" applyFill="1" applyBorder="1" applyAlignment="1" applyProtection="1">
      <alignment horizontal="center"/>
    </xf>
    <xf numFmtId="0" fontId="8" fillId="10" borderId="3" xfId="0" applyFont="1" applyFill="1" applyBorder="1" applyAlignment="1" applyProtection="1">
      <alignment horizontal="center"/>
    </xf>
    <xf numFmtId="0" fontId="8" fillId="10" borderId="2" xfId="0" applyFont="1" applyFill="1" applyBorder="1" applyAlignment="1">
      <alignment horizontal="center"/>
    </xf>
    <xf numFmtId="0" fontId="8" fillId="10" borderId="3" xfId="0" applyFont="1" applyFill="1" applyBorder="1" applyAlignment="1">
      <alignment horizontal="center" wrapText="1"/>
    </xf>
    <xf numFmtId="0" fontId="8" fillId="10" borderId="1" xfId="0" applyFont="1" applyFill="1" applyBorder="1" applyAlignment="1">
      <alignment horizontal="center" wrapText="1"/>
    </xf>
    <xf numFmtId="188" fontId="32" fillId="0" borderId="0" xfId="6" applyFont="1" applyFill="1" applyBorder="1" applyAlignment="1" applyProtection="1">
      <alignment horizontal="right"/>
    </xf>
  </cellXfs>
  <cellStyles count="21">
    <cellStyle name="Hipervínculo" xfId="1" builtinId="8"/>
    <cellStyle name="Hipervínculo 2" xfId="10"/>
    <cellStyle name="Hipervínculo 3" xfId="11"/>
    <cellStyle name="Neutral" xfId="16" builtinId="28"/>
    <cellStyle name="Normal" xfId="0" builtinId="0"/>
    <cellStyle name="Normal 2" xfId="6"/>
    <cellStyle name="Normal 3" xfId="9"/>
    <cellStyle name="Normal 4" xfId="15"/>
    <cellStyle name="Normal 5" xfId="18"/>
    <cellStyle name="Normal 6" xfId="20"/>
    <cellStyle name="Normal_3 Cobertura de la Demanda" xfId="13"/>
    <cellStyle name="Normal_3 Regimen Ordinario" xfId="2"/>
    <cellStyle name="Normal_5 Regimen Especial" xfId="14"/>
    <cellStyle name="Normal_7 Red de Transporte - Salvo perdidas" xfId="12"/>
    <cellStyle name="Normal_A1 Comparacion Internacional" xfId="3"/>
    <cellStyle name="Normal_cuadro 1.1 2" xfId="8"/>
    <cellStyle name="Normal_Cuadro 6.2 " xfId="4"/>
    <cellStyle name="Normal_HC maqueta" xfId="19"/>
    <cellStyle name="Normal_Libro1_1" xfId="17"/>
    <cellStyle name="Normal_TTTTTTTT" xfId="7"/>
    <cellStyle name="Porcentaje" xfId="5" builtinId="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4563"/>
      <rgbColor rgb="00FFFFFF"/>
      <rgbColor rgb="00DB0705"/>
      <rgbColor rgb="00005463"/>
      <rgbColor rgb="000000D4"/>
      <rgbColor rgb="00FCF305"/>
      <rgbColor rgb="00BB0000"/>
      <rgbColor rgb="0000570B"/>
      <rgbColor rgb="00900000"/>
      <rgbColor rgb="00006411"/>
      <rgbColor rgb="0085FC70"/>
      <rgbColor rgb="0090713A"/>
      <rgbColor rgb="004600A5"/>
      <rgbColor rgb="00008080"/>
      <rgbColor rgb="00C0C0C0"/>
      <rgbColor rgb="00808080"/>
      <rgbColor rgb="00B398B4"/>
      <rgbColor rgb="00802060"/>
      <rgbColor rgb="00FFFFC0"/>
      <rgbColor rgb="00A0E0E0"/>
      <rgbColor rgb="00600080"/>
      <rgbColor rgb="00FF8080"/>
      <rgbColor rgb="000080C0"/>
      <rgbColor rgb="00C0C0FF"/>
      <rgbColor rgb="00081959"/>
      <rgbColor rgb="00FFF9E9"/>
      <rgbColor rgb="00FFFF00"/>
      <rgbColor rgb="0000FFFF"/>
      <rgbColor rgb="00800080"/>
      <rgbColor rgb="00800000"/>
      <rgbColor rgb="00008080"/>
      <rgbColor rgb="00D6DF20"/>
      <rgbColor rgb="0000CFFF"/>
      <rgbColor rgb="0069FFFF"/>
      <rgbColor rgb="00E0FFE0"/>
      <rgbColor rgb="00FFFF80"/>
      <rgbColor rgb="00A6CAF0"/>
      <rgbColor rgb="00EECEDA"/>
      <rgbColor rgb="00B38FEE"/>
      <rgbColor rgb="00E3E3E3"/>
      <rgbColor rgb="002A6FF9"/>
      <rgbColor rgb="003FB8CD"/>
      <rgbColor rgb="00488436"/>
      <rgbColor rgb="00958C41"/>
      <rgbColor rgb="008E5E42"/>
      <rgbColor rgb="00A0627A"/>
      <rgbColor rgb="00624FAC"/>
      <rgbColor rgb="00969696"/>
      <rgbColor rgb="00DCDEF5"/>
      <rgbColor rgb="00CDF0DB"/>
      <rgbColor rgb="00FFF9E9"/>
      <rgbColor rgb="00F7D2C6"/>
      <rgbColor rgb="00BEF4FF"/>
      <rgbColor rgb="00EECED9"/>
      <rgbColor rgb="004A3285"/>
      <rgbColor rgb="00A6A6A6"/>
    </indexedColors>
    <mruColors>
      <color rgb="FFF5F5F5"/>
      <color rgb="FF004563"/>
      <color rgb="FFC91C17"/>
      <color rgb="FF92CDDC"/>
      <color rgb="FFA6A6A6"/>
      <color rgb="FFA0A0A0"/>
      <color rgb="FF007CF9"/>
      <color rgb="FF9A5CBC"/>
      <color rgb="FF0090D1"/>
      <color rgb="FF6FB11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103689301458296"/>
          <c:y val="0.17550835750794308"/>
          <c:w val="0.82717094969458926"/>
          <c:h val="0.68936006354468859"/>
        </c:manualLayout>
      </c:layout>
      <c:barChart>
        <c:barDir val="bar"/>
        <c:grouping val="stacked"/>
        <c:varyColors val="0"/>
        <c:ser>
          <c:idx val="1"/>
          <c:order val="0"/>
          <c:tx>
            <c:strRef>
              <c:f>'Data 1'!$C$9</c:f>
              <c:strCache>
                <c:ptCount val="1"/>
                <c:pt idx="0">
                  <c:v>Renovables: hidráulica, eólica, solar fotovoltaica, solar térmica, otras renovables y residuos renovables.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1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'Data 1'!$D$6:$M$6</c:f>
              <c:numCache>
                <c:formatCode>0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'Data 1'!$D$7:$M$7</c:f>
              <c:numCache>
                <c:formatCode>#,##0.0</c:formatCode>
                <c:ptCount val="10"/>
                <c:pt idx="0">
                  <c:v>27.500000000000004</c:v>
                </c:pt>
                <c:pt idx="1">
                  <c:v>34.699999999999996</c:v>
                </c:pt>
                <c:pt idx="2">
                  <c:v>32.4</c:v>
                </c:pt>
                <c:pt idx="3">
                  <c:v>31.399999999999995</c:v>
                </c:pt>
                <c:pt idx="4">
                  <c:v>41.900000000000006</c:v>
                </c:pt>
                <c:pt idx="5">
                  <c:v>42.300000000000004</c:v>
                </c:pt>
                <c:pt idx="6">
                  <c:v>36.699999999999996</c:v>
                </c:pt>
                <c:pt idx="7">
                  <c:v>40.5</c:v>
                </c:pt>
                <c:pt idx="8">
                  <c:v>33.699999999999996</c:v>
                </c:pt>
                <c:pt idx="9">
                  <c:v>40.099999999999994</c:v>
                </c:pt>
              </c:numCache>
            </c:numRef>
          </c:val>
        </c:ser>
        <c:ser>
          <c:idx val="0"/>
          <c:order val="1"/>
          <c:tx>
            <c:strRef>
              <c:f>'Data 1'!$C$10</c:f>
              <c:strCache>
                <c:ptCount val="1"/>
                <c:pt idx="0">
                  <c:v>No renovables: turbinación bombeo, nuclear, carbón, fuel/gas, ciclo combinado, cogeneración y residuos no renovables.</c:v>
                </c:pt>
              </c:strCache>
            </c:strRef>
          </c:tx>
          <c:spPr>
            <a:solidFill>
              <a:srgbClr val="7F7F7F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1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'Data 1'!$D$6:$M$6</c:f>
              <c:numCache>
                <c:formatCode>0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'Data 1'!$D$8:$M$8</c:f>
              <c:numCache>
                <c:formatCode>#,##0.0</c:formatCode>
                <c:ptCount val="10"/>
                <c:pt idx="0">
                  <c:v>72.500000000000014</c:v>
                </c:pt>
                <c:pt idx="1">
                  <c:v>65.300000000000011</c:v>
                </c:pt>
                <c:pt idx="2">
                  <c:v>67.599999999999994</c:v>
                </c:pt>
                <c:pt idx="3">
                  <c:v>68.599999999999994</c:v>
                </c:pt>
                <c:pt idx="4">
                  <c:v>58.1</c:v>
                </c:pt>
                <c:pt idx="5">
                  <c:v>57.7</c:v>
                </c:pt>
                <c:pt idx="6">
                  <c:v>63.300000000000004</c:v>
                </c:pt>
                <c:pt idx="7">
                  <c:v>59.5</c:v>
                </c:pt>
                <c:pt idx="8">
                  <c:v>66.3</c:v>
                </c:pt>
                <c:pt idx="9">
                  <c:v>59.899999999999984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0"/>
        <c:overlap val="100"/>
        <c:axId val="654920152"/>
        <c:axId val="654920544"/>
      </c:barChart>
      <c:catAx>
        <c:axId val="654920152"/>
        <c:scaling>
          <c:orientation val="minMax"/>
        </c:scaling>
        <c:delete val="0"/>
        <c:axPos val="l"/>
        <c:numFmt formatCode="0" sourceLinked="1"/>
        <c:majorTickMark val="none"/>
        <c:minorTickMark val="none"/>
        <c:tickLblPos val="low"/>
        <c:spPr>
          <a:ln w="3175">
            <a:pattFill prst="pct50">
              <a:fgClr>
                <a:srgbClr val="969696"/>
              </a:fgClr>
              <a:bgClr>
                <a:srgbClr val="FFFFFF"/>
              </a:bgClr>
            </a:patt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4563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54920544"/>
        <c:crosses val="autoZero"/>
        <c:auto val="0"/>
        <c:lblAlgn val="ctr"/>
        <c:lblOffset val="100"/>
        <c:noMultiLvlLbl val="0"/>
      </c:catAx>
      <c:valAx>
        <c:axId val="654920544"/>
        <c:scaling>
          <c:orientation val="minMax"/>
          <c:max val="100"/>
        </c:scaling>
        <c:delete val="0"/>
        <c:axPos val="b"/>
        <c:majorGridlines>
          <c:spPr>
            <a:ln w="3175">
              <a:solidFill>
                <a:schemeClr val="bg1">
                  <a:lumMod val="75000"/>
                </a:schemeClr>
              </a:solidFill>
              <a:prstDash val="solid"/>
            </a:ln>
          </c:spPr>
        </c:majorGridlines>
        <c:numFmt formatCode="#,##0" sourceLinked="0"/>
        <c:majorTickMark val="cross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4563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54920152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7.0457608299500762E-2"/>
          <c:y val="6.9335369776025689E-3"/>
          <c:w val="0.86987687491700783"/>
          <c:h val="0.1378551304940093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4563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4563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>
      <c:oddHeader>&amp;A</c:oddHeader>
      <c:oddFooter>Página &amp;P</c:oddFooter>
    </c:headerFooter>
    <c:pageMargins b="1" l="0.75000000000000044" r="0.75000000000000044" t="1" header="0.511811024" footer="0.511811024"/>
    <c:pageSetup paperSize="9" orientation="landscape" horizontalDpi="-4" verticalDpi="-4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2014793758087271E-2"/>
          <c:y val="0.1866107060263438"/>
          <c:w val="0.85447338782613458"/>
          <c:h val="0.6647746145338174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'Data 1'!$D$191</c:f>
              <c:strCache>
                <c:ptCount val="1"/>
                <c:pt idx="0">
                  <c:v>Generación hidráulica en 2017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</c:spPr>
          <c:invertIfNegative val="0"/>
          <c:val>
            <c:numRef>
              <c:f>'Data 1'!$D$192:$D$203</c:f>
              <c:numCache>
                <c:formatCode>#,##0</c:formatCode>
                <c:ptCount val="12"/>
                <c:pt idx="0">
                  <c:v>2040.378652334</c:v>
                </c:pt>
                <c:pt idx="1">
                  <c:v>1956.351218862</c:v>
                </c:pt>
                <c:pt idx="2">
                  <c:v>2700.9675717360001</c:v>
                </c:pt>
                <c:pt idx="3">
                  <c:v>1897.7219954679999</c:v>
                </c:pt>
                <c:pt idx="4">
                  <c:v>1935.158531156</c:v>
                </c:pt>
                <c:pt idx="5">
                  <c:v>1637.6011437760001</c:v>
                </c:pt>
                <c:pt idx="6">
                  <c:v>1192.784178952</c:v>
                </c:pt>
                <c:pt idx="7">
                  <c:v>1082.4397687339999</c:v>
                </c:pt>
                <c:pt idx="8">
                  <c:v>1147.5808360619999</c:v>
                </c:pt>
                <c:pt idx="9">
                  <c:v>773.35631237799998</c:v>
                </c:pt>
                <c:pt idx="10">
                  <c:v>832.42263153200008</c:v>
                </c:pt>
                <c:pt idx="11">
                  <c:v>1250.58393067</c:v>
                </c:pt>
              </c:numCache>
            </c:numRef>
          </c:val>
        </c:ser>
        <c:ser>
          <c:idx val="0"/>
          <c:order val="1"/>
          <c:tx>
            <c:strRef>
              <c:f>'Data 1'!$E$191</c:f>
              <c:strCache>
                <c:ptCount val="1"/>
                <c:pt idx="0">
                  <c:v>Generación hidráulica en 2018</c:v>
                </c:pt>
              </c:strCache>
            </c:strRef>
          </c:tx>
          <c:spPr>
            <a:solidFill>
              <a:srgbClr val="0090D1"/>
            </a:solidFill>
            <a:ln w="25400">
              <a:noFill/>
            </a:ln>
          </c:spPr>
          <c:invertIfNegative val="0"/>
          <c:cat>
            <c:strRef>
              <c:f>'Data 1'!$C$192:$C$203</c:f>
              <c:strCache>
                <c:ptCount val="12"/>
                <c:pt idx="0">
                  <c:v>E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</c:strCache>
            </c:strRef>
          </c:cat>
          <c:val>
            <c:numRef>
              <c:f>'Data 1'!$E$192:$E$203</c:f>
              <c:numCache>
                <c:formatCode>#,##0</c:formatCode>
                <c:ptCount val="12"/>
                <c:pt idx="0">
                  <c:v>2194.602565786</c:v>
                </c:pt>
                <c:pt idx="1">
                  <c:v>2388.8610043500003</c:v>
                </c:pt>
                <c:pt idx="2">
                  <c:v>4402.1243845560002</c:v>
                </c:pt>
                <c:pt idx="3">
                  <c:v>4718.1728802460002</c:v>
                </c:pt>
                <c:pt idx="4">
                  <c:v>3522.8601173240004</c:v>
                </c:pt>
                <c:pt idx="5">
                  <c:v>3711.3022205839998</c:v>
                </c:pt>
                <c:pt idx="6">
                  <c:v>3025.6357145860002</c:v>
                </c:pt>
                <c:pt idx="7">
                  <c:v>2104.3621898920001</c:v>
                </c:pt>
                <c:pt idx="8">
                  <c:v>1926.4552017620001</c:v>
                </c:pt>
                <c:pt idx="9">
                  <c:v>1461.8891523279999</c:v>
                </c:pt>
                <c:pt idx="10">
                  <c:v>2160.9439448139997</c:v>
                </c:pt>
                <c:pt idx="11">
                  <c:v>2485.8744506439998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53240520"/>
        <c:axId val="653240912"/>
      </c:barChart>
      <c:lineChart>
        <c:grouping val="standard"/>
        <c:varyColors val="0"/>
        <c:ser>
          <c:idx val="1"/>
          <c:order val="2"/>
          <c:tx>
            <c:strRef>
              <c:f>'Data 1'!$F$191</c:f>
              <c:strCache>
                <c:ptCount val="1"/>
                <c:pt idx="0">
                  <c:v>Generación hidráulica media histórica (1)</c:v>
                </c:pt>
              </c:strCache>
            </c:strRef>
          </c:tx>
          <c:marker>
            <c:symbol val="none"/>
          </c:marker>
          <c:val>
            <c:numRef>
              <c:f>'Data 1'!$F$192:$F$203</c:f>
              <c:numCache>
                <c:formatCode>#,##0</c:formatCode>
                <c:ptCount val="12"/>
                <c:pt idx="0">
                  <c:v>3177.5765622251997</c:v>
                </c:pt>
                <c:pt idx="1">
                  <c:v>2965.7188150227998</c:v>
                </c:pt>
                <c:pt idx="2">
                  <c:v>3361.3778252859006</c:v>
                </c:pt>
                <c:pt idx="3">
                  <c:v>3205.5172282832</c:v>
                </c:pt>
                <c:pt idx="4">
                  <c:v>3095.3665362092001</c:v>
                </c:pt>
                <c:pt idx="5">
                  <c:v>2475.7695960172005</c:v>
                </c:pt>
                <c:pt idx="6">
                  <c:v>1996.2628254502001</c:v>
                </c:pt>
                <c:pt idx="7">
                  <c:v>1615.8521175079004</c:v>
                </c:pt>
                <c:pt idx="8">
                  <c:v>1421.8632668718001</c:v>
                </c:pt>
                <c:pt idx="9">
                  <c:v>1531.9664526953002</c:v>
                </c:pt>
                <c:pt idx="10">
                  <c:v>2108.3918864706993</c:v>
                </c:pt>
                <c:pt idx="11">
                  <c:v>2705.2009731622998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3240520"/>
        <c:axId val="653240912"/>
      </c:lineChart>
      <c:catAx>
        <c:axId val="6532405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chemeClr val="bg1">
                <a:lumMod val="65000"/>
              </a:schemeClr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65324091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53240912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75000"/>
                </a:schemeClr>
              </a:solidFill>
              <a:prstDash val="solid"/>
            </a:ln>
          </c:spPr>
        </c:majorGridlines>
        <c:numFmt formatCode="#,##0" sourceLinked="1"/>
        <c:majorTickMark val="cross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653240520"/>
        <c:crosses val="autoZero"/>
        <c:crossBetween val="between"/>
        <c:majorUnit val="1000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1446720741362171"/>
          <c:y val="4.1144592725116759E-2"/>
          <c:w val="0.80532363659671735"/>
          <c:h val="0.12662299212598424"/>
        </c:manualLayout>
      </c:layout>
      <c:overlay val="0"/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4563"/>
          </a:solidFill>
          <a:latin typeface="Arial" panose="020B0604020202020204" pitchFamily="34" charset="0"/>
          <a:ea typeface="Arial"/>
          <a:cs typeface="Arial" panose="020B0604020202020204" pitchFamily="34" charset="0"/>
        </a:defRPr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orientation="landscape" horizontalDpi="-4" verticalDpi="-4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9199724243330345E-2"/>
          <c:y val="0.24832210268547319"/>
          <c:w val="0.82884245877493157"/>
          <c:h val="0.57718120805369133"/>
        </c:manualLayout>
      </c:layout>
      <c:areaChart>
        <c:grouping val="standard"/>
        <c:varyColors val="0"/>
        <c:ser>
          <c:idx val="1"/>
          <c:order val="0"/>
          <c:tx>
            <c:strRef>
              <c:f>'Data 1'!$D$208:$D$209</c:f>
              <c:strCache>
                <c:ptCount val="2"/>
                <c:pt idx="0">
                  <c:v>Producible</c:v>
                </c:pt>
                <c:pt idx="1">
                  <c:v>2018</c:v>
                </c:pt>
              </c:strCache>
            </c:strRef>
          </c:tx>
          <c:spPr>
            <a:solidFill>
              <a:srgbClr val="008080"/>
            </a:solidFill>
            <a:ln w="12700">
              <a:solidFill>
                <a:srgbClr val="004563"/>
              </a:solidFill>
              <a:prstDash val="solid"/>
            </a:ln>
          </c:spPr>
          <c:cat>
            <c:numRef>
              <c:f>'Data 1'!$C$210:$C$574</c:f>
              <c:numCache>
                <c:formatCode>m/d/yyyy</c:formatCode>
                <c:ptCount val="365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43106</c:v>
                </c:pt>
                <c:pt idx="6">
                  <c:v>43107</c:v>
                </c:pt>
                <c:pt idx="7">
                  <c:v>43108</c:v>
                </c:pt>
                <c:pt idx="8">
                  <c:v>43109</c:v>
                </c:pt>
                <c:pt idx="9">
                  <c:v>43110</c:v>
                </c:pt>
                <c:pt idx="10">
                  <c:v>43111</c:v>
                </c:pt>
                <c:pt idx="11">
                  <c:v>43112</c:v>
                </c:pt>
                <c:pt idx="12">
                  <c:v>43113</c:v>
                </c:pt>
                <c:pt idx="13">
                  <c:v>43114</c:v>
                </c:pt>
                <c:pt idx="14">
                  <c:v>43115</c:v>
                </c:pt>
                <c:pt idx="15">
                  <c:v>43116</c:v>
                </c:pt>
                <c:pt idx="16">
                  <c:v>43117</c:v>
                </c:pt>
                <c:pt idx="17">
                  <c:v>43118</c:v>
                </c:pt>
                <c:pt idx="18">
                  <c:v>43119</c:v>
                </c:pt>
                <c:pt idx="19">
                  <c:v>43120</c:v>
                </c:pt>
                <c:pt idx="20">
                  <c:v>43121</c:v>
                </c:pt>
                <c:pt idx="21">
                  <c:v>43122</c:v>
                </c:pt>
                <c:pt idx="22">
                  <c:v>43123</c:v>
                </c:pt>
                <c:pt idx="23">
                  <c:v>43124</c:v>
                </c:pt>
                <c:pt idx="24">
                  <c:v>43125</c:v>
                </c:pt>
                <c:pt idx="25">
                  <c:v>43126</c:v>
                </c:pt>
                <c:pt idx="26">
                  <c:v>43127</c:v>
                </c:pt>
                <c:pt idx="27">
                  <c:v>43128</c:v>
                </c:pt>
                <c:pt idx="28">
                  <c:v>43129</c:v>
                </c:pt>
                <c:pt idx="29">
                  <c:v>43130</c:v>
                </c:pt>
                <c:pt idx="30">
                  <c:v>43131</c:v>
                </c:pt>
                <c:pt idx="31">
                  <c:v>43132</c:v>
                </c:pt>
                <c:pt idx="32">
                  <c:v>43133</c:v>
                </c:pt>
                <c:pt idx="33">
                  <c:v>43134</c:v>
                </c:pt>
                <c:pt idx="34">
                  <c:v>43135</c:v>
                </c:pt>
                <c:pt idx="35">
                  <c:v>43136</c:v>
                </c:pt>
                <c:pt idx="36">
                  <c:v>43137</c:v>
                </c:pt>
                <c:pt idx="37">
                  <c:v>43138</c:v>
                </c:pt>
                <c:pt idx="38">
                  <c:v>43139</c:v>
                </c:pt>
                <c:pt idx="39">
                  <c:v>43140</c:v>
                </c:pt>
                <c:pt idx="40">
                  <c:v>43141</c:v>
                </c:pt>
                <c:pt idx="41">
                  <c:v>43142</c:v>
                </c:pt>
                <c:pt idx="42">
                  <c:v>43143</c:v>
                </c:pt>
                <c:pt idx="43">
                  <c:v>43144</c:v>
                </c:pt>
                <c:pt idx="44">
                  <c:v>43145</c:v>
                </c:pt>
                <c:pt idx="45">
                  <c:v>43146</c:v>
                </c:pt>
                <c:pt idx="46">
                  <c:v>43147</c:v>
                </c:pt>
                <c:pt idx="47">
                  <c:v>43148</c:v>
                </c:pt>
                <c:pt idx="48">
                  <c:v>43149</c:v>
                </c:pt>
                <c:pt idx="49">
                  <c:v>43150</c:v>
                </c:pt>
                <c:pt idx="50">
                  <c:v>43151</c:v>
                </c:pt>
                <c:pt idx="51">
                  <c:v>43152</c:v>
                </c:pt>
                <c:pt idx="52">
                  <c:v>43153</c:v>
                </c:pt>
                <c:pt idx="53">
                  <c:v>43154</c:v>
                </c:pt>
                <c:pt idx="54">
                  <c:v>43155</c:v>
                </c:pt>
                <c:pt idx="55">
                  <c:v>43156</c:v>
                </c:pt>
                <c:pt idx="56">
                  <c:v>43157</c:v>
                </c:pt>
                <c:pt idx="57">
                  <c:v>43158</c:v>
                </c:pt>
                <c:pt idx="58">
                  <c:v>43159</c:v>
                </c:pt>
                <c:pt idx="59">
                  <c:v>43160</c:v>
                </c:pt>
                <c:pt idx="60">
                  <c:v>43161</c:v>
                </c:pt>
                <c:pt idx="61">
                  <c:v>43162</c:v>
                </c:pt>
                <c:pt idx="62">
                  <c:v>43163</c:v>
                </c:pt>
                <c:pt idx="63">
                  <c:v>43164</c:v>
                </c:pt>
                <c:pt idx="64">
                  <c:v>43165</c:v>
                </c:pt>
                <c:pt idx="65">
                  <c:v>43166</c:v>
                </c:pt>
                <c:pt idx="66">
                  <c:v>43167</c:v>
                </c:pt>
                <c:pt idx="67">
                  <c:v>43168</c:v>
                </c:pt>
                <c:pt idx="68">
                  <c:v>43169</c:v>
                </c:pt>
                <c:pt idx="69">
                  <c:v>43170</c:v>
                </c:pt>
                <c:pt idx="70">
                  <c:v>43171</c:v>
                </c:pt>
                <c:pt idx="71">
                  <c:v>43172</c:v>
                </c:pt>
                <c:pt idx="72">
                  <c:v>43173</c:v>
                </c:pt>
                <c:pt idx="73">
                  <c:v>43174</c:v>
                </c:pt>
                <c:pt idx="74">
                  <c:v>43175</c:v>
                </c:pt>
                <c:pt idx="75">
                  <c:v>43176</c:v>
                </c:pt>
                <c:pt idx="76">
                  <c:v>43177</c:v>
                </c:pt>
                <c:pt idx="77">
                  <c:v>43178</c:v>
                </c:pt>
                <c:pt idx="78">
                  <c:v>43179</c:v>
                </c:pt>
                <c:pt idx="79">
                  <c:v>43180</c:v>
                </c:pt>
                <c:pt idx="80">
                  <c:v>43181</c:v>
                </c:pt>
                <c:pt idx="81">
                  <c:v>43182</c:v>
                </c:pt>
                <c:pt idx="82">
                  <c:v>43183</c:v>
                </c:pt>
                <c:pt idx="83">
                  <c:v>43184</c:v>
                </c:pt>
                <c:pt idx="84">
                  <c:v>43185</c:v>
                </c:pt>
                <c:pt idx="85">
                  <c:v>43186</c:v>
                </c:pt>
                <c:pt idx="86">
                  <c:v>43187</c:v>
                </c:pt>
                <c:pt idx="87">
                  <c:v>43188</c:v>
                </c:pt>
                <c:pt idx="88">
                  <c:v>43189</c:v>
                </c:pt>
                <c:pt idx="89">
                  <c:v>43190</c:v>
                </c:pt>
                <c:pt idx="90">
                  <c:v>43191</c:v>
                </c:pt>
                <c:pt idx="91">
                  <c:v>43192</c:v>
                </c:pt>
                <c:pt idx="92">
                  <c:v>43193</c:v>
                </c:pt>
                <c:pt idx="93">
                  <c:v>43194</c:v>
                </c:pt>
                <c:pt idx="94">
                  <c:v>43195</c:v>
                </c:pt>
                <c:pt idx="95">
                  <c:v>43196</c:v>
                </c:pt>
                <c:pt idx="96">
                  <c:v>43197</c:v>
                </c:pt>
                <c:pt idx="97">
                  <c:v>43198</c:v>
                </c:pt>
                <c:pt idx="98">
                  <c:v>43199</c:v>
                </c:pt>
                <c:pt idx="99">
                  <c:v>43200</c:v>
                </c:pt>
                <c:pt idx="100">
                  <c:v>43201</c:v>
                </c:pt>
                <c:pt idx="101">
                  <c:v>43202</c:v>
                </c:pt>
                <c:pt idx="102">
                  <c:v>43203</c:v>
                </c:pt>
                <c:pt idx="103">
                  <c:v>43204</c:v>
                </c:pt>
                <c:pt idx="104">
                  <c:v>43205</c:v>
                </c:pt>
                <c:pt idx="105">
                  <c:v>43206</c:v>
                </c:pt>
                <c:pt idx="106">
                  <c:v>43207</c:v>
                </c:pt>
                <c:pt idx="107">
                  <c:v>43208</c:v>
                </c:pt>
                <c:pt idx="108">
                  <c:v>43209</c:v>
                </c:pt>
                <c:pt idx="109">
                  <c:v>43210</c:v>
                </c:pt>
                <c:pt idx="110">
                  <c:v>43211</c:v>
                </c:pt>
                <c:pt idx="111">
                  <c:v>43212</c:v>
                </c:pt>
                <c:pt idx="112">
                  <c:v>43213</c:v>
                </c:pt>
                <c:pt idx="113">
                  <c:v>43214</c:v>
                </c:pt>
                <c:pt idx="114">
                  <c:v>43215</c:v>
                </c:pt>
                <c:pt idx="115">
                  <c:v>43216</c:v>
                </c:pt>
                <c:pt idx="116">
                  <c:v>43217</c:v>
                </c:pt>
                <c:pt idx="117">
                  <c:v>43218</c:v>
                </c:pt>
                <c:pt idx="118">
                  <c:v>43219</c:v>
                </c:pt>
                <c:pt idx="119">
                  <c:v>43220</c:v>
                </c:pt>
                <c:pt idx="120">
                  <c:v>43221</c:v>
                </c:pt>
                <c:pt idx="121">
                  <c:v>43222</c:v>
                </c:pt>
                <c:pt idx="122">
                  <c:v>43223</c:v>
                </c:pt>
                <c:pt idx="123">
                  <c:v>43224</c:v>
                </c:pt>
                <c:pt idx="124">
                  <c:v>43225</c:v>
                </c:pt>
                <c:pt idx="125">
                  <c:v>43226</c:v>
                </c:pt>
                <c:pt idx="126">
                  <c:v>43227</c:v>
                </c:pt>
                <c:pt idx="127">
                  <c:v>43228</c:v>
                </c:pt>
                <c:pt idx="128">
                  <c:v>43229</c:v>
                </c:pt>
                <c:pt idx="129">
                  <c:v>43230</c:v>
                </c:pt>
                <c:pt idx="130">
                  <c:v>43231</c:v>
                </c:pt>
                <c:pt idx="131">
                  <c:v>43232</c:v>
                </c:pt>
                <c:pt idx="132">
                  <c:v>43233</c:v>
                </c:pt>
                <c:pt idx="133">
                  <c:v>43234</c:v>
                </c:pt>
                <c:pt idx="134">
                  <c:v>43235</c:v>
                </c:pt>
                <c:pt idx="135">
                  <c:v>43236</c:v>
                </c:pt>
                <c:pt idx="136">
                  <c:v>43237</c:v>
                </c:pt>
                <c:pt idx="137">
                  <c:v>43238</c:v>
                </c:pt>
                <c:pt idx="138">
                  <c:v>43239</c:v>
                </c:pt>
                <c:pt idx="139">
                  <c:v>43240</c:v>
                </c:pt>
                <c:pt idx="140">
                  <c:v>43241</c:v>
                </c:pt>
                <c:pt idx="141">
                  <c:v>43242</c:v>
                </c:pt>
                <c:pt idx="142">
                  <c:v>43243</c:v>
                </c:pt>
                <c:pt idx="143">
                  <c:v>43244</c:v>
                </c:pt>
                <c:pt idx="144">
                  <c:v>43245</c:v>
                </c:pt>
                <c:pt idx="145">
                  <c:v>43246</c:v>
                </c:pt>
                <c:pt idx="146">
                  <c:v>43247</c:v>
                </c:pt>
                <c:pt idx="147">
                  <c:v>43248</c:v>
                </c:pt>
                <c:pt idx="148">
                  <c:v>43249</c:v>
                </c:pt>
                <c:pt idx="149">
                  <c:v>43250</c:v>
                </c:pt>
                <c:pt idx="150">
                  <c:v>43251</c:v>
                </c:pt>
                <c:pt idx="151">
                  <c:v>43252</c:v>
                </c:pt>
                <c:pt idx="152">
                  <c:v>43253</c:v>
                </c:pt>
                <c:pt idx="153">
                  <c:v>43254</c:v>
                </c:pt>
                <c:pt idx="154">
                  <c:v>43255</c:v>
                </c:pt>
                <c:pt idx="155">
                  <c:v>43256</c:v>
                </c:pt>
                <c:pt idx="156">
                  <c:v>43257</c:v>
                </c:pt>
                <c:pt idx="157">
                  <c:v>43258</c:v>
                </c:pt>
                <c:pt idx="158">
                  <c:v>43259</c:v>
                </c:pt>
                <c:pt idx="159">
                  <c:v>43260</c:v>
                </c:pt>
                <c:pt idx="160">
                  <c:v>43261</c:v>
                </c:pt>
                <c:pt idx="161">
                  <c:v>43262</c:v>
                </c:pt>
                <c:pt idx="162">
                  <c:v>43263</c:v>
                </c:pt>
                <c:pt idx="163">
                  <c:v>43264</c:v>
                </c:pt>
                <c:pt idx="164">
                  <c:v>43265</c:v>
                </c:pt>
                <c:pt idx="165">
                  <c:v>43266</c:v>
                </c:pt>
                <c:pt idx="166">
                  <c:v>43267</c:v>
                </c:pt>
                <c:pt idx="167">
                  <c:v>43268</c:v>
                </c:pt>
                <c:pt idx="168">
                  <c:v>43269</c:v>
                </c:pt>
                <c:pt idx="169">
                  <c:v>43270</c:v>
                </c:pt>
                <c:pt idx="170">
                  <c:v>43271</c:v>
                </c:pt>
                <c:pt idx="171">
                  <c:v>43272</c:v>
                </c:pt>
                <c:pt idx="172">
                  <c:v>43273</c:v>
                </c:pt>
                <c:pt idx="173">
                  <c:v>43274</c:v>
                </c:pt>
                <c:pt idx="174">
                  <c:v>43275</c:v>
                </c:pt>
                <c:pt idx="175">
                  <c:v>43276</c:v>
                </c:pt>
                <c:pt idx="176">
                  <c:v>43277</c:v>
                </c:pt>
                <c:pt idx="177">
                  <c:v>43278</c:v>
                </c:pt>
                <c:pt idx="178">
                  <c:v>43279</c:v>
                </c:pt>
                <c:pt idx="179">
                  <c:v>43280</c:v>
                </c:pt>
                <c:pt idx="180">
                  <c:v>43281</c:v>
                </c:pt>
                <c:pt idx="181">
                  <c:v>43282</c:v>
                </c:pt>
                <c:pt idx="182">
                  <c:v>43283</c:v>
                </c:pt>
                <c:pt idx="183">
                  <c:v>43284</c:v>
                </c:pt>
                <c:pt idx="184">
                  <c:v>43285</c:v>
                </c:pt>
                <c:pt idx="185">
                  <c:v>43286</c:v>
                </c:pt>
                <c:pt idx="186">
                  <c:v>43287</c:v>
                </c:pt>
                <c:pt idx="187">
                  <c:v>43288</c:v>
                </c:pt>
                <c:pt idx="188">
                  <c:v>43289</c:v>
                </c:pt>
                <c:pt idx="189">
                  <c:v>43290</c:v>
                </c:pt>
                <c:pt idx="190">
                  <c:v>43291</c:v>
                </c:pt>
                <c:pt idx="191">
                  <c:v>43292</c:v>
                </c:pt>
                <c:pt idx="192">
                  <c:v>43293</c:v>
                </c:pt>
                <c:pt idx="193">
                  <c:v>43294</c:v>
                </c:pt>
                <c:pt idx="194">
                  <c:v>43295</c:v>
                </c:pt>
                <c:pt idx="195">
                  <c:v>43296</c:v>
                </c:pt>
                <c:pt idx="196">
                  <c:v>43297</c:v>
                </c:pt>
                <c:pt idx="197">
                  <c:v>43298</c:v>
                </c:pt>
                <c:pt idx="198">
                  <c:v>43299</c:v>
                </c:pt>
                <c:pt idx="199">
                  <c:v>43300</c:v>
                </c:pt>
                <c:pt idx="200">
                  <c:v>43301</c:v>
                </c:pt>
                <c:pt idx="201">
                  <c:v>43302</c:v>
                </c:pt>
                <c:pt idx="202">
                  <c:v>43303</c:v>
                </c:pt>
                <c:pt idx="203">
                  <c:v>43304</c:v>
                </c:pt>
                <c:pt idx="204">
                  <c:v>43305</c:v>
                </c:pt>
                <c:pt idx="205">
                  <c:v>43306</c:v>
                </c:pt>
                <c:pt idx="206">
                  <c:v>43307</c:v>
                </c:pt>
                <c:pt idx="207">
                  <c:v>43308</c:v>
                </c:pt>
                <c:pt idx="208">
                  <c:v>43309</c:v>
                </c:pt>
                <c:pt idx="209">
                  <c:v>43310</c:v>
                </c:pt>
                <c:pt idx="210">
                  <c:v>43311</c:v>
                </c:pt>
                <c:pt idx="211">
                  <c:v>43312</c:v>
                </c:pt>
                <c:pt idx="212">
                  <c:v>43313</c:v>
                </c:pt>
                <c:pt idx="213">
                  <c:v>43314</c:v>
                </c:pt>
                <c:pt idx="214">
                  <c:v>43315</c:v>
                </c:pt>
                <c:pt idx="215">
                  <c:v>43316</c:v>
                </c:pt>
                <c:pt idx="216">
                  <c:v>43317</c:v>
                </c:pt>
                <c:pt idx="217">
                  <c:v>43318</c:v>
                </c:pt>
                <c:pt idx="218">
                  <c:v>43319</c:v>
                </c:pt>
                <c:pt idx="219">
                  <c:v>43320</c:v>
                </c:pt>
                <c:pt idx="220">
                  <c:v>43321</c:v>
                </c:pt>
                <c:pt idx="221">
                  <c:v>43322</c:v>
                </c:pt>
                <c:pt idx="222">
                  <c:v>43323</c:v>
                </c:pt>
                <c:pt idx="223">
                  <c:v>43324</c:v>
                </c:pt>
                <c:pt idx="224">
                  <c:v>43325</c:v>
                </c:pt>
                <c:pt idx="225">
                  <c:v>43326</c:v>
                </c:pt>
                <c:pt idx="226">
                  <c:v>43327</c:v>
                </c:pt>
                <c:pt idx="227">
                  <c:v>43328</c:v>
                </c:pt>
                <c:pt idx="228">
                  <c:v>43329</c:v>
                </c:pt>
                <c:pt idx="229">
                  <c:v>43330</c:v>
                </c:pt>
                <c:pt idx="230">
                  <c:v>43331</c:v>
                </c:pt>
                <c:pt idx="231">
                  <c:v>43332</c:v>
                </c:pt>
                <c:pt idx="232">
                  <c:v>43333</c:v>
                </c:pt>
                <c:pt idx="233">
                  <c:v>43334</c:v>
                </c:pt>
                <c:pt idx="234">
                  <c:v>43335</c:v>
                </c:pt>
                <c:pt idx="235">
                  <c:v>43336</c:v>
                </c:pt>
                <c:pt idx="236">
                  <c:v>43337</c:v>
                </c:pt>
                <c:pt idx="237">
                  <c:v>43338</c:v>
                </c:pt>
                <c:pt idx="238">
                  <c:v>43339</c:v>
                </c:pt>
                <c:pt idx="239">
                  <c:v>43340</c:v>
                </c:pt>
                <c:pt idx="240">
                  <c:v>43341</c:v>
                </c:pt>
                <c:pt idx="241">
                  <c:v>43342</c:v>
                </c:pt>
                <c:pt idx="242">
                  <c:v>43343</c:v>
                </c:pt>
                <c:pt idx="243">
                  <c:v>43344</c:v>
                </c:pt>
                <c:pt idx="244">
                  <c:v>43345</c:v>
                </c:pt>
                <c:pt idx="245">
                  <c:v>43346</c:v>
                </c:pt>
                <c:pt idx="246">
                  <c:v>43347</c:v>
                </c:pt>
                <c:pt idx="247">
                  <c:v>43348</c:v>
                </c:pt>
                <c:pt idx="248">
                  <c:v>43349</c:v>
                </c:pt>
                <c:pt idx="249">
                  <c:v>43350</c:v>
                </c:pt>
                <c:pt idx="250">
                  <c:v>43351</c:v>
                </c:pt>
                <c:pt idx="251">
                  <c:v>43352</c:v>
                </c:pt>
                <c:pt idx="252">
                  <c:v>43353</c:v>
                </c:pt>
                <c:pt idx="253">
                  <c:v>43354</c:v>
                </c:pt>
                <c:pt idx="254">
                  <c:v>43355</c:v>
                </c:pt>
                <c:pt idx="255">
                  <c:v>43356</c:v>
                </c:pt>
                <c:pt idx="256">
                  <c:v>43357</c:v>
                </c:pt>
                <c:pt idx="257">
                  <c:v>43358</c:v>
                </c:pt>
                <c:pt idx="258">
                  <c:v>43359</c:v>
                </c:pt>
                <c:pt idx="259">
                  <c:v>43360</c:v>
                </c:pt>
                <c:pt idx="260">
                  <c:v>43361</c:v>
                </c:pt>
                <c:pt idx="261">
                  <c:v>43362</c:v>
                </c:pt>
                <c:pt idx="262">
                  <c:v>43363</c:v>
                </c:pt>
                <c:pt idx="263">
                  <c:v>43364</c:v>
                </c:pt>
                <c:pt idx="264">
                  <c:v>43365</c:v>
                </c:pt>
                <c:pt idx="265">
                  <c:v>43366</c:v>
                </c:pt>
                <c:pt idx="266">
                  <c:v>43367</c:v>
                </c:pt>
                <c:pt idx="267">
                  <c:v>43368</c:v>
                </c:pt>
                <c:pt idx="268">
                  <c:v>43369</c:v>
                </c:pt>
                <c:pt idx="269">
                  <c:v>43370</c:v>
                </c:pt>
                <c:pt idx="270">
                  <c:v>43371</c:v>
                </c:pt>
                <c:pt idx="271">
                  <c:v>43372</c:v>
                </c:pt>
                <c:pt idx="272">
                  <c:v>43373</c:v>
                </c:pt>
                <c:pt idx="273">
                  <c:v>43374</c:v>
                </c:pt>
                <c:pt idx="274">
                  <c:v>43375</c:v>
                </c:pt>
                <c:pt idx="275">
                  <c:v>43376</c:v>
                </c:pt>
                <c:pt idx="276">
                  <c:v>43377</c:v>
                </c:pt>
                <c:pt idx="277">
                  <c:v>43378</c:v>
                </c:pt>
                <c:pt idx="278">
                  <c:v>43379</c:v>
                </c:pt>
                <c:pt idx="279">
                  <c:v>43380</c:v>
                </c:pt>
                <c:pt idx="280">
                  <c:v>43381</c:v>
                </c:pt>
                <c:pt idx="281">
                  <c:v>43382</c:v>
                </c:pt>
                <c:pt idx="282">
                  <c:v>43383</c:v>
                </c:pt>
                <c:pt idx="283">
                  <c:v>43384</c:v>
                </c:pt>
                <c:pt idx="284">
                  <c:v>43385</c:v>
                </c:pt>
                <c:pt idx="285">
                  <c:v>43386</c:v>
                </c:pt>
                <c:pt idx="286">
                  <c:v>43387</c:v>
                </c:pt>
                <c:pt idx="287">
                  <c:v>43388</c:v>
                </c:pt>
                <c:pt idx="288">
                  <c:v>43389</c:v>
                </c:pt>
                <c:pt idx="289">
                  <c:v>43390</c:v>
                </c:pt>
                <c:pt idx="290">
                  <c:v>43391</c:v>
                </c:pt>
                <c:pt idx="291">
                  <c:v>43392</c:v>
                </c:pt>
                <c:pt idx="292">
                  <c:v>43393</c:v>
                </c:pt>
                <c:pt idx="293">
                  <c:v>43394</c:v>
                </c:pt>
                <c:pt idx="294">
                  <c:v>43395</c:v>
                </c:pt>
                <c:pt idx="295">
                  <c:v>43396</c:v>
                </c:pt>
                <c:pt idx="296">
                  <c:v>43397</c:v>
                </c:pt>
                <c:pt idx="297">
                  <c:v>43398</c:v>
                </c:pt>
                <c:pt idx="298">
                  <c:v>43399</c:v>
                </c:pt>
                <c:pt idx="299">
                  <c:v>43400</c:v>
                </c:pt>
                <c:pt idx="300">
                  <c:v>43401</c:v>
                </c:pt>
                <c:pt idx="301">
                  <c:v>43402</c:v>
                </c:pt>
                <c:pt idx="302">
                  <c:v>43403</c:v>
                </c:pt>
                <c:pt idx="303">
                  <c:v>43404</c:v>
                </c:pt>
                <c:pt idx="304">
                  <c:v>43405</c:v>
                </c:pt>
                <c:pt idx="305">
                  <c:v>43406</c:v>
                </c:pt>
                <c:pt idx="306">
                  <c:v>43407</c:v>
                </c:pt>
                <c:pt idx="307">
                  <c:v>43408</c:v>
                </c:pt>
                <c:pt idx="308">
                  <c:v>43409</c:v>
                </c:pt>
                <c:pt idx="309">
                  <c:v>43410</c:v>
                </c:pt>
                <c:pt idx="310">
                  <c:v>43411</c:v>
                </c:pt>
                <c:pt idx="311">
                  <c:v>43412</c:v>
                </c:pt>
                <c:pt idx="312">
                  <c:v>43413</c:v>
                </c:pt>
                <c:pt idx="313">
                  <c:v>43414</c:v>
                </c:pt>
                <c:pt idx="314">
                  <c:v>43415</c:v>
                </c:pt>
                <c:pt idx="315">
                  <c:v>43416</c:v>
                </c:pt>
                <c:pt idx="316">
                  <c:v>43417</c:v>
                </c:pt>
                <c:pt idx="317">
                  <c:v>43418</c:v>
                </c:pt>
                <c:pt idx="318">
                  <c:v>43419</c:v>
                </c:pt>
                <c:pt idx="319">
                  <c:v>43420</c:v>
                </c:pt>
                <c:pt idx="320">
                  <c:v>43421</c:v>
                </c:pt>
                <c:pt idx="321">
                  <c:v>43422</c:v>
                </c:pt>
                <c:pt idx="322">
                  <c:v>43423</c:v>
                </c:pt>
                <c:pt idx="323">
                  <c:v>43424</c:v>
                </c:pt>
                <c:pt idx="324">
                  <c:v>43425</c:v>
                </c:pt>
                <c:pt idx="325">
                  <c:v>43426</c:v>
                </c:pt>
                <c:pt idx="326">
                  <c:v>43427</c:v>
                </c:pt>
                <c:pt idx="327">
                  <c:v>43428</c:v>
                </c:pt>
                <c:pt idx="328">
                  <c:v>43429</c:v>
                </c:pt>
                <c:pt idx="329">
                  <c:v>43430</c:v>
                </c:pt>
                <c:pt idx="330">
                  <c:v>43431</c:v>
                </c:pt>
                <c:pt idx="331">
                  <c:v>43432</c:v>
                </c:pt>
                <c:pt idx="332">
                  <c:v>43433</c:v>
                </c:pt>
                <c:pt idx="333">
                  <c:v>43434</c:v>
                </c:pt>
                <c:pt idx="334">
                  <c:v>43435</c:v>
                </c:pt>
                <c:pt idx="335">
                  <c:v>43436</c:v>
                </c:pt>
                <c:pt idx="336">
                  <c:v>43437</c:v>
                </c:pt>
                <c:pt idx="337">
                  <c:v>43438</c:v>
                </c:pt>
                <c:pt idx="338">
                  <c:v>43439</c:v>
                </c:pt>
                <c:pt idx="339">
                  <c:v>43440</c:v>
                </c:pt>
                <c:pt idx="340">
                  <c:v>43441</c:v>
                </c:pt>
                <c:pt idx="341">
                  <c:v>43442</c:v>
                </c:pt>
                <c:pt idx="342">
                  <c:v>43443</c:v>
                </c:pt>
                <c:pt idx="343">
                  <c:v>43444</c:v>
                </c:pt>
                <c:pt idx="344">
                  <c:v>43445</c:v>
                </c:pt>
                <c:pt idx="345">
                  <c:v>43446</c:v>
                </c:pt>
                <c:pt idx="346">
                  <c:v>43447</c:v>
                </c:pt>
                <c:pt idx="347">
                  <c:v>43448</c:v>
                </c:pt>
                <c:pt idx="348">
                  <c:v>43449</c:v>
                </c:pt>
                <c:pt idx="349">
                  <c:v>43450</c:v>
                </c:pt>
                <c:pt idx="350">
                  <c:v>43451</c:v>
                </c:pt>
                <c:pt idx="351">
                  <c:v>43452</c:v>
                </c:pt>
                <c:pt idx="352">
                  <c:v>43453</c:v>
                </c:pt>
                <c:pt idx="353">
                  <c:v>43454</c:v>
                </c:pt>
                <c:pt idx="354">
                  <c:v>43455</c:v>
                </c:pt>
                <c:pt idx="355">
                  <c:v>43456</c:v>
                </c:pt>
                <c:pt idx="356">
                  <c:v>43457</c:v>
                </c:pt>
                <c:pt idx="357">
                  <c:v>43458</c:v>
                </c:pt>
                <c:pt idx="358">
                  <c:v>43459</c:v>
                </c:pt>
                <c:pt idx="359">
                  <c:v>43460</c:v>
                </c:pt>
                <c:pt idx="360">
                  <c:v>43461</c:v>
                </c:pt>
                <c:pt idx="361">
                  <c:v>43462</c:v>
                </c:pt>
                <c:pt idx="362">
                  <c:v>43463</c:v>
                </c:pt>
                <c:pt idx="363">
                  <c:v>43464</c:v>
                </c:pt>
                <c:pt idx="364">
                  <c:v>43465</c:v>
                </c:pt>
              </c:numCache>
            </c:numRef>
          </c:cat>
          <c:val>
            <c:numRef>
              <c:f>'Data 1'!$D$210:$D$574</c:f>
              <c:numCache>
                <c:formatCode>0\ \ \ \ _)</c:formatCode>
                <c:ptCount val="365"/>
                <c:pt idx="0">
                  <c:v>107.88135805200038</c:v>
                </c:pt>
                <c:pt idx="1">
                  <c:v>106.79630875999985</c:v>
                </c:pt>
                <c:pt idx="2">
                  <c:v>124.77749660000056</c:v>
                </c:pt>
                <c:pt idx="3">
                  <c:v>119.58731484599919</c:v>
                </c:pt>
                <c:pt idx="4">
                  <c:v>120.35012729400026</c:v>
                </c:pt>
                <c:pt idx="5">
                  <c:v>105.77221650599999</c:v>
                </c:pt>
                <c:pt idx="6">
                  <c:v>98.458093232000152</c:v>
                </c:pt>
                <c:pt idx="7">
                  <c:v>99.757455161999815</c:v>
                </c:pt>
                <c:pt idx="8">
                  <c:v>88.95906277600065</c:v>
                </c:pt>
                <c:pt idx="9">
                  <c:v>97.591731657999432</c:v>
                </c:pt>
                <c:pt idx="10">
                  <c:v>91.420214731999963</c:v>
                </c:pt>
                <c:pt idx="11">
                  <c:v>99.253143072000128</c:v>
                </c:pt>
                <c:pt idx="12">
                  <c:v>81.108525740000388</c:v>
                </c:pt>
                <c:pt idx="13">
                  <c:v>77.843521599999278</c:v>
                </c:pt>
                <c:pt idx="14">
                  <c:v>81.147773526000762</c:v>
                </c:pt>
                <c:pt idx="15">
                  <c:v>80.801034311999544</c:v>
                </c:pt>
                <c:pt idx="16">
                  <c:v>92.883437954000257</c:v>
                </c:pt>
                <c:pt idx="17">
                  <c:v>73.970259667999912</c:v>
                </c:pt>
                <c:pt idx="18">
                  <c:v>59.893059246000249</c:v>
                </c:pt>
                <c:pt idx="19">
                  <c:v>56.403515999999868</c:v>
                </c:pt>
                <c:pt idx="20">
                  <c:v>87.476849279999485</c:v>
                </c:pt>
                <c:pt idx="21">
                  <c:v>94.27746432200037</c:v>
                </c:pt>
                <c:pt idx="22">
                  <c:v>71.359911038000021</c:v>
                </c:pt>
                <c:pt idx="23">
                  <c:v>75.372917997999579</c:v>
                </c:pt>
                <c:pt idx="24">
                  <c:v>73.951607154000314</c:v>
                </c:pt>
                <c:pt idx="25">
                  <c:v>88.363976406000475</c:v>
                </c:pt>
                <c:pt idx="26">
                  <c:v>76.196114011999384</c:v>
                </c:pt>
                <c:pt idx="27">
                  <c:v>74.181140028000016</c:v>
                </c:pt>
                <c:pt idx="28">
                  <c:v>76.000416010000336</c:v>
                </c:pt>
                <c:pt idx="29">
                  <c:v>62.410825923999774</c:v>
                </c:pt>
                <c:pt idx="30">
                  <c:v>65.165746878000078</c:v>
                </c:pt>
                <c:pt idx="31">
                  <c:v>61.746009000000413</c:v>
                </c:pt>
                <c:pt idx="32">
                  <c:v>70.320572835999727</c:v>
                </c:pt>
                <c:pt idx="33">
                  <c:v>60.116614275999673</c:v>
                </c:pt>
                <c:pt idx="34">
                  <c:v>82.003756379999714</c:v>
                </c:pt>
                <c:pt idx="35">
                  <c:v>79.076439846000653</c:v>
                </c:pt>
                <c:pt idx="36">
                  <c:v>79.006717319999424</c:v>
                </c:pt>
                <c:pt idx="37">
                  <c:v>64.202171916000665</c:v>
                </c:pt>
                <c:pt idx="38">
                  <c:v>63.245197533999587</c:v>
                </c:pt>
                <c:pt idx="39">
                  <c:v>68.850626578000103</c:v>
                </c:pt>
                <c:pt idx="40">
                  <c:v>68.119414094000135</c:v>
                </c:pt>
                <c:pt idx="41">
                  <c:v>96.709272532000242</c:v>
                </c:pt>
                <c:pt idx="42">
                  <c:v>69.374099871999704</c:v>
                </c:pt>
                <c:pt idx="43">
                  <c:v>94.226937927999998</c:v>
                </c:pt>
                <c:pt idx="44">
                  <c:v>112.94239189800008</c:v>
                </c:pt>
                <c:pt idx="45">
                  <c:v>133.20955556600001</c:v>
                </c:pt>
                <c:pt idx="46">
                  <c:v>128.22247856600001</c:v>
                </c:pt>
                <c:pt idx="47">
                  <c:v>138.29318329399976</c:v>
                </c:pt>
                <c:pt idx="48">
                  <c:v>133.09562086599985</c:v>
                </c:pt>
                <c:pt idx="49">
                  <c:v>134.08807781600044</c:v>
                </c:pt>
                <c:pt idx="50">
                  <c:v>134.19744140599948</c:v>
                </c:pt>
                <c:pt idx="51">
                  <c:v>118.39809074400038</c:v>
                </c:pt>
                <c:pt idx="52">
                  <c:v>100.02392709400036</c:v>
                </c:pt>
                <c:pt idx="53">
                  <c:v>62.946316363999244</c:v>
                </c:pt>
                <c:pt idx="54">
                  <c:v>95.437508968000529</c:v>
                </c:pt>
                <c:pt idx="55">
                  <c:v>86.890734556000154</c:v>
                </c:pt>
                <c:pt idx="56">
                  <c:v>94.1496125179996</c:v>
                </c:pt>
                <c:pt idx="57">
                  <c:v>72.37554608999983</c:v>
                </c:pt>
                <c:pt idx="58">
                  <c:v>105.78097549199975</c:v>
                </c:pt>
                <c:pt idx="59">
                  <c:v>178.98040184800087</c:v>
                </c:pt>
                <c:pt idx="60">
                  <c:v>201.88273954199965</c:v>
                </c:pt>
                <c:pt idx="61">
                  <c:v>231.73633905800031</c:v>
                </c:pt>
                <c:pt idx="62">
                  <c:v>266.14969254999954</c:v>
                </c:pt>
                <c:pt idx="63">
                  <c:v>280.78351580800012</c:v>
                </c:pt>
                <c:pt idx="64">
                  <c:v>238.13106541399978</c:v>
                </c:pt>
                <c:pt idx="65">
                  <c:v>215.7201776159998</c:v>
                </c:pt>
                <c:pt idx="66">
                  <c:v>180.90718696600015</c:v>
                </c:pt>
                <c:pt idx="67">
                  <c:v>258.98821041599979</c:v>
                </c:pt>
                <c:pt idx="68">
                  <c:v>508.47937581800011</c:v>
                </c:pt>
                <c:pt idx="69">
                  <c:v>448.69639765200071</c:v>
                </c:pt>
                <c:pt idx="70">
                  <c:v>403.93001681799944</c:v>
                </c:pt>
                <c:pt idx="71">
                  <c:v>296.76694019600029</c:v>
                </c:pt>
                <c:pt idx="72">
                  <c:v>477.07701482599987</c:v>
                </c:pt>
                <c:pt idx="73">
                  <c:v>391.78752665199977</c:v>
                </c:pt>
                <c:pt idx="74">
                  <c:v>372.84823746600085</c:v>
                </c:pt>
                <c:pt idx="75">
                  <c:v>367.38850625000032</c:v>
                </c:pt>
                <c:pt idx="76">
                  <c:v>322.30071002999892</c:v>
                </c:pt>
                <c:pt idx="77">
                  <c:v>319.42373380199984</c:v>
                </c:pt>
                <c:pt idx="78">
                  <c:v>243.17582171799972</c:v>
                </c:pt>
                <c:pt idx="79">
                  <c:v>212.62120034800108</c:v>
                </c:pt>
                <c:pt idx="80">
                  <c:v>259.7173753699995</c:v>
                </c:pt>
                <c:pt idx="81">
                  <c:v>224.24443767200003</c:v>
                </c:pt>
                <c:pt idx="82">
                  <c:v>227.66554067600012</c:v>
                </c:pt>
                <c:pt idx="83">
                  <c:v>197.52040654999973</c:v>
                </c:pt>
                <c:pt idx="84">
                  <c:v>174.88350930200093</c:v>
                </c:pt>
                <c:pt idx="85">
                  <c:v>197.23063437199974</c:v>
                </c:pt>
                <c:pt idx="86">
                  <c:v>183.19844093400036</c:v>
                </c:pt>
                <c:pt idx="87">
                  <c:v>191.34344834999959</c:v>
                </c:pt>
                <c:pt idx="88">
                  <c:v>203.26603734199892</c:v>
                </c:pt>
                <c:pt idx="89">
                  <c:v>208.34055919400006</c:v>
                </c:pt>
                <c:pt idx="90">
                  <c:v>180.64092513600011</c:v>
                </c:pt>
                <c:pt idx="91">
                  <c:v>206.37630946400034</c:v>
                </c:pt>
                <c:pt idx="92">
                  <c:v>216.29166977199995</c:v>
                </c:pt>
                <c:pt idx="93">
                  <c:v>250.44172915600009</c:v>
                </c:pt>
                <c:pt idx="94">
                  <c:v>196.75077450199959</c:v>
                </c:pt>
                <c:pt idx="95">
                  <c:v>213.14835845800005</c:v>
                </c:pt>
                <c:pt idx="96">
                  <c:v>221.89988266800003</c:v>
                </c:pt>
                <c:pt idx="97">
                  <c:v>216.58680302600061</c:v>
                </c:pt>
                <c:pt idx="98">
                  <c:v>335.10069685799931</c:v>
                </c:pt>
                <c:pt idx="99">
                  <c:v>294.00231751600057</c:v>
                </c:pt>
                <c:pt idx="100">
                  <c:v>233.969173998</c:v>
                </c:pt>
                <c:pt idx="101">
                  <c:v>312.56351789200062</c:v>
                </c:pt>
                <c:pt idx="102">
                  <c:v>281.97988253599908</c:v>
                </c:pt>
                <c:pt idx="103">
                  <c:v>248.9169950080003</c:v>
                </c:pt>
                <c:pt idx="104">
                  <c:v>240.38875156599943</c:v>
                </c:pt>
                <c:pt idx="105">
                  <c:v>294.6830245980014</c:v>
                </c:pt>
                <c:pt idx="106">
                  <c:v>272.28712626600009</c:v>
                </c:pt>
                <c:pt idx="107">
                  <c:v>249.0718813019993</c:v>
                </c:pt>
                <c:pt idx="108">
                  <c:v>264.27313651200058</c:v>
                </c:pt>
                <c:pt idx="109">
                  <c:v>249.09162544799864</c:v>
                </c:pt>
                <c:pt idx="110">
                  <c:v>222.10088909600057</c:v>
                </c:pt>
                <c:pt idx="111">
                  <c:v>211.81943688000064</c:v>
                </c:pt>
                <c:pt idx="112">
                  <c:v>195.794170388</c:v>
                </c:pt>
                <c:pt idx="113">
                  <c:v>189.36339298399866</c:v>
                </c:pt>
                <c:pt idx="114">
                  <c:v>188.09817892400014</c:v>
                </c:pt>
                <c:pt idx="115">
                  <c:v>206.65323700400137</c:v>
                </c:pt>
                <c:pt idx="116">
                  <c:v>188.37901537799851</c:v>
                </c:pt>
                <c:pt idx="117">
                  <c:v>172.94093433800157</c:v>
                </c:pt>
                <c:pt idx="118">
                  <c:v>178.54838854399873</c:v>
                </c:pt>
                <c:pt idx="119">
                  <c:v>184.06716502800126</c:v>
                </c:pt>
                <c:pt idx="120">
                  <c:v>161.72530520799984</c:v>
                </c:pt>
                <c:pt idx="121">
                  <c:v>128.14030725199848</c:v>
                </c:pt>
                <c:pt idx="122">
                  <c:v>130.10232026000128</c:v>
                </c:pt>
                <c:pt idx="123">
                  <c:v>132.97824705199886</c:v>
                </c:pt>
                <c:pt idx="124">
                  <c:v>121.63721203200132</c:v>
                </c:pt>
                <c:pt idx="125">
                  <c:v>137.34454470200009</c:v>
                </c:pt>
                <c:pt idx="126">
                  <c:v>105.71225961999892</c:v>
                </c:pt>
                <c:pt idx="127">
                  <c:v>145.71779165999999</c:v>
                </c:pt>
                <c:pt idx="128">
                  <c:v>132.12742509399988</c:v>
                </c:pt>
                <c:pt idx="129">
                  <c:v>120.99884701200124</c:v>
                </c:pt>
                <c:pt idx="130">
                  <c:v>102.25985699999903</c:v>
                </c:pt>
                <c:pt idx="131">
                  <c:v>136.62566195999943</c:v>
                </c:pt>
                <c:pt idx="132">
                  <c:v>128.66054245799978</c:v>
                </c:pt>
                <c:pt idx="133">
                  <c:v>130.08930832800002</c:v>
                </c:pt>
                <c:pt idx="134">
                  <c:v>99.303679692001751</c:v>
                </c:pt>
                <c:pt idx="135">
                  <c:v>88.95340967199833</c:v>
                </c:pt>
                <c:pt idx="136">
                  <c:v>87.102957502001004</c:v>
                </c:pt>
                <c:pt idx="137">
                  <c:v>84.90524368799916</c:v>
                </c:pt>
                <c:pt idx="138">
                  <c:v>106.68403058400047</c:v>
                </c:pt>
                <c:pt idx="139">
                  <c:v>94.50606752400013</c:v>
                </c:pt>
                <c:pt idx="140">
                  <c:v>111.65829537600005</c:v>
                </c:pt>
                <c:pt idx="141">
                  <c:v>106.2375112060008</c:v>
                </c:pt>
                <c:pt idx="142">
                  <c:v>88.031645835999271</c:v>
                </c:pt>
                <c:pt idx="143">
                  <c:v>114.12441026600068</c:v>
                </c:pt>
                <c:pt idx="144">
                  <c:v>107.27422800799881</c:v>
                </c:pt>
                <c:pt idx="145">
                  <c:v>136.31577750000025</c:v>
                </c:pt>
                <c:pt idx="146">
                  <c:v>113.51445925200046</c:v>
                </c:pt>
                <c:pt idx="147">
                  <c:v>133.85437754600059</c:v>
                </c:pt>
                <c:pt idx="148">
                  <c:v>196.8115773079987</c:v>
                </c:pt>
                <c:pt idx="149">
                  <c:v>102.41424729200045</c:v>
                </c:pt>
                <c:pt idx="150">
                  <c:v>135.24416343399946</c:v>
                </c:pt>
                <c:pt idx="151">
                  <c:v>133.4193510379998</c:v>
                </c:pt>
                <c:pt idx="152">
                  <c:v>110.18032657600038</c:v>
                </c:pt>
                <c:pt idx="153">
                  <c:v>133.15294642200035</c:v>
                </c:pt>
                <c:pt idx="154">
                  <c:v>125.17872412600038</c:v>
                </c:pt>
                <c:pt idx="155">
                  <c:v>108.23437664799874</c:v>
                </c:pt>
                <c:pt idx="156">
                  <c:v>152.09634927200131</c:v>
                </c:pt>
                <c:pt idx="157">
                  <c:v>122.25881915199908</c:v>
                </c:pt>
                <c:pt idx="158">
                  <c:v>155.68748897000077</c:v>
                </c:pt>
                <c:pt idx="159">
                  <c:v>156.4325545899992</c:v>
                </c:pt>
                <c:pt idx="160">
                  <c:v>160.33901424999965</c:v>
                </c:pt>
                <c:pt idx="161">
                  <c:v>172.07760785200099</c:v>
                </c:pt>
                <c:pt idx="162">
                  <c:v>141.57988600799985</c:v>
                </c:pt>
                <c:pt idx="163">
                  <c:v>134.07056026200041</c:v>
                </c:pt>
                <c:pt idx="164">
                  <c:v>154.59246782799877</c:v>
                </c:pt>
                <c:pt idx="165">
                  <c:v>125.90825040400162</c:v>
                </c:pt>
                <c:pt idx="166">
                  <c:v>133.9081081279995</c:v>
                </c:pt>
                <c:pt idx="167">
                  <c:v>101.51889465599892</c:v>
                </c:pt>
                <c:pt idx="168">
                  <c:v>131.62562380799994</c:v>
                </c:pt>
                <c:pt idx="169">
                  <c:v>94.112740128000382</c:v>
                </c:pt>
                <c:pt idx="170">
                  <c:v>98.465471891999769</c:v>
                </c:pt>
                <c:pt idx="171">
                  <c:v>94.196145864000982</c:v>
                </c:pt>
                <c:pt idx="172">
                  <c:v>97.591259735998847</c:v>
                </c:pt>
                <c:pt idx="173">
                  <c:v>69.968979008001455</c:v>
                </c:pt>
                <c:pt idx="174">
                  <c:v>80.501374501998754</c:v>
                </c:pt>
                <c:pt idx="175">
                  <c:v>98.954845599999828</c:v>
                </c:pt>
                <c:pt idx="176">
                  <c:v>80.246829246000971</c:v>
                </c:pt>
                <c:pt idx="177">
                  <c:v>70.490488656000196</c:v>
                </c:pt>
                <c:pt idx="178">
                  <c:v>76.580155204000334</c:v>
                </c:pt>
                <c:pt idx="179">
                  <c:v>84.080646497999098</c:v>
                </c:pt>
                <c:pt idx="180">
                  <c:v>94.433545259999349</c:v>
                </c:pt>
                <c:pt idx="181">
                  <c:v>83.330001070001217</c:v>
                </c:pt>
                <c:pt idx="182">
                  <c:v>87.416896355998901</c:v>
                </c:pt>
                <c:pt idx="183">
                  <c:v>84.809404732000431</c:v>
                </c:pt>
                <c:pt idx="184">
                  <c:v>85.798804398000115</c:v>
                </c:pt>
                <c:pt idx="185">
                  <c:v>69.064277566000456</c:v>
                </c:pt>
                <c:pt idx="186">
                  <c:v>83.773244238000345</c:v>
                </c:pt>
                <c:pt idx="187">
                  <c:v>62.496441319999867</c:v>
                </c:pt>
                <c:pt idx="188">
                  <c:v>45.635574867999559</c:v>
                </c:pt>
                <c:pt idx="189">
                  <c:v>73.313492030000404</c:v>
                </c:pt>
                <c:pt idx="190">
                  <c:v>71.796023876000206</c:v>
                </c:pt>
                <c:pt idx="191">
                  <c:v>57.793894144000298</c:v>
                </c:pt>
                <c:pt idx="192">
                  <c:v>67.746303909999796</c:v>
                </c:pt>
                <c:pt idx="193">
                  <c:v>37.334130595998765</c:v>
                </c:pt>
                <c:pt idx="194">
                  <c:v>22.40733153000058</c:v>
                </c:pt>
                <c:pt idx="195">
                  <c:v>6.4566618000008456</c:v>
                </c:pt>
                <c:pt idx="196">
                  <c:v>7.0879540679984059</c:v>
                </c:pt>
                <c:pt idx="197">
                  <c:v>5.5422092060000434</c:v>
                </c:pt>
                <c:pt idx="198">
                  <c:v>6.9238963500000974</c:v>
                </c:pt>
                <c:pt idx="199">
                  <c:v>8.0067131500002144</c:v>
                </c:pt>
                <c:pt idx="200">
                  <c:v>5.3031052739994777</c:v>
                </c:pt>
                <c:pt idx="201">
                  <c:v>4.3046902700016796</c:v>
                </c:pt>
                <c:pt idx="202">
                  <c:v>3.1078996419999458</c:v>
                </c:pt>
                <c:pt idx="203">
                  <c:v>61.243426533999852</c:v>
                </c:pt>
                <c:pt idx="204">
                  <c:v>54.403870888000235</c:v>
                </c:pt>
                <c:pt idx="205">
                  <c:v>48.696425289998736</c:v>
                </c:pt>
                <c:pt idx="206">
                  <c:v>48.202042548000477</c:v>
                </c:pt>
                <c:pt idx="207">
                  <c:v>48.637679313999165</c:v>
                </c:pt>
                <c:pt idx="208">
                  <c:v>41.126988298001699</c:v>
                </c:pt>
                <c:pt idx="209">
                  <c:v>36.661641007999229</c:v>
                </c:pt>
                <c:pt idx="210">
                  <c:v>42.795573232000386</c:v>
                </c:pt>
                <c:pt idx="211">
                  <c:v>34.617167079999312</c:v>
                </c:pt>
                <c:pt idx="212">
                  <c:v>50.117297983210477</c:v>
                </c:pt>
                <c:pt idx="213">
                  <c:v>61.398725113210475</c:v>
                </c:pt>
                <c:pt idx="214">
                  <c:v>72.914481039210472</c:v>
                </c:pt>
                <c:pt idx="215">
                  <c:v>47.732188181210468</c:v>
                </c:pt>
                <c:pt idx="216">
                  <c:v>38.136530667210479</c:v>
                </c:pt>
                <c:pt idx="217">
                  <c:v>54.820534509208606</c:v>
                </c:pt>
                <c:pt idx="218">
                  <c:v>41.030135483212334</c:v>
                </c:pt>
                <c:pt idx="219">
                  <c:v>40.920904410027099</c:v>
                </c:pt>
                <c:pt idx="220">
                  <c:v>35.865252946025237</c:v>
                </c:pt>
                <c:pt idx="221">
                  <c:v>27.261782104027102</c:v>
                </c:pt>
                <c:pt idx="222">
                  <c:v>38.508029088027101</c:v>
                </c:pt>
                <c:pt idx="223">
                  <c:v>28.973105410027099</c:v>
                </c:pt>
                <c:pt idx="224">
                  <c:v>32.684378826027093</c:v>
                </c:pt>
                <c:pt idx="225">
                  <c:v>29.522073512027099</c:v>
                </c:pt>
                <c:pt idx="226">
                  <c:v>26.663366136181466</c:v>
                </c:pt>
                <c:pt idx="227">
                  <c:v>34.920634152181464</c:v>
                </c:pt>
                <c:pt idx="228">
                  <c:v>20.845326648181466</c:v>
                </c:pt>
                <c:pt idx="229">
                  <c:v>22.25592718018147</c:v>
                </c:pt>
                <c:pt idx="230">
                  <c:v>21.562576994183328</c:v>
                </c:pt>
                <c:pt idx="231">
                  <c:v>52.049536474181473</c:v>
                </c:pt>
                <c:pt idx="232">
                  <c:v>49.615551990181473</c:v>
                </c:pt>
                <c:pt idx="233">
                  <c:v>47.516879093241599</c:v>
                </c:pt>
                <c:pt idx="234">
                  <c:v>48.318055417243464</c:v>
                </c:pt>
                <c:pt idx="235">
                  <c:v>30.095850563243467</c:v>
                </c:pt>
                <c:pt idx="236">
                  <c:v>11.079852043241605</c:v>
                </c:pt>
                <c:pt idx="237">
                  <c:v>13.51483384924347</c:v>
                </c:pt>
                <c:pt idx="238">
                  <c:v>46.487615559243466</c:v>
                </c:pt>
                <c:pt idx="239">
                  <c:v>40.74981700924161</c:v>
                </c:pt>
                <c:pt idx="240">
                  <c:v>34.859788490035747</c:v>
                </c:pt>
                <c:pt idx="241">
                  <c:v>43.858392152035741</c:v>
                </c:pt>
                <c:pt idx="242">
                  <c:v>28.651377582033877</c:v>
                </c:pt>
                <c:pt idx="243">
                  <c:v>16.292057982035747</c:v>
                </c:pt>
                <c:pt idx="244">
                  <c:v>28.81470031603574</c:v>
                </c:pt>
                <c:pt idx="245">
                  <c:v>39.482491496035742</c:v>
                </c:pt>
                <c:pt idx="246">
                  <c:v>33.947607858035745</c:v>
                </c:pt>
                <c:pt idx="247">
                  <c:v>37.366073555248455</c:v>
                </c:pt>
                <c:pt idx="248">
                  <c:v>26.666166277248458</c:v>
                </c:pt>
                <c:pt idx="249">
                  <c:v>24.865338769250318</c:v>
                </c:pt>
                <c:pt idx="250">
                  <c:v>29.209192431248454</c:v>
                </c:pt>
                <c:pt idx="251">
                  <c:v>19.454866435248455</c:v>
                </c:pt>
                <c:pt idx="252">
                  <c:v>34.97460958325032</c:v>
                </c:pt>
                <c:pt idx="253">
                  <c:v>52.271077133248461</c:v>
                </c:pt>
                <c:pt idx="254">
                  <c:v>55.014708317802551</c:v>
                </c:pt>
                <c:pt idx="255">
                  <c:v>51.861687353802552</c:v>
                </c:pt>
                <c:pt idx="256">
                  <c:v>36.703183287802545</c:v>
                </c:pt>
                <c:pt idx="257">
                  <c:v>15.31814298380255</c:v>
                </c:pt>
                <c:pt idx="258">
                  <c:v>8.5638278258025533</c:v>
                </c:pt>
                <c:pt idx="259">
                  <c:v>14.358251075802553</c:v>
                </c:pt>
                <c:pt idx="260">
                  <c:v>28.288171725802545</c:v>
                </c:pt>
                <c:pt idx="261">
                  <c:v>52.468209541696432</c:v>
                </c:pt>
                <c:pt idx="262">
                  <c:v>48.68029413969829</c:v>
                </c:pt>
                <c:pt idx="263">
                  <c:v>41.433091311696437</c:v>
                </c:pt>
                <c:pt idx="264">
                  <c:v>15.696338941696435</c:v>
                </c:pt>
                <c:pt idx="265">
                  <c:v>5.7461719036982979</c:v>
                </c:pt>
                <c:pt idx="266">
                  <c:v>18.109064911696436</c:v>
                </c:pt>
                <c:pt idx="267">
                  <c:v>18.974976891696439</c:v>
                </c:pt>
                <c:pt idx="268">
                  <c:v>10.52124702121337</c:v>
                </c:pt>
                <c:pt idx="269">
                  <c:v>10.045401815213365</c:v>
                </c:pt>
                <c:pt idx="270">
                  <c:v>10.143655751212435</c:v>
                </c:pt>
                <c:pt idx="271">
                  <c:v>8.887261627213368</c:v>
                </c:pt>
                <c:pt idx="272">
                  <c:v>8.1643874632124351</c:v>
                </c:pt>
                <c:pt idx="273">
                  <c:v>7.4252774952133693</c:v>
                </c:pt>
                <c:pt idx="274">
                  <c:v>4.6113332072124393</c:v>
                </c:pt>
                <c:pt idx="275">
                  <c:v>2.4112627607003305</c:v>
                </c:pt>
                <c:pt idx="276">
                  <c:v>7.0308852647012605</c:v>
                </c:pt>
                <c:pt idx="277">
                  <c:v>5.9319190727003299</c:v>
                </c:pt>
                <c:pt idx="278">
                  <c:v>3.946247852700326</c:v>
                </c:pt>
                <c:pt idx="279">
                  <c:v>1.9682216107003296</c:v>
                </c:pt>
                <c:pt idx="280">
                  <c:v>2.5057455447012615</c:v>
                </c:pt>
                <c:pt idx="281">
                  <c:v>4.9099687527003262</c:v>
                </c:pt>
                <c:pt idx="282">
                  <c:v>29.922283912888815</c:v>
                </c:pt>
                <c:pt idx="283">
                  <c:v>25.401274768888818</c:v>
                </c:pt>
                <c:pt idx="284">
                  <c:v>26.291245220888815</c:v>
                </c:pt>
                <c:pt idx="285">
                  <c:v>14.202770838888817</c:v>
                </c:pt>
                <c:pt idx="286">
                  <c:v>17.409148476889747</c:v>
                </c:pt>
                <c:pt idx="287">
                  <c:v>36.150228392888813</c:v>
                </c:pt>
                <c:pt idx="288">
                  <c:v>65.735409520888822</c:v>
                </c:pt>
                <c:pt idx="289">
                  <c:v>73.439336114986489</c:v>
                </c:pt>
                <c:pt idx="290">
                  <c:v>45.994974128986492</c:v>
                </c:pt>
                <c:pt idx="291">
                  <c:v>49.237889926986483</c:v>
                </c:pt>
                <c:pt idx="292">
                  <c:v>45.339922974987424</c:v>
                </c:pt>
                <c:pt idx="293">
                  <c:v>45.968826122986485</c:v>
                </c:pt>
                <c:pt idx="294">
                  <c:v>44.118682864986489</c:v>
                </c:pt>
                <c:pt idx="295">
                  <c:v>42.551666610986487</c:v>
                </c:pt>
                <c:pt idx="296">
                  <c:v>32.040779314450049</c:v>
                </c:pt>
                <c:pt idx="297">
                  <c:v>46.540701682450049</c:v>
                </c:pt>
                <c:pt idx="298">
                  <c:v>49.272894104450053</c:v>
                </c:pt>
                <c:pt idx="299">
                  <c:v>19.379339686450045</c:v>
                </c:pt>
                <c:pt idx="300">
                  <c:v>11.525720718450048</c:v>
                </c:pt>
                <c:pt idx="301">
                  <c:v>16.507644544450049</c:v>
                </c:pt>
                <c:pt idx="302">
                  <c:v>45.906121108450051</c:v>
                </c:pt>
                <c:pt idx="303">
                  <c:v>75.911397372363609</c:v>
                </c:pt>
                <c:pt idx="304">
                  <c:v>43.424325616363625</c:v>
                </c:pt>
                <c:pt idx="305">
                  <c:v>47.082433798362693</c:v>
                </c:pt>
                <c:pt idx="306">
                  <c:v>47.249854606363627</c:v>
                </c:pt>
                <c:pt idx="307">
                  <c:v>43.322870924363627</c:v>
                </c:pt>
                <c:pt idx="308">
                  <c:v>57.86399866236269</c:v>
                </c:pt>
                <c:pt idx="309">
                  <c:v>48.883623674363626</c:v>
                </c:pt>
                <c:pt idx="310">
                  <c:v>86.697215459148893</c:v>
                </c:pt>
                <c:pt idx="311">
                  <c:v>90.698029073148874</c:v>
                </c:pt>
                <c:pt idx="312">
                  <c:v>92.800830639148884</c:v>
                </c:pt>
                <c:pt idx="313">
                  <c:v>94.999431411147953</c:v>
                </c:pt>
                <c:pt idx="314">
                  <c:v>98.088628529148892</c:v>
                </c:pt>
                <c:pt idx="315">
                  <c:v>121.64598552914887</c:v>
                </c:pt>
                <c:pt idx="316">
                  <c:v>115.91468230914887</c:v>
                </c:pt>
                <c:pt idx="317">
                  <c:v>92.822247129739196</c:v>
                </c:pt>
                <c:pt idx="318">
                  <c:v>99.529775713739184</c:v>
                </c:pt>
                <c:pt idx="319">
                  <c:v>100.60126806573825</c:v>
                </c:pt>
                <c:pt idx="320">
                  <c:v>76.288862461739186</c:v>
                </c:pt>
                <c:pt idx="321">
                  <c:v>72.252963381739193</c:v>
                </c:pt>
                <c:pt idx="322">
                  <c:v>107.83111573573917</c:v>
                </c:pt>
                <c:pt idx="323">
                  <c:v>95.253191345739182</c:v>
                </c:pt>
                <c:pt idx="324">
                  <c:v>84.215728363572993</c:v>
                </c:pt>
                <c:pt idx="325">
                  <c:v>100.02718760957394</c:v>
                </c:pt>
                <c:pt idx="326">
                  <c:v>93.96939724957393</c:v>
                </c:pt>
                <c:pt idx="327">
                  <c:v>71.461598399573006</c:v>
                </c:pt>
                <c:pt idx="328">
                  <c:v>73.549878463573933</c:v>
                </c:pt>
                <c:pt idx="329">
                  <c:v>89.025708399573006</c:v>
                </c:pt>
                <c:pt idx="330">
                  <c:v>91.790635073573938</c:v>
                </c:pt>
                <c:pt idx="331">
                  <c:v>100.62520183628585</c:v>
                </c:pt>
                <c:pt idx="332">
                  <c:v>105.98470700028585</c:v>
                </c:pt>
                <c:pt idx="333">
                  <c:v>97.383650356285855</c:v>
                </c:pt>
                <c:pt idx="334">
                  <c:v>90.394212360286787</c:v>
                </c:pt>
                <c:pt idx="335">
                  <c:v>84.866914290285848</c:v>
                </c:pt>
                <c:pt idx="336">
                  <c:v>108.37415833628584</c:v>
                </c:pt>
                <c:pt idx="337">
                  <c:v>126.38090736228585</c:v>
                </c:pt>
                <c:pt idx="338">
                  <c:v>87.515008344428594</c:v>
                </c:pt>
                <c:pt idx="339">
                  <c:v>77.782506294428586</c:v>
                </c:pt>
                <c:pt idx="340">
                  <c:v>62.18230000042859</c:v>
                </c:pt>
                <c:pt idx="341">
                  <c:v>55.709332724428592</c:v>
                </c:pt>
                <c:pt idx="342">
                  <c:v>55.556556698428594</c:v>
                </c:pt>
                <c:pt idx="343">
                  <c:v>67.053807550428601</c:v>
                </c:pt>
                <c:pt idx="344">
                  <c:v>96.102252704428594</c:v>
                </c:pt>
                <c:pt idx="345">
                  <c:v>108.87868366227644</c:v>
                </c:pt>
                <c:pt idx="346">
                  <c:v>84.353938072275511</c:v>
                </c:pt>
                <c:pt idx="347">
                  <c:v>86.425479054275513</c:v>
                </c:pt>
                <c:pt idx="348">
                  <c:v>74.544494642275509</c:v>
                </c:pt>
                <c:pt idx="349">
                  <c:v>69.967279598275525</c:v>
                </c:pt>
                <c:pt idx="350">
                  <c:v>111.34327048227644</c:v>
                </c:pt>
                <c:pt idx="351">
                  <c:v>93.932545482275515</c:v>
                </c:pt>
                <c:pt idx="352">
                  <c:v>100.38242194998713</c:v>
                </c:pt>
                <c:pt idx="353">
                  <c:v>105.40698662998713</c:v>
                </c:pt>
                <c:pt idx="354">
                  <c:v>94.165243369987138</c:v>
                </c:pt>
                <c:pt idx="355">
                  <c:v>95.940931389987128</c:v>
                </c:pt>
                <c:pt idx="356">
                  <c:v>90.126315709987125</c:v>
                </c:pt>
                <c:pt idx="357">
                  <c:v>92.583022409987137</c:v>
                </c:pt>
                <c:pt idx="358">
                  <c:v>78.185484777987128</c:v>
                </c:pt>
                <c:pt idx="359">
                  <c:v>80.373116800517693</c:v>
                </c:pt>
                <c:pt idx="360">
                  <c:v>100.59527395651676</c:v>
                </c:pt>
                <c:pt idx="361">
                  <c:v>78.486777536517678</c:v>
                </c:pt>
                <c:pt idx="362">
                  <c:v>61.710580186517689</c:v>
                </c:pt>
                <c:pt idx="363">
                  <c:v>62.105505364517683</c:v>
                </c:pt>
                <c:pt idx="364">
                  <c:v>67.689349472517691</c:v>
                </c:pt>
              </c:numCache>
            </c:numRef>
          </c:val>
        </c:ser>
        <c:ser>
          <c:idx val="2"/>
          <c:order val="1"/>
          <c:tx>
            <c:strRef>
              <c:f>'Data 1'!$E$207:$E$209</c:f>
              <c:strCache>
                <c:ptCount val="3"/>
                <c:pt idx="0">
                  <c:v>Producible</c:v>
                </c:pt>
                <c:pt idx="1">
                  <c:v>medio  </c:v>
                </c:pt>
                <c:pt idx="2">
                  <c:v>histórico</c:v>
                </c:pt>
              </c:strCache>
            </c:strRef>
          </c:tx>
          <c:spPr>
            <a:solidFill>
              <a:srgbClr val="FF8080"/>
            </a:solidFill>
            <a:ln w="25400">
              <a:solidFill>
                <a:srgbClr val="624FAC"/>
              </a:solidFill>
              <a:prstDash val="solid"/>
            </a:ln>
          </c:spPr>
          <c:cat>
            <c:numRef>
              <c:f>'Data 1'!$C$210:$C$574</c:f>
              <c:numCache>
                <c:formatCode>m/d/yyyy</c:formatCode>
                <c:ptCount val="365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43106</c:v>
                </c:pt>
                <c:pt idx="6">
                  <c:v>43107</c:v>
                </c:pt>
                <c:pt idx="7">
                  <c:v>43108</c:v>
                </c:pt>
                <c:pt idx="8">
                  <c:v>43109</c:v>
                </c:pt>
                <c:pt idx="9">
                  <c:v>43110</c:v>
                </c:pt>
                <c:pt idx="10">
                  <c:v>43111</c:v>
                </c:pt>
                <c:pt idx="11">
                  <c:v>43112</c:v>
                </c:pt>
                <c:pt idx="12">
                  <c:v>43113</c:v>
                </c:pt>
                <c:pt idx="13">
                  <c:v>43114</c:v>
                </c:pt>
                <c:pt idx="14">
                  <c:v>43115</c:v>
                </c:pt>
                <c:pt idx="15">
                  <c:v>43116</c:v>
                </c:pt>
                <c:pt idx="16">
                  <c:v>43117</c:v>
                </c:pt>
                <c:pt idx="17">
                  <c:v>43118</c:v>
                </c:pt>
                <c:pt idx="18">
                  <c:v>43119</c:v>
                </c:pt>
                <c:pt idx="19">
                  <c:v>43120</c:v>
                </c:pt>
                <c:pt idx="20">
                  <c:v>43121</c:v>
                </c:pt>
                <c:pt idx="21">
                  <c:v>43122</c:v>
                </c:pt>
                <c:pt idx="22">
                  <c:v>43123</c:v>
                </c:pt>
                <c:pt idx="23">
                  <c:v>43124</c:v>
                </c:pt>
                <c:pt idx="24">
                  <c:v>43125</c:v>
                </c:pt>
                <c:pt idx="25">
                  <c:v>43126</c:v>
                </c:pt>
                <c:pt idx="26">
                  <c:v>43127</c:v>
                </c:pt>
                <c:pt idx="27">
                  <c:v>43128</c:v>
                </c:pt>
                <c:pt idx="28">
                  <c:v>43129</c:v>
                </c:pt>
                <c:pt idx="29">
                  <c:v>43130</c:v>
                </c:pt>
                <c:pt idx="30">
                  <c:v>43131</c:v>
                </c:pt>
                <c:pt idx="31">
                  <c:v>43132</c:v>
                </c:pt>
                <c:pt idx="32">
                  <c:v>43133</c:v>
                </c:pt>
                <c:pt idx="33">
                  <c:v>43134</c:v>
                </c:pt>
                <c:pt idx="34">
                  <c:v>43135</c:v>
                </c:pt>
                <c:pt idx="35">
                  <c:v>43136</c:v>
                </c:pt>
                <c:pt idx="36">
                  <c:v>43137</c:v>
                </c:pt>
                <c:pt idx="37">
                  <c:v>43138</c:v>
                </c:pt>
                <c:pt idx="38">
                  <c:v>43139</c:v>
                </c:pt>
                <c:pt idx="39">
                  <c:v>43140</c:v>
                </c:pt>
                <c:pt idx="40">
                  <c:v>43141</c:v>
                </c:pt>
                <c:pt idx="41">
                  <c:v>43142</c:v>
                </c:pt>
                <c:pt idx="42">
                  <c:v>43143</c:v>
                </c:pt>
                <c:pt idx="43">
                  <c:v>43144</c:v>
                </c:pt>
                <c:pt idx="44">
                  <c:v>43145</c:v>
                </c:pt>
                <c:pt idx="45">
                  <c:v>43146</c:v>
                </c:pt>
                <c:pt idx="46">
                  <c:v>43147</c:v>
                </c:pt>
                <c:pt idx="47">
                  <c:v>43148</c:v>
                </c:pt>
                <c:pt idx="48">
                  <c:v>43149</c:v>
                </c:pt>
                <c:pt idx="49">
                  <c:v>43150</c:v>
                </c:pt>
                <c:pt idx="50">
                  <c:v>43151</c:v>
                </c:pt>
                <c:pt idx="51">
                  <c:v>43152</c:v>
                </c:pt>
                <c:pt idx="52">
                  <c:v>43153</c:v>
                </c:pt>
                <c:pt idx="53">
                  <c:v>43154</c:v>
                </c:pt>
                <c:pt idx="54">
                  <c:v>43155</c:v>
                </c:pt>
                <c:pt idx="55">
                  <c:v>43156</c:v>
                </c:pt>
                <c:pt idx="56">
                  <c:v>43157</c:v>
                </c:pt>
                <c:pt idx="57">
                  <c:v>43158</c:v>
                </c:pt>
                <c:pt idx="58">
                  <c:v>43159</c:v>
                </c:pt>
                <c:pt idx="59">
                  <c:v>43160</c:v>
                </c:pt>
                <c:pt idx="60">
                  <c:v>43161</c:v>
                </c:pt>
                <c:pt idx="61">
                  <c:v>43162</c:v>
                </c:pt>
                <c:pt idx="62">
                  <c:v>43163</c:v>
                </c:pt>
                <c:pt idx="63">
                  <c:v>43164</c:v>
                </c:pt>
                <c:pt idx="64">
                  <c:v>43165</c:v>
                </c:pt>
                <c:pt idx="65">
                  <c:v>43166</c:v>
                </c:pt>
                <c:pt idx="66">
                  <c:v>43167</c:v>
                </c:pt>
                <c:pt idx="67">
                  <c:v>43168</c:v>
                </c:pt>
                <c:pt idx="68">
                  <c:v>43169</c:v>
                </c:pt>
                <c:pt idx="69">
                  <c:v>43170</c:v>
                </c:pt>
                <c:pt idx="70">
                  <c:v>43171</c:v>
                </c:pt>
                <c:pt idx="71">
                  <c:v>43172</c:v>
                </c:pt>
                <c:pt idx="72">
                  <c:v>43173</c:v>
                </c:pt>
                <c:pt idx="73">
                  <c:v>43174</c:v>
                </c:pt>
                <c:pt idx="74">
                  <c:v>43175</c:v>
                </c:pt>
                <c:pt idx="75">
                  <c:v>43176</c:v>
                </c:pt>
                <c:pt idx="76">
                  <c:v>43177</c:v>
                </c:pt>
                <c:pt idx="77">
                  <c:v>43178</c:v>
                </c:pt>
                <c:pt idx="78">
                  <c:v>43179</c:v>
                </c:pt>
                <c:pt idx="79">
                  <c:v>43180</c:v>
                </c:pt>
                <c:pt idx="80">
                  <c:v>43181</c:v>
                </c:pt>
                <c:pt idx="81">
                  <c:v>43182</c:v>
                </c:pt>
                <c:pt idx="82">
                  <c:v>43183</c:v>
                </c:pt>
                <c:pt idx="83">
                  <c:v>43184</c:v>
                </c:pt>
                <c:pt idx="84">
                  <c:v>43185</c:v>
                </c:pt>
                <c:pt idx="85">
                  <c:v>43186</c:v>
                </c:pt>
                <c:pt idx="86">
                  <c:v>43187</c:v>
                </c:pt>
                <c:pt idx="87">
                  <c:v>43188</c:v>
                </c:pt>
                <c:pt idx="88">
                  <c:v>43189</c:v>
                </c:pt>
                <c:pt idx="89">
                  <c:v>43190</c:v>
                </c:pt>
                <c:pt idx="90">
                  <c:v>43191</c:v>
                </c:pt>
                <c:pt idx="91">
                  <c:v>43192</c:v>
                </c:pt>
                <c:pt idx="92">
                  <c:v>43193</c:v>
                </c:pt>
                <c:pt idx="93">
                  <c:v>43194</c:v>
                </c:pt>
                <c:pt idx="94">
                  <c:v>43195</c:v>
                </c:pt>
                <c:pt idx="95">
                  <c:v>43196</c:v>
                </c:pt>
                <c:pt idx="96">
                  <c:v>43197</c:v>
                </c:pt>
                <c:pt idx="97">
                  <c:v>43198</c:v>
                </c:pt>
                <c:pt idx="98">
                  <c:v>43199</c:v>
                </c:pt>
                <c:pt idx="99">
                  <c:v>43200</c:v>
                </c:pt>
                <c:pt idx="100">
                  <c:v>43201</c:v>
                </c:pt>
                <c:pt idx="101">
                  <c:v>43202</c:v>
                </c:pt>
                <c:pt idx="102">
                  <c:v>43203</c:v>
                </c:pt>
                <c:pt idx="103">
                  <c:v>43204</c:v>
                </c:pt>
                <c:pt idx="104">
                  <c:v>43205</c:v>
                </c:pt>
                <c:pt idx="105">
                  <c:v>43206</c:v>
                </c:pt>
                <c:pt idx="106">
                  <c:v>43207</c:v>
                </c:pt>
                <c:pt idx="107">
                  <c:v>43208</c:v>
                </c:pt>
                <c:pt idx="108">
                  <c:v>43209</c:v>
                </c:pt>
                <c:pt idx="109">
                  <c:v>43210</c:v>
                </c:pt>
                <c:pt idx="110">
                  <c:v>43211</c:v>
                </c:pt>
                <c:pt idx="111">
                  <c:v>43212</c:v>
                </c:pt>
                <c:pt idx="112">
                  <c:v>43213</c:v>
                </c:pt>
                <c:pt idx="113">
                  <c:v>43214</c:v>
                </c:pt>
                <c:pt idx="114">
                  <c:v>43215</c:v>
                </c:pt>
                <c:pt idx="115">
                  <c:v>43216</c:v>
                </c:pt>
                <c:pt idx="116">
                  <c:v>43217</c:v>
                </c:pt>
                <c:pt idx="117">
                  <c:v>43218</c:v>
                </c:pt>
                <c:pt idx="118">
                  <c:v>43219</c:v>
                </c:pt>
                <c:pt idx="119">
                  <c:v>43220</c:v>
                </c:pt>
                <c:pt idx="120">
                  <c:v>43221</c:v>
                </c:pt>
                <c:pt idx="121">
                  <c:v>43222</c:v>
                </c:pt>
                <c:pt idx="122">
                  <c:v>43223</c:v>
                </c:pt>
                <c:pt idx="123">
                  <c:v>43224</c:v>
                </c:pt>
                <c:pt idx="124">
                  <c:v>43225</c:v>
                </c:pt>
                <c:pt idx="125">
                  <c:v>43226</c:v>
                </c:pt>
                <c:pt idx="126">
                  <c:v>43227</c:v>
                </c:pt>
                <c:pt idx="127">
                  <c:v>43228</c:v>
                </c:pt>
                <c:pt idx="128">
                  <c:v>43229</c:v>
                </c:pt>
                <c:pt idx="129">
                  <c:v>43230</c:v>
                </c:pt>
                <c:pt idx="130">
                  <c:v>43231</c:v>
                </c:pt>
                <c:pt idx="131">
                  <c:v>43232</c:v>
                </c:pt>
                <c:pt idx="132">
                  <c:v>43233</c:v>
                </c:pt>
                <c:pt idx="133">
                  <c:v>43234</c:v>
                </c:pt>
                <c:pt idx="134">
                  <c:v>43235</c:v>
                </c:pt>
                <c:pt idx="135">
                  <c:v>43236</c:v>
                </c:pt>
                <c:pt idx="136">
                  <c:v>43237</c:v>
                </c:pt>
                <c:pt idx="137">
                  <c:v>43238</c:v>
                </c:pt>
                <c:pt idx="138">
                  <c:v>43239</c:v>
                </c:pt>
                <c:pt idx="139">
                  <c:v>43240</c:v>
                </c:pt>
                <c:pt idx="140">
                  <c:v>43241</c:v>
                </c:pt>
                <c:pt idx="141">
                  <c:v>43242</c:v>
                </c:pt>
                <c:pt idx="142">
                  <c:v>43243</c:v>
                </c:pt>
                <c:pt idx="143">
                  <c:v>43244</c:v>
                </c:pt>
                <c:pt idx="144">
                  <c:v>43245</c:v>
                </c:pt>
                <c:pt idx="145">
                  <c:v>43246</c:v>
                </c:pt>
                <c:pt idx="146">
                  <c:v>43247</c:v>
                </c:pt>
                <c:pt idx="147">
                  <c:v>43248</c:v>
                </c:pt>
                <c:pt idx="148">
                  <c:v>43249</c:v>
                </c:pt>
                <c:pt idx="149">
                  <c:v>43250</c:v>
                </c:pt>
                <c:pt idx="150">
                  <c:v>43251</c:v>
                </c:pt>
                <c:pt idx="151">
                  <c:v>43252</c:v>
                </c:pt>
                <c:pt idx="152">
                  <c:v>43253</c:v>
                </c:pt>
                <c:pt idx="153">
                  <c:v>43254</c:v>
                </c:pt>
                <c:pt idx="154">
                  <c:v>43255</c:v>
                </c:pt>
                <c:pt idx="155">
                  <c:v>43256</c:v>
                </c:pt>
                <c:pt idx="156">
                  <c:v>43257</c:v>
                </c:pt>
                <c:pt idx="157">
                  <c:v>43258</c:v>
                </c:pt>
                <c:pt idx="158">
                  <c:v>43259</c:v>
                </c:pt>
                <c:pt idx="159">
                  <c:v>43260</c:v>
                </c:pt>
                <c:pt idx="160">
                  <c:v>43261</c:v>
                </c:pt>
                <c:pt idx="161">
                  <c:v>43262</c:v>
                </c:pt>
                <c:pt idx="162">
                  <c:v>43263</c:v>
                </c:pt>
                <c:pt idx="163">
                  <c:v>43264</c:v>
                </c:pt>
                <c:pt idx="164">
                  <c:v>43265</c:v>
                </c:pt>
                <c:pt idx="165">
                  <c:v>43266</c:v>
                </c:pt>
                <c:pt idx="166">
                  <c:v>43267</c:v>
                </c:pt>
                <c:pt idx="167">
                  <c:v>43268</c:v>
                </c:pt>
                <c:pt idx="168">
                  <c:v>43269</c:v>
                </c:pt>
                <c:pt idx="169">
                  <c:v>43270</c:v>
                </c:pt>
                <c:pt idx="170">
                  <c:v>43271</c:v>
                </c:pt>
                <c:pt idx="171">
                  <c:v>43272</c:v>
                </c:pt>
                <c:pt idx="172">
                  <c:v>43273</c:v>
                </c:pt>
                <c:pt idx="173">
                  <c:v>43274</c:v>
                </c:pt>
                <c:pt idx="174">
                  <c:v>43275</c:v>
                </c:pt>
                <c:pt idx="175">
                  <c:v>43276</c:v>
                </c:pt>
                <c:pt idx="176">
                  <c:v>43277</c:v>
                </c:pt>
                <c:pt idx="177">
                  <c:v>43278</c:v>
                </c:pt>
                <c:pt idx="178">
                  <c:v>43279</c:v>
                </c:pt>
                <c:pt idx="179">
                  <c:v>43280</c:v>
                </c:pt>
                <c:pt idx="180">
                  <c:v>43281</c:v>
                </c:pt>
                <c:pt idx="181">
                  <c:v>43282</c:v>
                </c:pt>
                <c:pt idx="182">
                  <c:v>43283</c:v>
                </c:pt>
                <c:pt idx="183">
                  <c:v>43284</c:v>
                </c:pt>
                <c:pt idx="184">
                  <c:v>43285</c:v>
                </c:pt>
                <c:pt idx="185">
                  <c:v>43286</c:v>
                </c:pt>
                <c:pt idx="186">
                  <c:v>43287</c:v>
                </c:pt>
                <c:pt idx="187">
                  <c:v>43288</c:v>
                </c:pt>
                <c:pt idx="188">
                  <c:v>43289</c:v>
                </c:pt>
                <c:pt idx="189">
                  <c:v>43290</c:v>
                </c:pt>
                <c:pt idx="190">
                  <c:v>43291</c:v>
                </c:pt>
                <c:pt idx="191">
                  <c:v>43292</c:v>
                </c:pt>
                <c:pt idx="192">
                  <c:v>43293</c:v>
                </c:pt>
                <c:pt idx="193">
                  <c:v>43294</c:v>
                </c:pt>
                <c:pt idx="194">
                  <c:v>43295</c:v>
                </c:pt>
                <c:pt idx="195">
                  <c:v>43296</c:v>
                </c:pt>
                <c:pt idx="196">
                  <c:v>43297</c:v>
                </c:pt>
                <c:pt idx="197">
                  <c:v>43298</c:v>
                </c:pt>
                <c:pt idx="198">
                  <c:v>43299</c:v>
                </c:pt>
                <c:pt idx="199">
                  <c:v>43300</c:v>
                </c:pt>
                <c:pt idx="200">
                  <c:v>43301</c:v>
                </c:pt>
                <c:pt idx="201">
                  <c:v>43302</c:v>
                </c:pt>
                <c:pt idx="202">
                  <c:v>43303</c:v>
                </c:pt>
                <c:pt idx="203">
                  <c:v>43304</c:v>
                </c:pt>
                <c:pt idx="204">
                  <c:v>43305</c:v>
                </c:pt>
                <c:pt idx="205">
                  <c:v>43306</c:v>
                </c:pt>
                <c:pt idx="206">
                  <c:v>43307</c:v>
                </c:pt>
                <c:pt idx="207">
                  <c:v>43308</c:v>
                </c:pt>
                <c:pt idx="208">
                  <c:v>43309</c:v>
                </c:pt>
                <c:pt idx="209">
                  <c:v>43310</c:v>
                </c:pt>
                <c:pt idx="210">
                  <c:v>43311</c:v>
                </c:pt>
                <c:pt idx="211">
                  <c:v>43312</c:v>
                </c:pt>
                <c:pt idx="212">
                  <c:v>43313</c:v>
                </c:pt>
                <c:pt idx="213">
                  <c:v>43314</c:v>
                </c:pt>
                <c:pt idx="214">
                  <c:v>43315</c:v>
                </c:pt>
                <c:pt idx="215">
                  <c:v>43316</c:v>
                </c:pt>
                <c:pt idx="216">
                  <c:v>43317</c:v>
                </c:pt>
                <c:pt idx="217">
                  <c:v>43318</c:v>
                </c:pt>
                <c:pt idx="218">
                  <c:v>43319</c:v>
                </c:pt>
                <c:pt idx="219">
                  <c:v>43320</c:v>
                </c:pt>
                <c:pt idx="220">
                  <c:v>43321</c:v>
                </c:pt>
                <c:pt idx="221">
                  <c:v>43322</c:v>
                </c:pt>
                <c:pt idx="222">
                  <c:v>43323</c:v>
                </c:pt>
                <c:pt idx="223">
                  <c:v>43324</c:v>
                </c:pt>
                <c:pt idx="224">
                  <c:v>43325</c:v>
                </c:pt>
                <c:pt idx="225">
                  <c:v>43326</c:v>
                </c:pt>
                <c:pt idx="226">
                  <c:v>43327</c:v>
                </c:pt>
                <c:pt idx="227">
                  <c:v>43328</c:v>
                </c:pt>
                <c:pt idx="228">
                  <c:v>43329</c:v>
                </c:pt>
                <c:pt idx="229">
                  <c:v>43330</c:v>
                </c:pt>
                <c:pt idx="230">
                  <c:v>43331</c:v>
                </c:pt>
                <c:pt idx="231">
                  <c:v>43332</c:v>
                </c:pt>
                <c:pt idx="232">
                  <c:v>43333</c:v>
                </c:pt>
                <c:pt idx="233">
                  <c:v>43334</c:v>
                </c:pt>
                <c:pt idx="234">
                  <c:v>43335</c:v>
                </c:pt>
                <c:pt idx="235">
                  <c:v>43336</c:v>
                </c:pt>
                <c:pt idx="236">
                  <c:v>43337</c:v>
                </c:pt>
                <c:pt idx="237">
                  <c:v>43338</c:v>
                </c:pt>
                <c:pt idx="238">
                  <c:v>43339</c:v>
                </c:pt>
                <c:pt idx="239">
                  <c:v>43340</c:v>
                </c:pt>
                <c:pt idx="240">
                  <c:v>43341</c:v>
                </c:pt>
                <c:pt idx="241">
                  <c:v>43342</c:v>
                </c:pt>
                <c:pt idx="242">
                  <c:v>43343</c:v>
                </c:pt>
                <c:pt idx="243">
                  <c:v>43344</c:v>
                </c:pt>
                <c:pt idx="244">
                  <c:v>43345</c:v>
                </c:pt>
                <c:pt idx="245">
                  <c:v>43346</c:v>
                </c:pt>
                <c:pt idx="246">
                  <c:v>43347</c:v>
                </c:pt>
                <c:pt idx="247">
                  <c:v>43348</c:v>
                </c:pt>
                <c:pt idx="248">
                  <c:v>43349</c:v>
                </c:pt>
                <c:pt idx="249">
                  <c:v>43350</c:v>
                </c:pt>
                <c:pt idx="250">
                  <c:v>43351</c:v>
                </c:pt>
                <c:pt idx="251">
                  <c:v>43352</c:v>
                </c:pt>
                <c:pt idx="252">
                  <c:v>43353</c:v>
                </c:pt>
                <c:pt idx="253">
                  <c:v>43354</c:v>
                </c:pt>
                <c:pt idx="254">
                  <c:v>43355</c:v>
                </c:pt>
                <c:pt idx="255">
                  <c:v>43356</c:v>
                </c:pt>
                <c:pt idx="256">
                  <c:v>43357</c:v>
                </c:pt>
                <c:pt idx="257">
                  <c:v>43358</c:v>
                </c:pt>
                <c:pt idx="258">
                  <c:v>43359</c:v>
                </c:pt>
                <c:pt idx="259">
                  <c:v>43360</c:v>
                </c:pt>
                <c:pt idx="260">
                  <c:v>43361</c:v>
                </c:pt>
                <c:pt idx="261">
                  <c:v>43362</c:v>
                </c:pt>
                <c:pt idx="262">
                  <c:v>43363</c:v>
                </c:pt>
                <c:pt idx="263">
                  <c:v>43364</c:v>
                </c:pt>
                <c:pt idx="264">
                  <c:v>43365</c:v>
                </c:pt>
                <c:pt idx="265">
                  <c:v>43366</c:v>
                </c:pt>
                <c:pt idx="266">
                  <c:v>43367</c:v>
                </c:pt>
                <c:pt idx="267">
                  <c:v>43368</c:v>
                </c:pt>
                <c:pt idx="268">
                  <c:v>43369</c:v>
                </c:pt>
                <c:pt idx="269">
                  <c:v>43370</c:v>
                </c:pt>
                <c:pt idx="270">
                  <c:v>43371</c:v>
                </c:pt>
                <c:pt idx="271">
                  <c:v>43372</c:v>
                </c:pt>
                <c:pt idx="272">
                  <c:v>43373</c:v>
                </c:pt>
                <c:pt idx="273">
                  <c:v>43374</c:v>
                </c:pt>
                <c:pt idx="274">
                  <c:v>43375</c:v>
                </c:pt>
                <c:pt idx="275">
                  <c:v>43376</c:v>
                </c:pt>
                <c:pt idx="276">
                  <c:v>43377</c:v>
                </c:pt>
                <c:pt idx="277">
                  <c:v>43378</c:v>
                </c:pt>
                <c:pt idx="278">
                  <c:v>43379</c:v>
                </c:pt>
                <c:pt idx="279">
                  <c:v>43380</c:v>
                </c:pt>
                <c:pt idx="280">
                  <c:v>43381</c:v>
                </c:pt>
                <c:pt idx="281">
                  <c:v>43382</c:v>
                </c:pt>
                <c:pt idx="282">
                  <c:v>43383</c:v>
                </c:pt>
                <c:pt idx="283">
                  <c:v>43384</c:v>
                </c:pt>
                <c:pt idx="284">
                  <c:v>43385</c:v>
                </c:pt>
                <c:pt idx="285">
                  <c:v>43386</c:v>
                </c:pt>
                <c:pt idx="286">
                  <c:v>43387</c:v>
                </c:pt>
                <c:pt idx="287">
                  <c:v>43388</c:v>
                </c:pt>
                <c:pt idx="288">
                  <c:v>43389</c:v>
                </c:pt>
                <c:pt idx="289">
                  <c:v>43390</c:v>
                </c:pt>
                <c:pt idx="290">
                  <c:v>43391</c:v>
                </c:pt>
                <c:pt idx="291">
                  <c:v>43392</c:v>
                </c:pt>
                <c:pt idx="292">
                  <c:v>43393</c:v>
                </c:pt>
                <c:pt idx="293">
                  <c:v>43394</c:v>
                </c:pt>
                <c:pt idx="294">
                  <c:v>43395</c:v>
                </c:pt>
                <c:pt idx="295">
                  <c:v>43396</c:v>
                </c:pt>
                <c:pt idx="296">
                  <c:v>43397</c:v>
                </c:pt>
                <c:pt idx="297">
                  <c:v>43398</c:v>
                </c:pt>
                <c:pt idx="298">
                  <c:v>43399</c:v>
                </c:pt>
                <c:pt idx="299">
                  <c:v>43400</c:v>
                </c:pt>
                <c:pt idx="300">
                  <c:v>43401</c:v>
                </c:pt>
                <c:pt idx="301">
                  <c:v>43402</c:v>
                </c:pt>
                <c:pt idx="302">
                  <c:v>43403</c:v>
                </c:pt>
                <c:pt idx="303">
                  <c:v>43404</c:v>
                </c:pt>
                <c:pt idx="304">
                  <c:v>43405</c:v>
                </c:pt>
                <c:pt idx="305">
                  <c:v>43406</c:v>
                </c:pt>
                <c:pt idx="306">
                  <c:v>43407</c:v>
                </c:pt>
                <c:pt idx="307">
                  <c:v>43408</c:v>
                </c:pt>
                <c:pt idx="308">
                  <c:v>43409</c:v>
                </c:pt>
                <c:pt idx="309">
                  <c:v>43410</c:v>
                </c:pt>
                <c:pt idx="310">
                  <c:v>43411</c:v>
                </c:pt>
                <c:pt idx="311">
                  <c:v>43412</c:v>
                </c:pt>
                <c:pt idx="312">
                  <c:v>43413</c:v>
                </c:pt>
                <c:pt idx="313">
                  <c:v>43414</c:v>
                </c:pt>
                <c:pt idx="314">
                  <c:v>43415</c:v>
                </c:pt>
                <c:pt idx="315">
                  <c:v>43416</c:v>
                </c:pt>
                <c:pt idx="316">
                  <c:v>43417</c:v>
                </c:pt>
                <c:pt idx="317">
                  <c:v>43418</c:v>
                </c:pt>
                <c:pt idx="318">
                  <c:v>43419</c:v>
                </c:pt>
                <c:pt idx="319">
                  <c:v>43420</c:v>
                </c:pt>
                <c:pt idx="320">
                  <c:v>43421</c:v>
                </c:pt>
                <c:pt idx="321">
                  <c:v>43422</c:v>
                </c:pt>
                <c:pt idx="322">
                  <c:v>43423</c:v>
                </c:pt>
                <c:pt idx="323">
                  <c:v>43424</c:v>
                </c:pt>
                <c:pt idx="324">
                  <c:v>43425</c:v>
                </c:pt>
                <c:pt idx="325">
                  <c:v>43426</c:v>
                </c:pt>
                <c:pt idx="326">
                  <c:v>43427</c:v>
                </c:pt>
                <c:pt idx="327">
                  <c:v>43428</c:v>
                </c:pt>
                <c:pt idx="328">
                  <c:v>43429</c:v>
                </c:pt>
                <c:pt idx="329">
                  <c:v>43430</c:v>
                </c:pt>
                <c:pt idx="330">
                  <c:v>43431</c:v>
                </c:pt>
                <c:pt idx="331">
                  <c:v>43432</c:v>
                </c:pt>
                <c:pt idx="332">
                  <c:v>43433</c:v>
                </c:pt>
                <c:pt idx="333">
                  <c:v>43434</c:v>
                </c:pt>
                <c:pt idx="334">
                  <c:v>43435</c:v>
                </c:pt>
                <c:pt idx="335">
                  <c:v>43436</c:v>
                </c:pt>
                <c:pt idx="336">
                  <c:v>43437</c:v>
                </c:pt>
                <c:pt idx="337">
                  <c:v>43438</c:v>
                </c:pt>
                <c:pt idx="338">
                  <c:v>43439</c:v>
                </c:pt>
                <c:pt idx="339">
                  <c:v>43440</c:v>
                </c:pt>
                <c:pt idx="340">
                  <c:v>43441</c:v>
                </c:pt>
                <c:pt idx="341">
                  <c:v>43442</c:v>
                </c:pt>
                <c:pt idx="342">
                  <c:v>43443</c:v>
                </c:pt>
                <c:pt idx="343">
                  <c:v>43444</c:v>
                </c:pt>
                <c:pt idx="344">
                  <c:v>43445</c:v>
                </c:pt>
                <c:pt idx="345">
                  <c:v>43446</c:v>
                </c:pt>
                <c:pt idx="346">
                  <c:v>43447</c:v>
                </c:pt>
                <c:pt idx="347">
                  <c:v>43448</c:v>
                </c:pt>
                <c:pt idx="348">
                  <c:v>43449</c:v>
                </c:pt>
                <c:pt idx="349">
                  <c:v>43450</c:v>
                </c:pt>
                <c:pt idx="350">
                  <c:v>43451</c:v>
                </c:pt>
                <c:pt idx="351">
                  <c:v>43452</c:v>
                </c:pt>
                <c:pt idx="352">
                  <c:v>43453</c:v>
                </c:pt>
                <c:pt idx="353">
                  <c:v>43454</c:v>
                </c:pt>
                <c:pt idx="354">
                  <c:v>43455</c:v>
                </c:pt>
                <c:pt idx="355">
                  <c:v>43456</c:v>
                </c:pt>
                <c:pt idx="356">
                  <c:v>43457</c:v>
                </c:pt>
                <c:pt idx="357">
                  <c:v>43458</c:v>
                </c:pt>
                <c:pt idx="358">
                  <c:v>43459</c:v>
                </c:pt>
                <c:pt idx="359">
                  <c:v>43460</c:v>
                </c:pt>
                <c:pt idx="360">
                  <c:v>43461</c:v>
                </c:pt>
                <c:pt idx="361">
                  <c:v>43462</c:v>
                </c:pt>
                <c:pt idx="362">
                  <c:v>43463</c:v>
                </c:pt>
                <c:pt idx="363">
                  <c:v>43464</c:v>
                </c:pt>
                <c:pt idx="364">
                  <c:v>43465</c:v>
                </c:pt>
              </c:numCache>
            </c:numRef>
          </c:cat>
          <c:val>
            <c:numRef>
              <c:f>'Data 1'!$E$210:$E$574</c:f>
              <c:numCache>
                <c:formatCode>0\ \ \ \ _)</c:formatCode>
                <c:ptCount val="365"/>
                <c:pt idx="0">
                  <c:v>124.98280708097418</c:v>
                </c:pt>
                <c:pt idx="1">
                  <c:v>124.98280708097418</c:v>
                </c:pt>
                <c:pt idx="2">
                  <c:v>124.98280708097418</c:v>
                </c:pt>
                <c:pt idx="3">
                  <c:v>124.98280708097418</c:v>
                </c:pt>
                <c:pt idx="4">
                  <c:v>124.98280708097418</c:v>
                </c:pt>
                <c:pt idx="5">
                  <c:v>124.98280708097418</c:v>
                </c:pt>
                <c:pt idx="6">
                  <c:v>124.98280708097418</c:v>
                </c:pt>
                <c:pt idx="7">
                  <c:v>124.98280708097418</c:v>
                </c:pt>
                <c:pt idx="8">
                  <c:v>124.98280708097418</c:v>
                </c:pt>
                <c:pt idx="9">
                  <c:v>124.98280708097418</c:v>
                </c:pt>
                <c:pt idx="10">
                  <c:v>124.98280708097418</c:v>
                </c:pt>
                <c:pt idx="11">
                  <c:v>124.98280708097418</c:v>
                </c:pt>
                <c:pt idx="12">
                  <c:v>124.98280708097418</c:v>
                </c:pt>
                <c:pt idx="13">
                  <c:v>124.98280708097418</c:v>
                </c:pt>
                <c:pt idx="14">
                  <c:v>124.98280708097418</c:v>
                </c:pt>
                <c:pt idx="15">
                  <c:v>124.98280708097418</c:v>
                </c:pt>
                <c:pt idx="16">
                  <c:v>124.98280708097418</c:v>
                </c:pt>
                <c:pt idx="17">
                  <c:v>124.98280708097418</c:v>
                </c:pt>
                <c:pt idx="18">
                  <c:v>124.98280708097418</c:v>
                </c:pt>
                <c:pt idx="19">
                  <c:v>124.98280708097418</c:v>
                </c:pt>
                <c:pt idx="20">
                  <c:v>124.98280708097418</c:v>
                </c:pt>
                <c:pt idx="21">
                  <c:v>124.98280708097418</c:v>
                </c:pt>
                <c:pt idx="22">
                  <c:v>124.98280708097418</c:v>
                </c:pt>
                <c:pt idx="23">
                  <c:v>124.98280708097418</c:v>
                </c:pt>
                <c:pt idx="24">
                  <c:v>124.98280708097418</c:v>
                </c:pt>
                <c:pt idx="25">
                  <c:v>124.98280708097418</c:v>
                </c:pt>
                <c:pt idx="26">
                  <c:v>124.98280708097418</c:v>
                </c:pt>
                <c:pt idx="27">
                  <c:v>124.98280708097418</c:v>
                </c:pt>
                <c:pt idx="28">
                  <c:v>124.98280708097418</c:v>
                </c:pt>
                <c:pt idx="29">
                  <c:v>124.98280708097418</c:v>
                </c:pt>
                <c:pt idx="30">
                  <c:v>124.98280708097418</c:v>
                </c:pt>
                <c:pt idx="31">
                  <c:v>122.23474632144273</c:v>
                </c:pt>
                <c:pt idx="32">
                  <c:v>122.23474632144273</c:v>
                </c:pt>
                <c:pt idx="33">
                  <c:v>122.23474632144273</c:v>
                </c:pt>
                <c:pt idx="34">
                  <c:v>122.23474632144273</c:v>
                </c:pt>
                <c:pt idx="35">
                  <c:v>122.23474632144273</c:v>
                </c:pt>
                <c:pt idx="36">
                  <c:v>122.23474632144273</c:v>
                </c:pt>
                <c:pt idx="37">
                  <c:v>122.23474632144273</c:v>
                </c:pt>
                <c:pt idx="38">
                  <c:v>122.23474632144273</c:v>
                </c:pt>
                <c:pt idx="39">
                  <c:v>122.23474632144273</c:v>
                </c:pt>
                <c:pt idx="40">
                  <c:v>122.23474632144273</c:v>
                </c:pt>
                <c:pt idx="41">
                  <c:v>122.23474632144273</c:v>
                </c:pt>
                <c:pt idx="42">
                  <c:v>122.23474632144273</c:v>
                </c:pt>
                <c:pt idx="43">
                  <c:v>122.23474632144273</c:v>
                </c:pt>
                <c:pt idx="44">
                  <c:v>122.23474632144273</c:v>
                </c:pt>
                <c:pt idx="45">
                  <c:v>122.23474632144273</c:v>
                </c:pt>
                <c:pt idx="46">
                  <c:v>122.23474632144273</c:v>
                </c:pt>
                <c:pt idx="47">
                  <c:v>122.23474632144273</c:v>
                </c:pt>
                <c:pt idx="48">
                  <c:v>122.23474632144273</c:v>
                </c:pt>
                <c:pt idx="49">
                  <c:v>122.23474632144273</c:v>
                </c:pt>
                <c:pt idx="50">
                  <c:v>122.23474632144273</c:v>
                </c:pt>
                <c:pt idx="51">
                  <c:v>122.23474632144273</c:v>
                </c:pt>
                <c:pt idx="52">
                  <c:v>122.23474632144273</c:v>
                </c:pt>
                <c:pt idx="53">
                  <c:v>122.23474632144273</c:v>
                </c:pt>
                <c:pt idx="54">
                  <c:v>122.23474632144273</c:v>
                </c:pt>
                <c:pt idx="55">
                  <c:v>122.23474632144273</c:v>
                </c:pt>
                <c:pt idx="56">
                  <c:v>122.23474632144273</c:v>
                </c:pt>
                <c:pt idx="57">
                  <c:v>122.23474632144273</c:v>
                </c:pt>
                <c:pt idx="58">
                  <c:v>122.23474632144273</c:v>
                </c:pt>
                <c:pt idx="59">
                  <c:v>123.04544911502903</c:v>
                </c:pt>
                <c:pt idx="60">
                  <c:v>123.04544911502903</c:v>
                </c:pt>
                <c:pt idx="61">
                  <c:v>123.04544911502903</c:v>
                </c:pt>
                <c:pt idx="62">
                  <c:v>123.04544911502903</c:v>
                </c:pt>
                <c:pt idx="63">
                  <c:v>123.04544911502903</c:v>
                </c:pt>
                <c:pt idx="64">
                  <c:v>123.04544911502903</c:v>
                </c:pt>
                <c:pt idx="65">
                  <c:v>123.04544911502903</c:v>
                </c:pt>
                <c:pt idx="66">
                  <c:v>123.04544911502903</c:v>
                </c:pt>
                <c:pt idx="67">
                  <c:v>123.04544911502903</c:v>
                </c:pt>
                <c:pt idx="68">
                  <c:v>123.04544911502903</c:v>
                </c:pt>
                <c:pt idx="69">
                  <c:v>123.04544911502903</c:v>
                </c:pt>
                <c:pt idx="70">
                  <c:v>123.04544911502903</c:v>
                </c:pt>
                <c:pt idx="71">
                  <c:v>123.04544911502903</c:v>
                </c:pt>
                <c:pt idx="72">
                  <c:v>123.04544911502903</c:v>
                </c:pt>
                <c:pt idx="73">
                  <c:v>123.04544911502903</c:v>
                </c:pt>
                <c:pt idx="74">
                  <c:v>123.04544911502903</c:v>
                </c:pt>
                <c:pt idx="75">
                  <c:v>123.04544911502903</c:v>
                </c:pt>
                <c:pt idx="76">
                  <c:v>123.04544911502903</c:v>
                </c:pt>
                <c:pt idx="77">
                  <c:v>123.04544911502903</c:v>
                </c:pt>
                <c:pt idx="78">
                  <c:v>123.04544911502903</c:v>
                </c:pt>
                <c:pt idx="79">
                  <c:v>123.04544911502903</c:v>
                </c:pt>
                <c:pt idx="80">
                  <c:v>123.04544911502903</c:v>
                </c:pt>
                <c:pt idx="81">
                  <c:v>123.04544911502903</c:v>
                </c:pt>
                <c:pt idx="82">
                  <c:v>123.04544911502903</c:v>
                </c:pt>
                <c:pt idx="83">
                  <c:v>123.04544911502903</c:v>
                </c:pt>
                <c:pt idx="84">
                  <c:v>123.04544911502903</c:v>
                </c:pt>
                <c:pt idx="85">
                  <c:v>123.04544911502903</c:v>
                </c:pt>
                <c:pt idx="86">
                  <c:v>123.04544911502903</c:v>
                </c:pt>
                <c:pt idx="87">
                  <c:v>123.04544911502903</c:v>
                </c:pt>
                <c:pt idx="88">
                  <c:v>123.04544911502903</c:v>
                </c:pt>
                <c:pt idx="89">
                  <c:v>123.04544911502903</c:v>
                </c:pt>
                <c:pt idx="90">
                  <c:v>124.98173132994</c:v>
                </c:pt>
                <c:pt idx="91">
                  <c:v>124.98173132994</c:v>
                </c:pt>
                <c:pt idx="92">
                  <c:v>124.98173132994</c:v>
                </c:pt>
                <c:pt idx="93">
                  <c:v>124.98173132994</c:v>
                </c:pt>
                <c:pt idx="94">
                  <c:v>124.98173132994</c:v>
                </c:pt>
                <c:pt idx="95">
                  <c:v>124.98173132994</c:v>
                </c:pt>
                <c:pt idx="96">
                  <c:v>124.98173132994</c:v>
                </c:pt>
                <c:pt idx="97">
                  <c:v>124.98173132994</c:v>
                </c:pt>
                <c:pt idx="98">
                  <c:v>124.98173132994</c:v>
                </c:pt>
                <c:pt idx="99">
                  <c:v>124.98173132994</c:v>
                </c:pt>
                <c:pt idx="100">
                  <c:v>124.98173132994</c:v>
                </c:pt>
                <c:pt idx="101">
                  <c:v>124.98173132994</c:v>
                </c:pt>
                <c:pt idx="102">
                  <c:v>124.98173132994</c:v>
                </c:pt>
                <c:pt idx="103">
                  <c:v>124.98173132994</c:v>
                </c:pt>
                <c:pt idx="104">
                  <c:v>124.98173132994</c:v>
                </c:pt>
                <c:pt idx="105">
                  <c:v>124.98173132994</c:v>
                </c:pt>
                <c:pt idx="106">
                  <c:v>124.98173132994</c:v>
                </c:pt>
                <c:pt idx="107">
                  <c:v>124.98173132994</c:v>
                </c:pt>
                <c:pt idx="108">
                  <c:v>124.98173132994</c:v>
                </c:pt>
                <c:pt idx="109">
                  <c:v>124.98173132994</c:v>
                </c:pt>
                <c:pt idx="110">
                  <c:v>124.98173132994</c:v>
                </c:pt>
                <c:pt idx="111">
                  <c:v>124.98173132994</c:v>
                </c:pt>
                <c:pt idx="112">
                  <c:v>124.98173132994</c:v>
                </c:pt>
                <c:pt idx="113">
                  <c:v>124.98173132994</c:v>
                </c:pt>
                <c:pt idx="114">
                  <c:v>124.98173132994</c:v>
                </c:pt>
                <c:pt idx="115">
                  <c:v>124.98173132994</c:v>
                </c:pt>
                <c:pt idx="116">
                  <c:v>124.98173132994</c:v>
                </c:pt>
                <c:pt idx="117">
                  <c:v>124.98173132994</c:v>
                </c:pt>
                <c:pt idx="118">
                  <c:v>124.98173132994</c:v>
                </c:pt>
                <c:pt idx="119">
                  <c:v>124.98173132994</c:v>
                </c:pt>
                <c:pt idx="120">
                  <c:v>106.79032108965163</c:v>
                </c:pt>
                <c:pt idx="121">
                  <c:v>106.79032108965163</c:v>
                </c:pt>
                <c:pt idx="122">
                  <c:v>106.79032108965163</c:v>
                </c:pt>
                <c:pt idx="123">
                  <c:v>106.79032108965163</c:v>
                </c:pt>
                <c:pt idx="124">
                  <c:v>106.79032108965163</c:v>
                </c:pt>
                <c:pt idx="125">
                  <c:v>106.79032108965163</c:v>
                </c:pt>
                <c:pt idx="126">
                  <c:v>106.79032108965163</c:v>
                </c:pt>
                <c:pt idx="127">
                  <c:v>106.79032108965163</c:v>
                </c:pt>
                <c:pt idx="128">
                  <c:v>106.79032108965163</c:v>
                </c:pt>
                <c:pt idx="129">
                  <c:v>106.79032108965163</c:v>
                </c:pt>
                <c:pt idx="130">
                  <c:v>106.79032108965163</c:v>
                </c:pt>
                <c:pt idx="131">
                  <c:v>106.79032108965163</c:v>
                </c:pt>
                <c:pt idx="132">
                  <c:v>106.79032108965163</c:v>
                </c:pt>
                <c:pt idx="133">
                  <c:v>106.79032108965163</c:v>
                </c:pt>
                <c:pt idx="134">
                  <c:v>106.79032108965163</c:v>
                </c:pt>
                <c:pt idx="135">
                  <c:v>106.79032108965163</c:v>
                </c:pt>
                <c:pt idx="136">
                  <c:v>106.79032108965163</c:v>
                </c:pt>
                <c:pt idx="137">
                  <c:v>106.79032108965163</c:v>
                </c:pt>
                <c:pt idx="138">
                  <c:v>106.79032108965163</c:v>
                </c:pt>
                <c:pt idx="139">
                  <c:v>106.79032108965163</c:v>
                </c:pt>
                <c:pt idx="140">
                  <c:v>106.79032108965163</c:v>
                </c:pt>
                <c:pt idx="141">
                  <c:v>106.79032108965163</c:v>
                </c:pt>
                <c:pt idx="142">
                  <c:v>106.79032108965163</c:v>
                </c:pt>
                <c:pt idx="143">
                  <c:v>106.79032108965163</c:v>
                </c:pt>
                <c:pt idx="144">
                  <c:v>106.79032108965163</c:v>
                </c:pt>
                <c:pt idx="145">
                  <c:v>106.79032108965163</c:v>
                </c:pt>
                <c:pt idx="146">
                  <c:v>106.79032108965163</c:v>
                </c:pt>
                <c:pt idx="147">
                  <c:v>106.79032108965163</c:v>
                </c:pt>
                <c:pt idx="148">
                  <c:v>106.79032108965163</c:v>
                </c:pt>
                <c:pt idx="149">
                  <c:v>106.79032108965163</c:v>
                </c:pt>
                <c:pt idx="150">
                  <c:v>106.79032108965163</c:v>
                </c:pt>
                <c:pt idx="151">
                  <c:v>64.364342968573325</c:v>
                </c:pt>
                <c:pt idx="152">
                  <c:v>64.364342968573325</c:v>
                </c:pt>
                <c:pt idx="153">
                  <c:v>64.364342968573325</c:v>
                </c:pt>
                <c:pt idx="154">
                  <c:v>64.364342968573325</c:v>
                </c:pt>
                <c:pt idx="155">
                  <c:v>64.364342968573325</c:v>
                </c:pt>
                <c:pt idx="156">
                  <c:v>64.364342968573325</c:v>
                </c:pt>
                <c:pt idx="157">
                  <c:v>64.364342968573325</c:v>
                </c:pt>
                <c:pt idx="158">
                  <c:v>64.364342968573325</c:v>
                </c:pt>
                <c:pt idx="159">
                  <c:v>64.364342968573325</c:v>
                </c:pt>
                <c:pt idx="160">
                  <c:v>64.364342968573325</c:v>
                </c:pt>
                <c:pt idx="161">
                  <c:v>64.364342968573325</c:v>
                </c:pt>
                <c:pt idx="162">
                  <c:v>64.364342968573325</c:v>
                </c:pt>
                <c:pt idx="163">
                  <c:v>64.364342968573325</c:v>
                </c:pt>
                <c:pt idx="164">
                  <c:v>64.364342968573325</c:v>
                </c:pt>
                <c:pt idx="165">
                  <c:v>64.364342968573325</c:v>
                </c:pt>
                <c:pt idx="166">
                  <c:v>64.364342968573325</c:v>
                </c:pt>
                <c:pt idx="167">
                  <c:v>64.364342968573325</c:v>
                </c:pt>
                <c:pt idx="168">
                  <c:v>64.364342968573325</c:v>
                </c:pt>
                <c:pt idx="169">
                  <c:v>64.364342968573325</c:v>
                </c:pt>
                <c:pt idx="170">
                  <c:v>64.364342968573325</c:v>
                </c:pt>
                <c:pt idx="171">
                  <c:v>64.364342968573325</c:v>
                </c:pt>
                <c:pt idx="172">
                  <c:v>64.364342968573325</c:v>
                </c:pt>
                <c:pt idx="173">
                  <c:v>64.364342968573325</c:v>
                </c:pt>
                <c:pt idx="174">
                  <c:v>64.364342968573325</c:v>
                </c:pt>
                <c:pt idx="175">
                  <c:v>64.364342968573325</c:v>
                </c:pt>
                <c:pt idx="176">
                  <c:v>64.364342968573325</c:v>
                </c:pt>
                <c:pt idx="177">
                  <c:v>64.364342968573325</c:v>
                </c:pt>
                <c:pt idx="178">
                  <c:v>64.364342968573325</c:v>
                </c:pt>
                <c:pt idx="179">
                  <c:v>64.364342968573325</c:v>
                </c:pt>
                <c:pt idx="180">
                  <c:v>64.364342968573325</c:v>
                </c:pt>
                <c:pt idx="181">
                  <c:v>28.016997662909688</c:v>
                </c:pt>
                <c:pt idx="182">
                  <c:v>28.016997662909688</c:v>
                </c:pt>
                <c:pt idx="183">
                  <c:v>28.016997662909688</c:v>
                </c:pt>
                <c:pt idx="184">
                  <c:v>28.016997662909688</c:v>
                </c:pt>
                <c:pt idx="185">
                  <c:v>28.016997662909688</c:v>
                </c:pt>
                <c:pt idx="186">
                  <c:v>28.016997662909688</c:v>
                </c:pt>
                <c:pt idx="187">
                  <c:v>28.016997662909688</c:v>
                </c:pt>
                <c:pt idx="188">
                  <c:v>28.016997662909688</c:v>
                </c:pt>
                <c:pt idx="189">
                  <c:v>28.016997662909688</c:v>
                </c:pt>
                <c:pt idx="190">
                  <c:v>28.016997662909688</c:v>
                </c:pt>
                <c:pt idx="191">
                  <c:v>28.016997662909688</c:v>
                </c:pt>
                <c:pt idx="192">
                  <c:v>28.016997662909688</c:v>
                </c:pt>
                <c:pt idx="193">
                  <c:v>28.016997662909688</c:v>
                </c:pt>
                <c:pt idx="194">
                  <c:v>28.016997662909688</c:v>
                </c:pt>
                <c:pt idx="195">
                  <c:v>28.016997662909688</c:v>
                </c:pt>
                <c:pt idx="196">
                  <c:v>28.016997662909688</c:v>
                </c:pt>
                <c:pt idx="197">
                  <c:v>28.016997662909688</c:v>
                </c:pt>
                <c:pt idx="198">
                  <c:v>28.016997662909688</c:v>
                </c:pt>
                <c:pt idx="199">
                  <c:v>28.016997662909688</c:v>
                </c:pt>
                <c:pt idx="200">
                  <c:v>28.016997662909688</c:v>
                </c:pt>
                <c:pt idx="201">
                  <c:v>28.016997662909688</c:v>
                </c:pt>
                <c:pt idx="202">
                  <c:v>28.016997662909688</c:v>
                </c:pt>
                <c:pt idx="203">
                  <c:v>28.016997662909688</c:v>
                </c:pt>
                <c:pt idx="204">
                  <c:v>28.016997662909688</c:v>
                </c:pt>
                <c:pt idx="205">
                  <c:v>28.016997662909688</c:v>
                </c:pt>
                <c:pt idx="206">
                  <c:v>28.016997662909688</c:v>
                </c:pt>
                <c:pt idx="207">
                  <c:v>28.016997662909688</c:v>
                </c:pt>
                <c:pt idx="208">
                  <c:v>28.016997662909688</c:v>
                </c:pt>
                <c:pt idx="209">
                  <c:v>28.016997662909688</c:v>
                </c:pt>
                <c:pt idx="210">
                  <c:v>28.016997662909688</c:v>
                </c:pt>
                <c:pt idx="211">
                  <c:v>28.016997662909688</c:v>
                </c:pt>
                <c:pt idx="212">
                  <c:v>16.99706947525484</c:v>
                </c:pt>
                <c:pt idx="213">
                  <c:v>16.99706947525484</c:v>
                </c:pt>
                <c:pt idx="214">
                  <c:v>16.99706947525484</c:v>
                </c:pt>
                <c:pt idx="215">
                  <c:v>16.99706947525484</c:v>
                </c:pt>
                <c:pt idx="216">
                  <c:v>16.99706947525484</c:v>
                </c:pt>
                <c:pt idx="217">
                  <c:v>16.99706947525484</c:v>
                </c:pt>
                <c:pt idx="218">
                  <c:v>16.99706947525484</c:v>
                </c:pt>
                <c:pt idx="219">
                  <c:v>16.99706947525484</c:v>
                </c:pt>
                <c:pt idx="220">
                  <c:v>16.99706947525484</c:v>
                </c:pt>
                <c:pt idx="221">
                  <c:v>16.99706947525484</c:v>
                </c:pt>
                <c:pt idx="222">
                  <c:v>16.99706947525484</c:v>
                </c:pt>
                <c:pt idx="223">
                  <c:v>16.99706947525484</c:v>
                </c:pt>
                <c:pt idx="224">
                  <c:v>16.99706947525484</c:v>
                </c:pt>
                <c:pt idx="225">
                  <c:v>16.99706947525484</c:v>
                </c:pt>
                <c:pt idx="226">
                  <c:v>16.99706947525484</c:v>
                </c:pt>
                <c:pt idx="227">
                  <c:v>16.99706947525484</c:v>
                </c:pt>
                <c:pt idx="228">
                  <c:v>16.99706947525484</c:v>
                </c:pt>
                <c:pt idx="229">
                  <c:v>16.99706947525484</c:v>
                </c:pt>
                <c:pt idx="230">
                  <c:v>16.99706947525484</c:v>
                </c:pt>
                <c:pt idx="231">
                  <c:v>16.99706947525484</c:v>
                </c:pt>
                <c:pt idx="232">
                  <c:v>16.99706947525484</c:v>
                </c:pt>
                <c:pt idx="233">
                  <c:v>16.99706947525484</c:v>
                </c:pt>
                <c:pt idx="234">
                  <c:v>16.99706947525484</c:v>
                </c:pt>
                <c:pt idx="235">
                  <c:v>16.99706947525484</c:v>
                </c:pt>
                <c:pt idx="236">
                  <c:v>16.99706947525484</c:v>
                </c:pt>
                <c:pt idx="237">
                  <c:v>16.99706947525484</c:v>
                </c:pt>
                <c:pt idx="238">
                  <c:v>16.99706947525484</c:v>
                </c:pt>
                <c:pt idx="239">
                  <c:v>16.99706947525484</c:v>
                </c:pt>
                <c:pt idx="240">
                  <c:v>16.99706947525484</c:v>
                </c:pt>
                <c:pt idx="241">
                  <c:v>16.99706947525484</c:v>
                </c:pt>
                <c:pt idx="242">
                  <c:v>16.99706947525484</c:v>
                </c:pt>
                <c:pt idx="243">
                  <c:v>22.743378673520009</c:v>
                </c:pt>
                <c:pt idx="244">
                  <c:v>22.743378673520009</c:v>
                </c:pt>
                <c:pt idx="245">
                  <c:v>22.743378673520009</c:v>
                </c:pt>
                <c:pt idx="246">
                  <c:v>22.743378673520009</c:v>
                </c:pt>
                <c:pt idx="247">
                  <c:v>22.743378673520009</c:v>
                </c:pt>
                <c:pt idx="248">
                  <c:v>22.743378673520009</c:v>
                </c:pt>
                <c:pt idx="249">
                  <c:v>22.743378673520009</c:v>
                </c:pt>
                <c:pt idx="250">
                  <c:v>22.743378673520009</c:v>
                </c:pt>
                <c:pt idx="251">
                  <c:v>22.743378673520009</c:v>
                </c:pt>
                <c:pt idx="252">
                  <c:v>22.743378673520009</c:v>
                </c:pt>
                <c:pt idx="253">
                  <c:v>22.743378673520009</c:v>
                </c:pt>
                <c:pt idx="254">
                  <c:v>22.743378673520009</c:v>
                </c:pt>
                <c:pt idx="255">
                  <c:v>22.743378673520009</c:v>
                </c:pt>
                <c:pt idx="256">
                  <c:v>22.743378673520009</c:v>
                </c:pt>
                <c:pt idx="257">
                  <c:v>22.743378673520009</c:v>
                </c:pt>
                <c:pt idx="258">
                  <c:v>22.743378673520009</c:v>
                </c:pt>
                <c:pt idx="259">
                  <c:v>22.743378673520009</c:v>
                </c:pt>
                <c:pt idx="260">
                  <c:v>22.743378673520009</c:v>
                </c:pt>
                <c:pt idx="261">
                  <c:v>22.743378673520009</c:v>
                </c:pt>
                <c:pt idx="262">
                  <c:v>22.743378673520009</c:v>
                </c:pt>
                <c:pt idx="263">
                  <c:v>22.743378673520009</c:v>
                </c:pt>
                <c:pt idx="264">
                  <c:v>22.743378673520009</c:v>
                </c:pt>
                <c:pt idx="265">
                  <c:v>22.743378673520009</c:v>
                </c:pt>
                <c:pt idx="266">
                  <c:v>22.743378673520009</c:v>
                </c:pt>
                <c:pt idx="267">
                  <c:v>22.743378673520009</c:v>
                </c:pt>
                <c:pt idx="268">
                  <c:v>22.743378673520009</c:v>
                </c:pt>
                <c:pt idx="269">
                  <c:v>22.743378673520009</c:v>
                </c:pt>
                <c:pt idx="270">
                  <c:v>22.743378673520009</c:v>
                </c:pt>
                <c:pt idx="271">
                  <c:v>22.743378673520009</c:v>
                </c:pt>
                <c:pt idx="272">
                  <c:v>22.743378673520009</c:v>
                </c:pt>
                <c:pt idx="273">
                  <c:v>45.741764250654825</c:v>
                </c:pt>
                <c:pt idx="274">
                  <c:v>45.741764250654825</c:v>
                </c:pt>
                <c:pt idx="275">
                  <c:v>45.741764250654825</c:v>
                </c:pt>
                <c:pt idx="276">
                  <c:v>45.741764250654825</c:v>
                </c:pt>
                <c:pt idx="277">
                  <c:v>45.741764250654825</c:v>
                </c:pt>
                <c:pt idx="278">
                  <c:v>45.741764250654825</c:v>
                </c:pt>
                <c:pt idx="279">
                  <c:v>45.741764250654825</c:v>
                </c:pt>
                <c:pt idx="280">
                  <c:v>45.741764250654825</c:v>
                </c:pt>
                <c:pt idx="281">
                  <c:v>45.741764250654825</c:v>
                </c:pt>
                <c:pt idx="282">
                  <c:v>45.741764250654825</c:v>
                </c:pt>
                <c:pt idx="283">
                  <c:v>45.741764250654825</c:v>
                </c:pt>
                <c:pt idx="284">
                  <c:v>45.741764250654825</c:v>
                </c:pt>
                <c:pt idx="285">
                  <c:v>45.741764250654825</c:v>
                </c:pt>
                <c:pt idx="286">
                  <c:v>45.741764250654825</c:v>
                </c:pt>
                <c:pt idx="287">
                  <c:v>45.741764250654825</c:v>
                </c:pt>
                <c:pt idx="288">
                  <c:v>45.741764250654825</c:v>
                </c:pt>
                <c:pt idx="289">
                  <c:v>45.741764250654825</c:v>
                </c:pt>
                <c:pt idx="290">
                  <c:v>45.741764250654825</c:v>
                </c:pt>
                <c:pt idx="291">
                  <c:v>45.741764250654825</c:v>
                </c:pt>
                <c:pt idx="292">
                  <c:v>45.741764250654825</c:v>
                </c:pt>
                <c:pt idx="293">
                  <c:v>45.741764250654825</c:v>
                </c:pt>
                <c:pt idx="294">
                  <c:v>45.741764250654825</c:v>
                </c:pt>
                <c:pt idx="295">
                  <c:v>45.741764250654825</c:v>
                </c:pt>
                <c:pt idx="296">
                  <c:v>45.741764250654825</c:v>
                </c:pt>
                <c:pt idx="297">
                  <c:v>45.741764250654825</c:v>
                </c:pt>
                <c:pt idx="298">
                  <c:v>45.741764250654825</c:v>
                </c:pt>
                <c:pt idx="299">
                  <c:v>45.741764250654825</c:v>
                </c:pt>
                <c:pt idx="300">
                  <c:v>45.741764250654825</c:v>
                </c:pt>
                <c:pt idx="301">
                  <c:v>45.741764250654825</c:v>
                </c:pt>
                <c:pt idx="302">
                  <c:v>45.741764250654825</c:v>
                </c:pt>
                <c:pt idx="303">
                  <c:v>45.741764250654825</c:v>
                </c:pt>
                <c:pt idx="304">
                  <c:v>80.413851096189973</c:v>
                </c:pt>
                <c:pt idx="305">
                  <c:v>80.413851096189973</c:v>
                </c:pt>
                <c:pt idx="306">
                  <c:v>80.413851096189973</c:v>
                </c:pt>
                <c:pt idx="307">
                  <c:v>80.413851096189973</c:v>
                </c:pt>
                <c:pt idx="308">
                  <c:v>80.413851096189973</c:v>
                </c:pt>
                <c:pt idx="309">
                  <c:v>80.413851096189973</c:v>
                </c:pt>
                <c:pt idx="310">
                  <c:v>80.413851096189973</c:v>
                </c:pt>
                <c:pt idx="311">
                  <c:v>80.413851096189973</c:v>
                </c:pt>
                <c:pt idx="312">
                  <c:v>80.413851096189973</c:v>
                </c:pt>
                <c:pt idx="313">
                  <c:v>80.413851096189973</c:v>
                </c:pt>
                <c:pt idx="314">
                  <c:v>80.413851096189973</c:v>
                </c:pt>
                <c:pt idx="315">
                  <c:v>80.413851096189973</c:v>
                </c:pt>
                <c:pt idx="316">
                  <c:v>80.413851096189973</c:v>
                </c:pt>
                <c:pt idx="317">
                  <c:v>80.413851096189973</c:v>
                </c:pt>
                <c:pt idx="318">
                  <c:v>80.413851096189973</c:v>
                </c:pt>
                <c:pt idx="319">
                  <c:v>80.413851096189973</c:v>
                </c:pt>
                <c:pt idx="320">
                  <c:v>80.413851096189973</c:v>
                </c:pt>
                <c:pt idx="321">
                  <c:v>80.413851096189973</c:v>
                </c:pt>
                <c:pt idx="322">
                  <c:v>80.413851096189973</c:v>
                </c:pt>
                <c:pt idx="323">
                  <c:v>80.413851096189973</c:v>
                </c:pt>
                <c:pt idx="324">
                  <c:v>80.413851096189973</c:v>
                </c:pt>
                <c:pt idx="325">
                  <c:v>80.413851096189973</c:v>
                </c:pt>
                <c:pt idx="326">
                  <c:v>80.413851096189973</c:v>
                </c:pt>
                <c:pt idx="327">
                  <c:v>80.413851096189973</c:v>
                </c:pt>
                <c:pt idx="328">
                  <c:v>80.413851096189973</c:v>
                </c:pt>
                <c:pt idx="329">
                  <c:v>80.413851096189973</c:v>
                </c:pt>
                <c:pt idx="330">
                  <c:v>80.413851096189973</c:v>
                </c:pt>
                <c:pt idx="331">
                  <c:v>80.413851096189973</c:v>
                </c:pt>
                <c:pt idx="332">
                  <c:v>80.413851096189973</c:v>
                </c:pt>
                <c:pt idx="333">
                  <c:v>80.413851096189973</c:v>
                </c:pt>
                <c:pt idx="334">
                  <c:v>101.95753277636452</c:v>
                </c:pt>
                <c:pt idx="335">
                  <c:v>101.95753277636452</c:v>
                </c:pt>
                <c:pt idx="336">
                  <c:v>101.95753277636452</c:v>
                </c:pt>
                <c:pt idx="337">
                  <c:v>101.95753277636452</c:v>
                </c:pt>
                <c:pt idx="338">
                  <c:v>101.95753277636452</c:v>
                </c:pt>
                <c:pt idx="339">
                  <c:v>101.95753277636452</c:v>
                </c:pt>
                <c:pt idx="340">
                  <c:v>101.95753277636452</c:v>
                </c:pt>
                <c:pt idx="341">
                  <c:v>101.95753277636452</c:v>
                </c:pt>
                <c:pt idx="342">
                  <c:v>101.95753277636452</c:v>
                </c:pt>
                <c:pt idx="343">
                  <c:v>101.95753277636452</c:v>
                </c:pt>
                <c:pt idx="344">
                  <c:v>101.95753277636452</c:v>
                </c:pt>
                <c:pt idx="345">
                  <c:v>101.95753277636452</c:v>
                </c:pt>
                <c:pt idx="346">
                  <c:v>101.95753277636452</c:v>
                </c:pt>
                <c:pt idx="347">
                  <c:v>101.95753277636452</c:v>
                </c:pt>
                <c:pt idx="348">
                  <c:v>101.95753277636452</c:v>
                </c:pt>
                <c:pt idx="349">
                  <c:v>101.95753277636452</c:v>
                </c:pt>
                <c:pt idx="350">
                  <c:v>101.95753277636452</c:v>
                </c:pt>
                <c:pt idx="351">
                  <c:v>101.95753277636452</c:v>
                </c:pt>
                <c:pt idx="352">
                  <c:v>101.95753277636452</c:v>
                </c:pt>
                <c:pt idx="353">
                  <c:v>101.95753277636452</c:v>
                </c:pt>
                <c:pt idx="354">
                  <c:v>101.95753277636452</c:v>
                </c:pt>
                <c:pt idx="355">
                  <c:v>101.95753277636452</c:v>
                </c:pt>
                <c:pt idx="356">
                  <c:v>101.95753277636452</c:v>
                </c:pt>
                <c:pt idx="357">
                  <c:v>101.95753277636452</c:v>
                </c:pt>
                <c:pt idx="358">
                  <c:v>101.95753277636452</c:v>
                </c:pt>
                <c:pt idx="359">
                  <c:v>101.95753277636452</c:v>
                </c:pt>
                <c:pt idx="360">
                  <c:v>101.95753277636452</c:v>
                </c:pt>
                <c:pt idx="361">
                  <c:v>101.95753277636452</c:v>
                </c:pt>
                <c:pt idx="362">
                  <c:v>101.95753277636452</c:v>
                </c:pt>
                <c:pt idx="363">
                  <c:v>101.95753277636452</c:v>
                </c:pt>
                <c:pt idx="364">
                  <c:v>101.95753277636452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53241696"/>
        <c:axId val="653242088"/>
      </c:areaChart>
      <c:areaChart>
        <c:grouping val="standard"/>
        <c:varyColors val="0"/>
        <c:ser>
          <c:idx val="0"/>
          <c:order val="2"/>
          <c:tx>
            <c:strRef>
              <c:f>'Data 1'!$F$207:$F$209</c:f>
              <c:strCache>
                <c:ptCount val="3"/>
                <c:pt idx="0">
                  <c:v>Producible</c:v>
                </c:pt>
                <c:pt idx="1">
                  <c:v>medio  </c:v>
                </c:pt>
                <c:pt idx="2">
                  <c:v>histórico</c:v>
                </c:pt>
              </c:strCache>
            </c:strRef>
          </c:tx>
          <c:spPr>
            <a:solidFill>
              <a:srgbClr val="F5F5F5"/>
            </a:solidFill>
            <a:ln w="12700">
              <a:solidFill>
                <a:srgbClr val="004563"/>
              </a:solidFill>
              <a:prstDash val="solid"/>
            </a:ln>
          </c:spPr>
          <c:val>
            <c:numRef>
              <c:f>'Data 1'!$F$210:$F$574</c:f>
              <c:numCache>
                <c:formatCode>0\ \ \ \ _)</c:formatCode>
                <c:ptCount val="365"/>
                <c:pt idx="0">
                  <c:v>107.88135805200038</c:v>
                </c:pt>
                <c:pt idx="1">
                  <c:v>106.79630875999985</c:v>
                </c:pt>
                <c:pt idx="2">
                  <c:v>124.77749660000056</c:v>
                </c:pt>
                <c:pt idx="3">
                  <c:v>119.58731484599919</c:v>
                </c:pt>
                <c:pt idx="4">
                  <c:v>120.35012729400026</c:v>
                </c:pt>
                <c:pt idx="5">
                  <c:v>105.77221650599999</c:v>
                </c:pt>
                <c:pt idx="6">
                  <c:v>98.458093232000152</c:v>
                </c:pt>
                <c:pt idx="7">
                  <c:v>99.757455161999815</c:v>
                </c:pt>
                <c:pt idx="8">
                  <c:v>88.95906277600065</c:v>
                </c:pt>
                <c:pt idx="9">
                  <c:v>97.591731657999432</c:v>
                </c:pt>
                <c:pt idx="10">
                  <c:v>91.420214731999963</c:v>
                </c:pt>
                <c:pt idx="11">
                  <c:v>99.253143072000128</c:v>
                </c:pt>
                <c:pt idx="12">
                  <c:v>81.108525740000388</c:v>
                </c:pt>
                <c:pt idx="13">
                  <c:v>77.843521599999278</c:v>
                </c:pt>
                <c:pt idx="14">
                  <c:v>81.147773526000762</c:v>
                </c:pt>
                <c:pt idx="15">
                  <c:v>80.801034311999544</c:v>
                </c:pt>
                <c:pt idx="16">
                  <c:v>92.883437954000257</c:v>
                </c:pt>
                <c:pt idx="17">
                  <c:v>73.970259667999912</c:v>
                </c:pt>
                <c:pt idx="18">
                  <c:v>59.893059246000249</c:v>
                </c:pt>
                <c:pt idx="19">
                  <c:v>56.403515999999868</c:v>
                </c:pt>
                <c:pt idx="20">
                  <c:v>87.476849279999485</c:v>
                </c:pt>
                <c:pt idx="21">
                  <c:v>94.27746432200037</c:v>
                </c:pt>
                <c:pt idx="22">
                  <c:v>71.359911038000021</c:v>
                </c:pt>
                <c:pt idx="23">
                  <c:v>75.372917997999579</c:v>
                </c:pt>
                <c:pt idx="24">
                  <c:v>73.951607154000314</c:v>
                </c:pt>
                <c:pt idx="25">
                  <c:v>88.363976406000475</c:v>
                </c:pt>
                <c:pt idx="26">
                  <c:v>76.196114011999384</c:v>
                </c:pt>
                <c:pt idx="27">
                  <c:v>74.181140028000016</c:v>
                </c:pt>
                <c:pt idx="28">
                  <c:v>76.000416010000336</c:v>
                </c:pt>
                <c:pt idx="29">
                  <c:v>62.410825923999774</c:v>
                </c:pt>
                <c:pt idx="30">
                  <c:v>65.165746878000078</c:v>
                </c:pt>
                <c:pt idx="31">
                  <c:v>61.746009000000413</c:v>
                </c:pt>
                <c:pt idx="32">
                  <c:v>70.320572835999727</c:v>
                </c:pt>
                <c:pt idx="33">
                  <c:v>60.116614275999673</c:v>
                </c:pt>
                <c:pt idx="34">
                  <c:v>82.003756379999714</c:v>
                </c:pt>
                <c:pt idx="35">
                  <c:v>79.076439846000653</c:v>
                </c:pt>
                <c:pt idx="36">
                  <c:v>79.006717319999424</c:v>
                </c:pt>
                <c:pt idx="37">
                  <c:v>64.202171916000665</c:v>
                </c:pt>
                <c:pt idx="38">
                  <c:v>63.245197533999587</c:v>
                </c:pt>
                <c:pt idx="39">
                  <c:v>68.850626578000103</c:v>
                </c:pt>
                <c:pt idx="40">
                  <c:v>68.119414094000135</c:v>
                </c:pt>
                <c:pt idx="41">
                  <c:v>96.709272532000242</c:v>
                </c:pt>
                <c:pt idx="42">
                  <c:v>69.374099871999704</c:v>
                </c:pt>
                <c:pt idx="43">
                  <c:v>94.226937927999998</c:v>
                </c:pt>
                <c:pt idx="44">
                  <c:v>112.94239189800008</c:v>
                </c:pt>
                <c:pt idx="45">
                  <c:v>122.23474632144273</c:v>
                </c:pt>
                <c:pt idx="46">
                  <c:v>122.23474632144273</c:v>
                </c:pt>
                <c:pt idx="47">
                  <c:v>122.23474632144273</c:v>
                </c:pt>
                <c:pt idx="48">
                  <c:v>122.23474632144273</c:v>
                </c:pt>
                <c:pt idx="49">
                  <c:v>122.23474632144273</c:v>
                </c:pt>
                <c:pt idx="50">
                  <c:v>122.23474632144273</c:v>
                </c:pt>
                <c:pt idx="51">
                  <c:v>118.39809074400038</c:v>
                </c:pt>
                <c:pt idx="52">
                  <c:v>100.02392709400036</c:v>
                </c:pt>
                <c:pt idx="53">
                  <c:v>62.946316363999244</c:v>
                </c:pt>
                <c:pt idx="54">
                  <c:v>95.437508968000529</c:v>
                </c:pt>
                <c:pt idx="55">
                  <c:v>86.890734556000154</c:v>
                </c:pt>
                <c:pt idx="56">
                  <c:v>94.1496125179996</c:v>
                </c:pt>
                <c:pt idx="57">
                  <c:v>72.37554608999983</c:v>
                </c:pt>
                <c:pt idx="58">
                  <c:v>105.78097549199975</c:v>
                </c:pt>
                <c:pt idx="59">
                  <c:v>123.04544911502903</c:v>
                </c:pt>
                <c:pt idx="60">
                  <c:v>123.04544911502903</c:v>
                </c:pt>
                <c:pt idx="61">
                  <c:v>123.04544911502903</c:v>
                </c:pt>
                <c:pt idx="62">
                  <c:v>123.04544911502903</c:v>
                </c:pt>
                <c:pt idx="63">
                  <c:v>123.04544911502903</c:v>
                </c:pt>
                <c:pt idx="64">
                  <c:v>123.04544911502903</c:v>
                </c:pt>
                <c:pt idx="65">
                  <c:v>123.04544911502903</c:v>
                </c:pt>
                <c:pt idx="66">
                  <c:v>123.04544911502903</c:v>
                </c:pt>
                <c:pt idx="67">
                  <c:v>123.04544911502903</c:v>
                </c:pt>
                <c:pt idx="68">
                  <c:v>123.04544911502903</c:v>
                </c:pt>
                <c:pt idx="69">
                  <c:v>123.04544911502903</c:v>
                </c:pt>
                <c:pt idx="70">
                  <c:v>123.04544911502903</c:v>
                </c:pt>
                <c:pt idx="71">
                  <c:v>123.04544911502903</c:v>
                </c:pt>
                <c:pt idx="72">
                  <c:v>123.04544911502903</c:v>
                </c:pt>
                <c:pt idx="73">
                  <c:v>123.04544911502903</c:v>
                </c:pt>
                <c:pt idx="74">
                  <c:v>123.04544911502903</c:v>
                </c:pt>
                <c:pt idx="75">
                  <c:v>123.04544911502903</c:v>
                </c:pt>
                <c:pt idx="76">
                  <c:v>123.04544911502903</c:v>
                </c:pt>
                <c:pt idx="77">
                  <c:v>123.04544911502903</c:v>
                </c:pt>
                <c:pt idx="78">
                  <c:v>123.04544911502903</c:v>
                </c:pt>
                <c:pt idx="79">
                  <c:v>123.04544911502903</c:v>
                </c:pt>
                <c:pt idx="80">
                  <c:v>123.04544911502903</c:v>
                </c:pt>
                <c:pt idx="81">
                  <c:v>123.04544911502903</c:v>
                </c:pt>
                <c:pt idx="82">
                  <c:v>123.04544911502903</c:v>
                </c:pt>
                <c:pt idx="83">
                  <c:v>123.04544911502903</c:v>
                </c:pt>
                <c:pt idx="84">
                  <c:v>123.04544911502903</c:v>
                </c:pt>
                <c:pt idx="85">
                  <c:v>123.04544911502903</c:v>
                </c:pt>
                <c:pt idx="86">
                  <c:v>123.04544911502903</c:v>
                </c:pt>
                <c:pt idx="87">
                  <c:v>123.04544911502903</c:v>
                </c:pt>
                <c:pt idx="88">
                  <c:v>123.04544911502903</c:v>
                </c:pt>
                <c:pt idx="89">
                  <c:v>123.04544911502903</c:v>
                </c:pt>
                <c:pt idx="90">
                  <c:v>124.98173132994</c:v>
                </c:pt>
                <c:pt idx="91">
                  <c:v>124.98173132994</c:v>
                </c:pt>
                <c:pt idx="92">
                  <c:v>124.98173132994</c:v>
                </c:pt>
                <c:pt idx="93">
                  <c:v>124.98173132994</c:v>
                </c:pt>
                <c:pt idx="94">
                  <c:v>124.98173132994</c:v>
                </c:pt>
                <c:pt idx="95">
                  <c:v>124.98173132994</c:v>
                </c:pt>
                <c:pt idx="96">
                  <c:v>124.98173132994</c:v>
                </c:pt>
                <c:pt idx="97">
                  <c:v>124.98173132994</c:v>
                </c:pt>
                <c:pt idx="98">
                  <c:v>124.98173132994</c:v>
                </c:pt>
                <c:pt idx="99">
                  <c:v>124.98173132994</c:v>
                </c:pt>
                <c:pt idx="100">
                  <c:v>124.98173132994</c:v>
                </c:pt>
                <c:pt idx="101">
                  <c:v>124.98173132994</c:v>
                </c:pt>
                <c:pt idx="102">
                  <c:v>124.98173132994</c:v>
                </c:pt>
                <c:pt idx="103">
                  <c:v>124.98173132994</c:v>
                </c:pt>
                <c:pt idx="104">
                  <c:v>124.98173132994</c:v>
                </c:pt>
                <c:pt idx="105">
                  <c:v>124.98173132994</c:v>
                </c:pt>
                <c:pt idx="106">
                  <c:v>124.98173132994</c:v>
                </c:pt>
                <c:pt idx="107">
                  <c:v>124.98173132994</c:v>
                </c:pt>
                <c:pt idx="108">
                  <c:v>124.98173132994</c:v>
                </c:pt>
                <c:pt idx="109">
                  <c:v>124.98173132994</c:v>
                </c:pt>
                <c:pt idx="110">
                  <c:v>124.98173132994</c:v>
                </c:pt>
                <c:pt idx="111">
                  <c:v>124.98173132994</c:v>
                </c:pt>
                <c:pt idx="112">
                  <c:v>124.98173132994</c:v>
                </c:pt>
                <c:pt idx="113">
                  <c:v>124.98173132994</c:v>
                </c:pt>
                <c:pt idx="114">
                  <c:v>124.98173132994</c:v>
                </c:pt>
                <c:pt idx="115">
                  <c:v>124.98173132994</c:v>
                </c:pt>
                <c:pt idx="116">
                  <c:v>124.98173132994</c:v>
                </c:pt>
                <c:pt idx="117">
                  <c:v>124.98173132994</c:v>
                </c:pt>
                <c:pt idx="118">
                  <c:v>124.98173132994</c:v>
                </c:pt>
                <c:pt idx="119">
                  <c:v>124.98173132994</c:v>
                </c:pt>
                <c:pt idx="120">
                  <c:v>106.79032108965163</c:v>
                </c:pt>
                <c:pt idx="121">
                  <c:v>106.79032108965163</c:v>
                </c:pt>
                <c:pt idx="122">
                  <c:v>106.79032108965163</c:v>
                </c:pt>
                <c:pt idx="123">
                  <c:v>106.79032108965163</c:v>
                </c:pt>
                <c:pt idx="124">
                  <c:v>106.79032108965163</c:v>
                </c:pt>
                <c:pt idx="125">
                  <c:v>106.79032108965163</c:v>
                </c:pt>
                <c:pt idx="126">
                  <c:v>105.71225961999892</c:v>
                </c:pt>
                <c:pt idx="127">
                  <c:v>106.79032108965163</c:v>
                </c:pt>
                <c:pt idx="128">
                  <c:v>106.79032108965163</c:v>
                </c:pt>
                <c:pt idx="129">
                  <c:v>106.79032108965163</c:v>
                </c:pt>
                <c:pt idx="130">
                  <c:v>102.25985699999903</c:v>
                </c:pt>
                <c:pt idx="131">
                  <c:v>106.79032108965163</c:v>
                </c:pt>
                <c:pt idx="132">
                  <c:v>106.79032108965163</c:v>
                </c:pt>
                <c:pt idx="133">
                  <c:v>106.79032108965163</c:v>
                </c:pt>
                <c:pt idx="134">
                  <c:v>99.303679692001751</c:v>
                </c:pt>
                <c:pt idx="135">
                  <c:v>88.95340967199833</c:v>
                </c:pt>
                <c:pt idx="136">
                  <c:v>87.102957502001004</c:v>
                </c:pt>
                <c:pt idx="137">
                  <c:v>84.90524368799916</c:v>
                </c:pt>
                <c:pt idx="138">
                  <c:v>106.68403058400047</c:v>
                </c:pt>
                <c:pt idx="139">
                  <c:v>94.50606752400013</c:v>
                </c:pt>
                <c:pt idx="140">
                  <c:v>106.79032108965163</c:v>
                </c:pt>
                <c:pt idx="141">
                  <c:v>106.2375112060008</c:v>
                </c:pt>
                <c:pt idx="142">
                  <c:v>88.031645835999271</c:v>
                </c:pt>
                <c:pt idx="143">
                  <c:v>106.79032108965163</c:v>
                </c:pt>
                <c:pt idx="144">
                  <c:v>106.79032108965163</c:v>
                </c:pt>
                <c:pt idx="145">
                  <c:v>106.79032108965163</c:v>
                </c:pt>
                <c:pt idx="146">
                  <c:v>106.79032108965163</c:v>
                </c:pt>
                <c:pt idx="147">
                  <c:v>106.79032108965163</c:v>
                </c:pt>
                <c:pt idx="148">
                  <c:v>106.79032108965163</c:v>
                </c:pt>
                <c:pt idx="149">
                  <c:v>102.41424729200045</c:v>
                </c:pt>
                <c:pt idx="150">
                  <c:v>106.79032108965163</c:v>
                </c:pt>
                <c:pt idx="151">
                  <c:v>64.364342968573325</c:v>
                </c:pt>
                <c:pt idx="152">
                  <c:v>64.364342968573325</c:v>
                </c:pt>
                <c:pt idx="153">
                  <c:v>64.364342968573325</c:v>
                </c:pt>
                <c:pt idx="154">
                  <c:v>64.364342968573325</c:v>
                </c:pt>
                <c:pt idx="155">
                  <c:v>64.364342968573325</c:v>
                </c:pt>
                <c:pt idx="156">
                  <c:v>64.364342968573325</c:v>
                </c:pt>
                <c:pt idx="157">
                  <c:v>64.364342968573325</c:v>
                </c:pt>
                <c:pt idx="158">
                  <c:v>64.364342968573325</c:v>
                </c:pt>
                <c:pt idx="159">
                  <c:v>64.364342968573325</c:v>
                </c:pt>
                <c:pt idx="160">
                  <c:v>64.364342968573325</c:v>
                </c:pt>
                <c:pt idx="161">
                  <c:v>64.364342968573325</c:v>
                </c:pt>
                <c:pt idx="162">
                  <c:v>64.364342968573325</c:v>
                </c:pt>
                <c:pt idx="163">
                  <c:v>64.364342968573325</c:v>
                </c:pt>
                <c:pt idx="164">
                  <c:v>64.364342968573325</c:v>
                </c:pt>
                <c:pt idx="165">
                  <c:v>64.364342968573325</c:v>
                </c:pt>
                <c:pt idx="166">
                  <c:v>64.364342968573325</c:v>
                </c:pt>
                <c:pt idx="167">
                  <c:v>64.364342968573325</c:v>
                </c:pt>
                <c:pt idx="168">
                  <c:v>64.364342968573325</c:v>
                </c:pt>
                <c:pt idx="169">
                  <c:v>64.364342968573325</c:v>
                </c:pt>
                <c:pt idx="170">
                  <c:v>64.364342968573325</c:v>
                </c:pt>
                <c:pt idx="171">
                  <c:v>64.364342968573325</c:v>
                </c:pt>
                <c:pt idx="172">
                  <c:v>64.364342968573325</c:v>
                </c:pt>
                <c:pt idx="173">
                  <c:v>64.364342968573325</c:v>
                </c:pt>
                <c:pt idx="174">
                  <c:v>64.364342968573325</c:v>
                </c:pt>
                <c:pt idx="175">
                  <c:v>64.364342968573325</c:v>
                </c:pt>
                <c:pt idx="176">
                  <c:v>64.364342968573325</c:v>
                </c:pt>
                <c:pt idx="177">
                  <c:v>64.364342968573325</c:v>
                </c:pt>
                <c:pt idx="178">
                  <c:v>64.364342968573325</c:v>
                </c:pt>
                <c:pt idx="179">
                  <c:v>64.364342968573325</c:v>
                </c:pt>
                <c:pt idx="180">
                  <c:v>64.364342968573325</c:v>
                </c:pt>
                <c:pt idx="181">
                  <c:v>28.016997662909688</c:v>
                </c:pt>
                <c:pt idx="182">
                  <c:v>28.016997662909688</c:v>
                </c:pt>
                <c:pt idx="183">
                  <c:v>28.016997662909688</c:v>
                </c:pt>
                <c:pt idx="184">
                  <c:v>28.016997662909688</c:v>
                </c:pt>
                <c:pt idx="185">
                  <c:v>28.016997662909688</c:v>
                </c:pt>
                <c:pt idx="186">
                  <c:v>28.016997662909688</c:v>
                </c:pt>
                <c:pt idx="187">
                  <c:v>28.016997662909688</c:v>
                </c:pt>
                <c:pt idx="188">
                  <c:v>28.016997662909688</c:v>
                </c:pt>
                <c:pt idx="189">
                  <c:v>28.016997662909688</c:v>
                </c:pt>
                <c:pt idx="190">
                  <c:v>28.016997662909688</c:v>
                </c:pt>
                <c:pt idx="191">
                  <c:v>28.016997662909688</c:v>
                </c:pt>
                <c:pt idx="192">
                  <c:v>28.016997662909688</c:v>
                </c:pt>
                <c:pt idx="193">
                  <c:v>28.016997662909688</c:v>
                </c:pt>
                <c:pt idx="194">
                  <c:v>22.40733153000058</c:v>
                </c:pt>
                <c:pt idx="195">
                  <c:v>6.4566618000008456</c:v>
                </c:pt>
                <c:pt idx="196">
                  <c:v>7.0879540679984059</c:v>
                </c:pt>
                <c:pt idx="197">
                  <c:v>5.5422092060000434</c:v>
                </c:pt>
                <c:pt idx="198">
                  <c:v>6.9238963500000974</c:v>
                </c:pt>
                <c:pt idx="199">
                  <c:v>8.0067131500002144</c:v>
                </c:pt>
                <c:pt idx="200">
                  <c:v>5.3031052739994777</c:v>
                </c:pt>
                <c:pt idx="201">
                  <c:v>4.3046902700016796</c:v>
                </c:pt>
                <c:pt idx="202">
                  <c:v>3.1078996419999458</c:v>
                </c:pt>
                <c:pt idx="203">
                  <c:v>28.016997662909688</c:v>
                </c:pt>
                <c:pt idx="204">
                  <c:v>28.016997662909688</c:v>
                </c:pt>
                <c:pt idx="205">
                  <c:v>28.016997662909688</c:v>
                </c:pt>
                <c:pt idx="206">
                  <c:v>28.016997662909688</c:v>
                </c:pt>
                <c:pt idx="207">
                  <c:v>28.016997662909688</c:v>
                </c:pt>
                <c:pt idx="208">
                  <c:v>28.016997662909688</c:v>
                </c:pt>
                <c:pt idx="209">
                  <c:v>28.016997662909688</c:v>
                </c:pt>
                <c:pt idx="210">
                  <c:v>28.016997662909688</c:v>
                </c:pt>
                <c:pt idx="211">
                  <c:v>28.016997662909688</c:v>
                </c:pt>
                <c:pt idx="212">
                  <c:v>16.99706947525484</c:v>
                </c:pt>
                <c:pt idx="213">
                  <c:v>16.99706947525484</c:v>
                </c:pt>
                <c:pt idx="214">
                  <c:v>16.99706947525484</c:v>
                </c:pt>
                <c:pt idx="215">
                  <c:v>16.99706947525484</c:v>
                </c:pt>
                <c:pt idx="216">
                  <c:v>16.99706947525484</c:v>
                </c:pt>
                <c:pt idx="217">
                  <c:v>16.99706947525484</c:v>
                </c:pt>
                <c:pt idx="218">
                  <c:v>16.99706947525484</c:v>
                </c:pt>
                <c:pt idx="219">
                  <c:v>16.99706947525484</c:v>
                </c:pt>
                <c:pt idx="220">
                  <c:v>16.99706947525484</c:v>
                </c:pt>
                <c:pt idx="221">
                  <c:v>16.99706947525484</c:v>
                </c:pt>
                <c:pt idx="222">
                  <c:v>16.99706947525484</c:v>
                </c:pt>
                <c:pt idx="223">
                  <c:v>16.99706947525484</c:v>
                </c:pt>
                <c:pt idx="224">
                  <c:v>16.99706947525484</c:v>
                </c:pt>
                <c:pt idx="225">
                  <c:v>16.99706947525484</c:v>
                </c:pt>
                <c:pt idx="226">
                  <c:v>16.99706947525484</c:v>
                </c:pt>
                <c:pt idx="227">
                  <c:v>16.99706947525484</c:v>
                </c:pt>
                <c:pt idx="228">
                  <c:v>16.99706947525484</c:v>
                </c:pt>
                <c:pt idx="229">
                  <c:v>16.99706947525484</c:v>
                </c:pt>
                <c:pt idx="230">
                  <c:v>16.99706947525484</c:v>
                </c:pt>
                <c:pt idx="231">
                  <c:v>16.99706947525484</c:v>
                </c:pt>
                <c:pt idx="232">
                  <c:v>16.99706947525484</c:v>
                </c:pt>
                <c:pt idx="233">
                  <c:v>16.99706947525484</c:v>
                </c:pt>
                <c:pt idx="234">
                  <c:v>16.99706947525484</c:v>
                </c:pt>
                <c:pt idx="235">
                  <c:v>16.99706947525484</c:v>
                </c:pt>
                <c:pt idx="236">
                  <c:v>11.079852043241605</c:v>
                </c:pt>
                <c:pt idx="237">
                  <c:v>13.51483384924347</c:v>
                </c:pt>
                <c:pt idx="238">
                  <c:v>16.99706947525484</c:v>
                </c:pt>
                <c:pt idx="239">
                  <c:v>16.99706947525484</c:v>
                </c:pt>
                <c:pt idx="240">
                  <c:v>16.99706947525484</c:v>
                </c:pt>
                <c:pt idx="241">
                  <c:v>16.99706947525484</c:v>
                </c:pt>
                <c:pt idx="242">
                  <c:v>16.99706947525484</c:v>
                </c:pt>
                <c:pt idx="243">
                  <c:v>16.292057982035747</c:v>
                </c:pt>
                <c:pt idx="244">
                  <c:v>22.743378673520009</c:v>
                </c:pt>
                <c:pt idx="245">
                  <c:v>22.743378673520009</c:v>
                </c:pt>
                <c:pt idx="246">
                  <c:v>22.743378673520009</c:v>
                </c:pt>
                <c:pt idx="247">
                  <c:v>22.743378673520009</c:v>
                </c:pt>
                <c:pt idx="248">
                  <c:v>22.743378673520009</c:v>
                </c:pt>
                <c:pt idx="249">
                  <c:v>22.743378673520009</c:v>
                </c:pt>
                <c:pt idx="250">
                  <c:v>22.743378673520009</c:v>
                </c:pt>
                <c:pt idx="251">
                  <c:v>19.454866435248455</c:v>
                </c:pt>
                <c:pt idx="252">
                  <c:v>22.743378673520009</c:v>
                </c:pt>
                <c:pt idx="253">
                  <c:v>22.743378673520009</c:v>
                </c:pt>
                <c:pt idx="254">
                  <c:v>22.743378673520009</c:v>
                </c:pt>
                <c:pt idx="255">
                  <c:v>22.743378673520009</c:v>
                </c:pt>
                <c:pt idx="256">
                  <c:v>22.743378673520009</c:v>
                </c:pt>
                <c:pt idx="257">
                  <c:v>15.31814298380255</c:v>
                </c:pt>
                <c:pt idx="258">
                  <c:v>8.5638278258025533</c:v>
                </c:pt>
                <c:pt idx="259">
                  <c:v>14.358251075802553</c:v>
                </c:pt>
                <c:pt idx="260">
                  <c:v>22.743378673520009</c:v>
                </c:pt>
                <c:pt idx="261">
                  <c:v>22.743378673520009</c:v>
                </c:pt>
                <c:pt idx="262">
                  <c:v>22.743378673520009</c:v>
                </c:pt>
                <c:pt idx="263">
                  <c:v>22.743378673520009</c:v>
                </c:pt>
                <c:pt idx="264">
                  <c:v>15.696338941696435</c:v>
                </c:pt>
                <c:pt idx="265">
                  <c:v>5.7461719036982979</c:v>
                </c:pt>
                <c:pt idx="266">
                  <c:v>18.109064911696436</c:v>
                </c:pt>
                <c:pt idx="267">
                  <c:v>18.974976891696439</c:v>
                </c:pt>
                <c:pt idx="268">
                  <c:v>10.52124702121337</c:v>
                </c:pt>
                <c:pt idx="269">
                  <c:v>10.045401815213365</c:v>
                </c:pt>
                <c:pt idx="270">
                  <c:v>10.143655751212435</c:v>
                </c:pt>
                <c:pt idx="271">
                  <c:v>8.887261627213368</c:v>
                </c:pt>
                <c:pt idx="272">
                  <c:v>8.1643874632124351</c:v>
                </c:pt>
                <c:pt idx="273">
                  <c:v>7.4252774952133693</c:v>
                </c:pt>
                <c:pt idx="274">
                  <c:v>4.6113332072124393</c:v>
                </c:pt>
                <c:pt idx="275">
                  <c:v>2.4112627607003305</c:v>
                </c:pt>
                <c:pt idx="276">
                  <c:v>7.0308852647012605</c:v>
                </c:pt>
                <c:pt idx="277">
                  <c:v>5.9319190727003299</c:v>
                </c:pt>
                <c:pt idx="278">
                  <c:v>3.946247852700326</c:v>
                </c:pt>
                <c:pt idx="279">
                  <c:v>1.9682216107003296</c:v>
                </c:pt>
                <c:pt idx="280">
                  <c:v>2.5057455447012615</c:v>
                </c:pt>
                <c:pt idx="281">
                  <c:v>4.9099687527003262</c:v>
                </c:pt>
                <c:pt idx="282">
                  <c:v>29.922283912888815</c:v>
                </c:pt>
                <c:pt idx="283">
                  <c:v>25.401274768888818</c:v>
                </c:pt>
                <c:pt idx="284">
                  <c:v>26.291245220888815</c:v>
                </c:pt>
                <c:pt idx="285">
                  <c:v>14.202770838888817</c:v>
                </c:pt>
                <c:pt idx="286">
                  <c:v>17.409148476889747</c:v>
                </c:pt>
                <c:pt idx="287">
                  <c:v>36.150228392888813</c:v>
                </c:pt>
                <c:pt idx="288">
                  <c:v>45.741764250654825</c:v>
                </c:pt>
                <c:pt idx="289">
                  <c:v>45.741764250654825</c:v>
                </c:pt>
                <c:pt idx="290">
                  <c:v>45.741764250654825</c:v>
                </c:pt>
                <c:pt idx="291">
                  <c:v>45.741764250654825</c:v>
                </c:pt>
                <c:pt idx="292">
                  <c:v>45.339922974987424</c:v>
                </c:pt>
                <c:pt idx="293">
                  <c:v>45.741764250654825</c:v>
                </c:pt>
                <c:pt idx="294">
                  <c:v>44.118682864986489</c:v>
                </c:pt>
                <c:pt idx="295">
                  <c:v>42.551666610986487</c:v>
                </c:pt>
                <c:pt idx="296">
                  <c:v>32.040779314450049</c:v>
                </c:pt>
                <c:pt idx="297">
                  <c:v>45.741764250654825</c:v>
                </c:pt>
                <c:pt idx="298">
                  <c:v>45.741764250654825</c:v>
                </c:pt>
                <c:pt idx="299">
                  <c:v>19.379339686450045</c:v>
                </c:pt>
                <c:pt idx="300">
                  <c:v>11.525720718450048</c:v>
                </c:pt>
                <c:pt idx="301">
                  <c:v>16.507644544450049</c:v>
                </c:pt>
                <c:pt idx="302">
                  <c:v>45.741764250654825</c:v>
                </c:pt>
                <c:pt idx="303">
                  <c:v>45.741764250654825</c:v>
                </c:pt>
                <c:pt idx="304">
                  <c:v>43.424325616363625</c:v>
                </c:pt>
                <c:pt idx="305">
                  <c:v>47.082433798362693</c:v>
                </c:pt>
                <c:pt idx="306">
                  <c:v>47.249854606363627</c:v>
                </c:pt>
                <c:pt idx="307">
                  <c:v>43.322870924363627</c:v>
                </c:pt>
                <c:pt idx="308">
                  <c:v>57.86399866236269</c:v>
                </c:pt>
                <c:pt idx="309">
                  <c:v>48.883623674363626</c:v>
                </c:pt>
                <c:pt idx="310">
                  <c:v>80.413851096189973</c:v>
                </c:pt>
                <c:pt idx="311">
                  <c:v>80.413851096189973</c:v>
                </c:pt>
                <c:pt idx="312">
                  <c:v>80.413851096189973</c:v>
                </c:pt>
                <c:pt idx="313">
                  <c:v>80.413851096189973</c:v>
                </c:pt>
                <c:pt idx="314">
                  <c:v>80.413851096189973</c:v>
                </c:pt>
                <c:pt idx="315">
                  <c:v>80.413851096189973</c:v>
                </c:pt>
                <c:pt idx="316">
                  <c:v>80.413851096189973</c:v>
                </c:pt>
                <c:pt idx="317">
                  <c:v>80.413851096189973</c:v>
                </c:pt>
                <c:pt idx="318">
                  <c:v>80.413851096189973</c:v>
                </c:pt>
                <c:pt idx="319">
                  <c:v>80.413851096189973</c:v>
                </c:pt>
                <c:pt idx="320">
                  <c:v>76.288862461739186</c:v>
                </c:pt>
                <c:pt idx="321">
                  <c:v>72.252963381739193</c:v>
                </c:pt>
                <c:pt idx="322">
                  <c:v>80.413851096189973</c:v>
                </c:pt>
                <c:pt idx="323">
                  <c:v>80.413851096189973</c:v>
                </c:pt>
                <c:pt idx="324">
                  <c:v>80.413851096189973</c:v>
                </c:pt>
                <c:pt idx="325">
                  <c:v>80.413851096189973</c:v>
                </c:pt>
                <c:pt idx="326">
                  <c:v>80.413851096189973</c:v>
                </c:pt>
                <c:pt idx="327">
                  <c:v>71.461598399573006</c:v>
                </c:pt>
                <c:pt idx="328">
                  <c:v>73.549878463573933</c:v>
                </c:pt>
                <c:pt idx="329">
                  <c:v>80.413851096189973</c:v>
                </c:pt>
                <c:pt idx="330">
                  <c:v>80.413851096189973</c:v>
                </c:pt>
                <c:pt idx="331">
                  <c:v>80.413851096189973</c:v>
                </c:pt>
                <c:pt idx="332">
                  <c:v>80.413851096189973</c:v>
                </c:pt>
                <c:pt idx="333">
                  <c:v>80.413851096189973</c:v>
                </c:pt>
                <c:pt idx="334">
                  <c:v>90.394212360286787</c:v>
                </c:pt>
                <c:pt idx="335">
                  <c:v>84.866914290285848</c:v>
                </c:pt>
                <c:pt idx="336">
                  <c:v>101.95753277636452</c:v>
                </c:pt>
                <c:pt idx="337">
                  <c:v>101.95753277636452</c:v>
                </c:pt>
                <c:pt idx="338">
                  <c:v>87.515008344428594</c:v>
                </c:pt>
                <c:pt idx="339">
                  <c:v>77.782506294428586</c:v>
                </c:pt>
                <c:pt idx="340">
                  <c:v>62.18230000042859</c:v>
                </c:pt>
                <c:pt idx="341">
                  <c:v>55.709332724428592</c:v>
                </c:pt>
                <c:pt idx="342">
                  <c:v>55.556556698428594</c:v>
                </c:pt>
                <c:pt idx="343">
                  <c:v>67.053807550428601</c:v>
                </c:pt>
                <c:pt idx="344">
                  <c:v>96.102252704428594</c:v>
                </c:pt>
                <c:pt idx="345">
                  <c:v>101.95753277636452</c:v>
                </c:pt>
                <c:pt idx="346">
                  <c:v>84.353938072275511</c:v>
                </c:pt>
                <c:pt idx="347">
                  <c:v>86.425479054275513</c:v>
                </c:pt>
                <c:pt idx="348">
                  <c:v>74.544494642275509</c:v>
                </c:pt>
                <c:pt idx="349">
                  <c:v>69.967279598275525</c:v>
                </c:pt>
                <c:pt idx="350">
                  <c:v>101.95753277636452</c:v>
                </c:pt>
                <c:pt idx="351">
                  <c:v>93.932545482275515</c:v>
                </c:pt>
                <c:pt idx="352">
                  <c:v>100.38242194998713</c:v>
                </c:pt>
                <c:pt idx="353">
                  <c:v>101.95753277636452</c:v>
                </c:pt>
                <c:pt idx="354">
                  <c:v>94.165243369987138</c:v>
                </c:pt>
                <c:pt idx="355">
                  <c:v>95.940931389987128</c:v>
                </c:pt>
                <c:pt idx="356">
                  <c:v>90.126315709987125</c:v>
                </c:pt>
                <c:pt idx="357">
                  <c:v>92.583022409987137</c:v>
                </c:pt>
                <c:pt idx="358">
                  <c:v>78.185484777987128</c:v>
                </c:pt>
                <c:pt idx="359">
                  <c:v>80.373116800517693</c:v>
                </c:pt>
                <c:pt idx="360">
                  <c:v>100.59527395651676</c:v>
                </c:pt>
                <c:pt idx="361">
                  <c:v>78.486777536517678</c:v>
                </c:pt>
                <c:pt idx="362">
                  <c:v>61.710580186517689</c:v>
                </c:pt>
                <c:pt idx="363">
                  <c:v>62.105505364517683</c:v>
                </c:pt>
                <c:pt idx="364">
                  <c:v>67.689349472517691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53242480"/>
        <c:axId val="653242872"/>
      </c:areaChart>
      <c:catAx>
        <c:axId val="653241696"/>
        <c:scaling>
          <c:orientation val="minMax"/>
        </c:scaling>
        <c:delete val="0"/>
        <c:axPos val="b"/>
        <c:numFmt formatCode="m/d/yyyy" sourceLinked="1"/>
        <c:majorTickMark val="none"/>
        <c:minorTickMark val="none"/>
        <c:tickLblPos val="none"/>
        <c:spPr>
          <a:ln w="3175">
            <a:solidFill>
              <a:srgbClr val="A6A6A6"/>
            </a:solidFill>
            <a:prstDash val="solid"/>
          </a:ln>
        </c:spPr>
        <c:crossAx val="653242088"/>
        <c:crosses val="autoZero"/>
        <c:auto val="0"/>
        <c:lblAlgn val="ctr"/>
        <c:lblOffset val="100"/>
        <c:tickMarkSkip val="1"/>
        <c:noMultiLvlLbl val="0"/>
      </c:catAx>
      <c:valAx>
        <c:axId val="653242088"/>
        <c:scaling>
          <c:orientation val="minMax"/>
          <c:max val="500"/>
          <c:min val="0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3175">
            <a:solidFill>
              <a:srgbClr val="A6A6A6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4563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53241696"/>
        <c:crosses val="autoZero"/>
        <c:crossBetween val="midCat"/>
        <c:majorUnit val="100"/>
        <c:minorUnit val="50"/>
      </c:valAx>
      <c:catAx>
        <c:axId val="653242480"/>
        <c:scaling>
          <c:orientation val="minMax"/>
        </c:scaling>
        <c:delete val="1"/>
        <c:axPos val="b"/>
        <c:majorTickMark val="out"/>
        <c:minorTickMark val="none"/>
        <c:tickLblPos val="nextTo"/>
        <c:crossAx val="653242872"/>
        <c:crosses val="autoZero"/>
        <c:auto val="0"/>
        <c:lblAlgn val="ctr"/>
        <c:lblOffset val="100"/>
        <c:noMultiLvlLbl val="0"/>
      </c:catAx>
      <c:valAx>
        <c:axId val="653242872"/>
        <c:scaling>
          <c:orientation val="minMax"/>
        </c:scaling>
        <c:delete val="1"/>
        <c:axPos val="l"/>
        <c:numFmt formatCode="0\ \ \ \ _)" sourceLinked="1"/>
        <c:majorTickMark val="out"/>
        <c:minorTickMark val="none"/>
        <c:tickLblPos val="nextTo"/>
        <c:crossAx val="653242480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4563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-4" verticalDpi="-4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 rtl="0">
              <a:defRPr lang="es-ES" sz="1000" b="1" i="0" u="none" strike="noStrike" kern="1200" baseline="0">
                <a:solidFill>
                  <a:srgbClr val="004563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ES" sz="1000" b="1" i="0" u="none" strike="noStrike" kern="1200" baseline="0">
                <a:solidFill>
                  <a:srgbClr val="004563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2017</a:t>
            </a:r>
          </a:p>
        </c:rich>
      </c:tx>
      <c:layout>
        <c:manualLayout>
          <c:xMode val="edge"/>
          <c:yMode val="edge"/>
          <c:x val="1.4634146341463415E-2"/>
          <c:y val="1.568627450980392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6338108955892703"/>
          <c:y val="0.10657897174617879"/>
          <c:w val="0.4868981499263812"/>
          <c:h val="0.78285584890124038"/>
        </c:manualLayout>
      </c:layout>
      <c:doughnutChart>
        <c:varyColors val="1"/>
        <c:ser>
          <c:idx val="1"/>
          <c:order val="0"/>
          <c:tx>
            <c:strRef>
              <c:f>'Data 1'!$F$579:$F$590</c:f>
              <c:strCache>
                <c:ptCount val="12"/>
                <c:pt idx="0">
                  <c:v>No renovables</c:v>
                </c:pt>
                <c:pt idx="1">
                  <c:v>Renovables</c:v>
                </c:pt>
              </c:strCache>
            </c:strRef>
          </c:tx>
          <c:spPr>
            <a:solidFill>
              <a:srgbClr val="CCFF99"/>
            </a:solidFill>
          </c:spPr>
          <c:dPt>
            <c:idx val="0"/>
            <c:bubble3D val="0"/>
            <c:spPr>
              <a:solidFill>
                <a:srgbClr val="D9D9D9"/>
              </a:solidFill>
            </c:spPr>
          </c:dPt>
          <c:dPt>
            <c:idx val="1"/>
            <c:bubble3D val="0"/>
          </c:dPt>
          <c:dPt>
            <c:idx val="2"/>
            <c:bubble3D val="0"/>
            <c:spPr>
              <a:solidFill>
                <a:srgbClr val="6FB124"/>
              </a:solidFill>
            </c:spPr>
          </c:dPt>
          <c:dPt>
            <c:idx val="3"/>
            <c:bubble3D val="0"/>
            <c:spPr>
              <a:solidFill>
                <a:srgbClr val="E48500"/>
              </a:solidFill>
            </c:spPr>
          </c:dPt>
          <c:dPt>
            <c:idx val="4"/>
            <c:bubble3D val="0"/>
            <c:spPr>
              <a:solidFill>
                <a:srgbClr val="FF0000"/>
              </a:solidFill>
            </c:spPr>
          </c:dPt>
          <c:dPt>
            <c:idx val="5"/>
            <c:bubble3D val="0"/>
            <c:spPr>
              <a:solidFill>
                <a:srgbClr val="9900FF"/>
              </a:solidFill>
            </c:spPr>
          </c:dPt>
          <c:dPt>
            <c:idx val="6"/>
            <c:bubble3D val="0"/>
            <c:spPr>
              <a:solidFill>
                <a:srgbClr val="464394"/>
              </a:solidFill>
            </c:spPr>
          </c:dPt>
          <c:dPt>
            <c:idx val="7"/>
            <c:bubble3D val="0"/>
            <c:spPr>
              <a:solidFill>
                <a:srgbClr val="BA0F16"/>
              </a:solidFill>
            </c:spPr>
          </c:dPt>
          <c:dPt>
            <c:idx val="8"/>
            <c:bubble3D val="0"/>
            <c:spPr>
              <a:solidFill>
                <a:srgbClr val="CC99CC"/>
              </a:solidFill>
            </c:spPr>
          </c:dPt>
          <c:dPt>
            <c:idx val="9"/>
            <c:bubble3D val="0"/>
            <c:spPr>
              <a:solidFill>
                <a:srgbClr val="FFCC66"/>
              </a:solidFill>
            </c:spPr>
          </c:dPt>
          <c:dLbls>
            <c:dLbl>
              <c:idx val="0"/>
              <c:layout>
                <c:manualLayout>
                  <c:x val="-0.13008130081300814"/>
                  <c:y val="-2.6143790849673203E-2"/>
                </c:manualLayout>
              </c:layout>
              <c:tx>
                <c:rich>
                  <a:bodyPr/>
                  <a:lstStyle/>
                  <a:p>
                    <a:r>
                      <a:rPr lang="en-US" baseline="0"/>
                      <a:t>No renovable
</a:t>
                    </a:r>
                    <a:fld id="{2E0B8E93-426F-4F67-91A8-10981FCCDC04}" type="PERCENTAGE">
                      <a:rPr lang="en-US" baseline="0"/>
                      <a:pPr/>
                      <a:t>[PORCENTAJE]</a:t>
                    </a:fld>
                    <a:endParaRPr lang="en-US" baseline="0"/>
                  </a:p>
                </c:rich>
              </c:tx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</c:extLst>
            </c:dLbl>
            <c:dLbl>
              <c:idx val="1"/>
              <c:layout>
                <c:manualLayout>
                  <c:x val="0.10731707317073165"/>
                  <c:y val="3.1372549019607843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Renovable</a:t>
                    </a:r>
                    <a:r>
                      <a:rPr lang="en-US" baseline="0"/>
                      <a:t>
</a:t>
                    </a:r>
                    <a:fld id="{D27460A8-FC5A-4BBD-8AB1-4AE7556312A7}" type="PERCENTAGE">
                      <a:rPr lang="en-US" baseline="0"/>
                      <a:pPr/>
                      <a:t>[PORCENTAJE]</a:t>
                    </a:fld>
                    <a:endParaRPr lang="en-US" baseline="0"/>
                  </a:p>
                </c:rich>
              </c:tx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>
                    <a:solidFill>
                      <a:srgbClr val="005463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'Data 1'!$C$579:$C$590</c:f>
              <c:strCache>
                <c:ptCount val="12"/>
                <c:pt idx="0">
                  <c:v>Turbinación bombeo (1)</c:v>
                </c:pt>
                <c:pt idx="1">
                  <c:v>Nuclear</c:v>
                </c:pt>
                <c:pt idx="2">
                  <c:v>Carbón</c:v>
                </c:pt>
                <c:pt idx="3">
                  <c:v>Ciclo combinado</c:v>
                </c:pt>
                <c:pt idx="4">
                  <c:v>Cogeneración</c:v>
                </c:pt>
                <c:pt idx="5">
                  <c:v>Residuos no renovables</c:v>
                </c:pt>
                <c:pt idx="6">
                  <c:v>Residuos renovables</c:v>
                </c:pt>
                <c:pt idx="7">
                  <c:v>Eólica</c:v>
                </c:pt>
                <c:pt idx="8">
                  <c:v>Hidráulica</c:v>
                </c:pt>
                <c:pt idx="9">
                  <c:v>Solar fotovoltaica</c:v>
                </c:pt>
                <c:pt idx="10">
                  <c:v>Solar térmica</c:v>
                </c:pt>
                <c:pt idx="11">
                  <c:v>Otras renovables</c:v>
                </c:pt>
              </c:strCache>
            </c:strRef>
          </c:cat>
          <c:val>
            <c:numRef>
              <c:f>'Data 1'!$G$579:$G$590</c:f>
              <c:numCache>
                <c:formatCode>#,##0.0</c:formatCode>
                <c:ptCount val="12"/>
                <c:pt idx="0">
                  <c:v>66.299999999999983</c:v>
                </c:pt>
                <c:pt idx="1">
                  <c:v>33.700000000000003</c:v>
                </c:pt>
              </c:numCache>
            </c:numRef>
          </c:val>
        </c:ser>
        <c:ser>
          <c:idx val="0"/>
          <c:order val="1"/>
          <c:tx>
            <c:v>Generación</c:v>
          </c:tx>
          <c:dPt>
            <c:idx val="0"/>
            <c:bubble3D val="0"/>
            <c:spPr>
              <a:solidFill>
                <a:srgbClr val="007CF9"/>
              </a:solidFill>
            </c:spPr>
          </c:dPt>
          <c:dPt>
            <c:idx val="1"/>
            <c:bubble3D val="0"/>
            <c:spPr>
              <a:solidFill>
                <a:srgbClr val="464394"/>
              </a:solidFill>
            </c:spPr>
          </c:dPt>
          <c:dPt>
            <c:idx val="2"/>
            <c:bubble3D val="0"/>
            <c:spPr>
              <a:solidFill>
                <a:srgbClr val="993300"/>
              </a:solidFill>
            </c:spPr>
          </c:dPt>
          <c:dPt>
            <c:idx val="3"/>
            <c:bubble3D val="0"/>
            <c:spPr>
              <a:solidFill>
                <a:srgbClr val="FFCC66"/>
              </a:solidFill>
            </c:spPr>
          </c:dPt>
          <c:dPt>
            <c:idx val="4"/>
            <c:bubble3D val="0"/>
            <c:spPr>
              <a:solidFill>
                <a:srgbClr val="CFA2CA"/>
              </a:solidFill>
            </c:spPr>
          </c:dPt>
          <c:dPt>
            <c:idx val="5"/>
            <c:bubble3D val="0"/>
            <c:spPr>
              <a:solidFill>
                <a:srgbClr val="666666"/>
              </a:solidFill>
            </c:spPr>
          </c:dPt>
          <c:dPt>
            <c:idx val="6"/>
            <c:bubble3D val="0"/>
            <c:spPr>
              <a:solidFill>
                <a:srgbClr val="A0A0A0"/>
              </a:solidFill>
            </c:spPr>
          </c:dPt>
          <c:dPt>
            <c:idx val="7"/>
            <c:bubble3D val="0"/>
            <c:spPr>
              <a:solidFill>
                <a:srgbClr val="6FB114"/>
              </a:solidFill>
            </c:spPr>
          </c:dPt>
          <c:dPt>
            <c:idx val="8"/>
            <c:bubble3D val="0"/>
            <c:spPr>
              <a:solidFill>
                <a:srgbClr val="0090D1"/>
              </a:solidFill>
            </c:spPr>
          </c:dPt>
          <c:dPt>
            <c:idx val="9"/>
            <c:bubble3D val="0"/>
            <c:spPr>
              <a:solidFill>
                <a:srgbClr val="E48500"/>
              </a:solidFill>
            </c:spPr>
          </c:dPt>
          <c:dPt>
            <c:idx val="10"/>
            <c:bubble3D val="0"/>
            <c:spPr>
              <a:solidFill>
                <a:srgbClr val="FF0000"/>
              </a:solidFill>
            </c:spPr>
          </c:dPt>
          <c:dPt>
            <c:idx val="11"/>
            <c:bubble3D val="0"/>
            <c:spPr>
              <a:solidFill>
                <a:srgbClr val="9A5CBC"/>
              </a:solidFill>
            </c:spPr>
          </c:dPt>
          <c:dLbls>
            <c:dLbl>
              <c:idx val="0"/>
              <c:layout>
                <c:manualLayout>
                  <c:x val="0.1578462326355547"/>
                  <c:y val="-8.8888888888888892E-2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sz="800">
                      <a:solidFill>
                        <a:srgbClr val="005463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s-E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4756212790474361"/>
                      <c:h val="0.11809170912459473"/>
                    </c:manualLayout>
                  </c15:layout>
                </c:ext>
              </c:extLst>
            </c:dLbl>
            <c:dLbl>
              <c:idx val="1"/>
              <c:layout>
                <c:manualLayout>
                  <c:x val="0.10731707317073159"/>
                  <c:y val="-6.2745098039215685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0.11382113821138211"/>
                  <c:y val="6.0130718954248367E-2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sz="800">
                      <a:solidFill>
                        <a:srgbClr val="005463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s-E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5330081300813009"/>
                      <c:h val="0.12332046729452936"/>
                    </c:manualLayout>
                  </c15:layout>
                </c:ext>
              </c:extLst>
            </c:dLbl>
            <c:dLbl>
              <c:idx val="3"/>
              <c:layout>
                <c:manualLayout>
                  <c:x val="0.11544715447154472"/>
                  <c:y val="0.10203489269723628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sz="800">
                      <a:solidFill>
                        <a:srgbClr val="005463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s-E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346016260162602"/>
                      <c:h val="0.11286295095466008"/>
                    </c:manualLayout>
                  </c15:layout>
                </c:ext>
              </c:extLst>
            </c:dLbl>
            <c:dLbl>
              <c:idx val="4"/>
              <c:layout>
                <c:manualLayout>
                  <c:x val="-6.50406504065041E-2"/>
                  <c:y val="0.13594771241830064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0.17398373983739837"/>
                  <c:y val="9.4117647058823528E-2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sz="800">
                      <a:solidFill>
                        <a:srgbClr val="005463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s-E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0398386787017478"/>
                      <c:h val="0.14946425814420256"/>
                    </c:manualLayout>
                  </c15:layout>
                </c:ext>
              </c:extLst>
            </c:dLbl>
            <c:dLbl>
              <c:idx val="6"/>
              <c:layout>
                <c:manualLayout>
                  <c:x val="-0.19188349017348441"/>
                  <c:y val="-1.8300653594771336E-2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sz="800">
                      <a:solidFill>
                        <a:srgbClr val="005463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s-E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6386991869918702"/>
                      <c:h val="0.11286295095466008"/>
                    </c:manualLayout>
                  </c15:layout>
                </c:ext>
              </c:extLst>
            </c:dLbl>
            <c:dLbl>
              <c:idx val="7"/>
              <c:layout>
                <c:manualLayout>
                  <c:x val="-0.15609730491005697"/>
                  <c:y val="1.3248108692295767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4463427437423981"/>
                      <c:h val="0.15992177448407185"/>
                    </c:manualLayout>
                  </c15:layout>
                </c:ext>
              </c:extLst>
            </c:dLbl>
            <c:dLbl>
              <c:idx val="8"/>
              <c:layout>
                <c:manualLayout>
                  <c:x val="-0.22926829268292684"/>
                  <c:y val="0.13594771241830061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sz="800">
                      <a:solidFill>
                        <a:srgbClr val="005463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s-E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9557723577235772"/>
                      <c:h val="0.11809170912459473"/>
                    </c:manualLayout>
                  </c15:layout>
                </c:ext>
              </c:extLst>
            </c:dLbl>
            <c:dLbl>
              <c:idx val="9"/>
              <c:layout>
                <c:manualLayout>
                  <c:x val="-0.26016247359323985"/>
                  <c:y val="7.0588235294117604E-2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sz="800">
                      <a:solidFill>
                        <a:srgbClr val="005463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s-E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4435772357723573"/>
                      <c:h val="0.11286295095466008"/>
                    </c:manualLayout>
                  </c15:layout>
                </c:ext>
              </c:extLst>
            </c:dLbl>
            <c:dLbl>
              <c:idx val="10"/>
              <c:layout>
                <c:manualLayout>
                  <c:x val="-0.20813008130081304"/>
                  <c:y val="-2.6143790849673214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-9.6000384098329172E-2"/>
                  <c:y val="-8.6274509803921567E-2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sz="800">
                      <a:solidFill>
                        <a:srgbClr val="005463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s-E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6699110172204082"/>
                      <c:h val="0.12332046729452936"/>
                    </c:manualLayout>
                  </c15:layout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>
                    <a:solidFill>
                      <a:srgbClr val="005463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'Data 1'!$C$579:$C$590</c:f>
              <c:strCache>
                <c:ptCount val="12"/>
                <c:pt idx="0">
                  <c:v>Turbinación bombeo (1)</c:v>
                </c:pt>
                <c:pt idx="1">
                  <c:v>Nuclear</c:v>
                </c:pt>
                <c:pt idx="2">
                  <c:v>Carbón</c:v>
                </c:pt>
                <c:pt idx="3">
                  <c:v>Ciclo combinado</c:v>
                </c:pt>
                <c:pt idx="4">
                  <c:v>Cogeneración</c:v>
                </c:pt>
                <c:pt idx="5">
                  <c:v>Residuos no renovables</c:v>
                </c:pt>
                <c:pt idx="6">
                  <c:v>Residuos renovables</c:v>
                </c:pt>
                <c:pt idx="7">
                  <c:v>Eólica</c:v>
                </c:pt>
                <c:pt idx="8">
                  <c:v>Hidráulica</c:v>
                </c:pt>
                <c:pt idx="9">
                  <c:v>Solar fotovoltaica</c:v>
                </c:pt>
                <c:pt idx="10">
                  <c:v>Solar térmica</c:v>
                </c:pt>
                <c:pt idx="11">
                  <c:v>Otras renovables</c:v>
                </c:pt>
              </c:strCache>
            </c:strRef>
          </c:cat>
          <c:val>
            <c:numRef>
              <c:f>'Data 1'!$D$579:$D$590</c:f>
              <c:numCache>
                <c:formatCode>#,##0.0</c:formatCode>
                <c:ptCount val="12"/>
                <c:pt idx="0">
                  <c:v>0.9</c:v>
                </c:pt>
                <c:pt idx="1">
                  <c:v>22.4</c:v>
                </c:pt>
                <c:pt idx="2">
                  <c:v>17.100000000000001</c:v>
                </c:pt>
                <c:pt idx="3">
                  <c:v>13.6</c:v>
                </c:pt>
                <c:pt idx="4">
                  <c:v>11.299999999999983</c:v>
                </c:pt>
                <c:pt idx="5">
                  <c:v>1</c:v>
                </c:pt>
                <c:pt idx="6">
                  <c:v>0.3</c:v>
                </c:pt>
                <c:pt idx="7">
                  <c:v>19.100000000000001</c:v>
                </c:pt>
                <c:pt idx="8">
                  <c:v>7.4</c:v>
                </c:pt>
                <c:pt idx="9">
                  <c:v>3.2</c:v>
                </c:pt>
                <c:pt idx="10">
                  <c:v>2.2000000000000002</c:v>
                </c:pt>
                <c:pt idx="11">
                  <c:v>1.5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  <c:holeSize val="50"/>
      </c:doughnutChart>
      <c:spPr>
        <a:noFill/>
      </c:spPr>
    </c:plotArea>
    <c:plotVisOnly val="1"/>
    <c:dispBlanksAs val="zero"/>
    <c:showDLblsOverMax val="0"/>
  </c:chart>
  <c:spPr>
    <a:noFill/>
    <a:ln>
      <a:noFill/>
    </a:ln>
  </c:sp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>
                <a:solidFill>
                  <a:srgbClr val="004563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r>
              <a:rPr lang="es-ES" sz="1000">
                <a:solidFill>
                  <a:srgbClr val="004563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2018</a:t>
            </a:r>
          </a:p>
        </c:rich>
      </c:tx>
      <c:layout>
        <c:manualLayout>
          <c:xMode val="edge"/>
          <c:yMode val="edge"/>
          <c:x val="1.4634146341463415E-2"/>
          <c:y val="2.0915032679738561E-2"/>
        </c:manualLayout>
      </c:layout>
      <c:overlay val="0"/>
      <c:spPr>
        <a:ln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6338108955892703"/>
          <c:y val="0.10657897174617879"/>
          <c:w val="0.4868981499263812"/>
          <c:h val="0.78285584890124038"/>
        </c:manualLayout>
      </c:layout>
      <c:doughnutChart>
        <c:varyColors val="1"/>
        <c:ser>
          <c:idx val="1"/>
          <c:order val="0"/>
          <c:tx>
            <c:strRef>
              <c:f>'Data 1'!$F$595:$F$606</c:f>
              <c:strCache>
                <c:ptCount val="12"/>
                <c:pt idx="0">
                  <c:v>No renovables</c:v>
                </c:pt>
                <c:pt idx="1">
                  <c:v>Renovables</c:v>
                </c:pt>
              </c:strCache>
            </c:strRef>
          </c:tx>
          <c:spPr>
            <a:solidFill>
              <a:srgbClr val="CCFF99"/>
            </a:solidFill>
          </c:spPr>
          <c:dPt>
            <c:idx val="0"/>
            <c:bubble3D val="0"/>
            <c:spPr>
              <a:solidFill>
                <a:srgbClr val="D9D9D9"/>
              </a:solidFill>
            </c:spPr>
          </c:dPt>
          <c:dPt>
            <c:idx val="1"/>
            <c:bubble3D val="0"/>
          </c:dPt>
          <c:dPt>
            <c:idx val="2"/>
            <c:bubble3D val="0"/>
            <c:spPr>
              <a:solidFill>
                <a:srgbClr val="6FB124"/>
              </a:solidFill>
            </c:spPr>
          </c:dPt>
          <c:dPt>
            <c:idx val="3"/>
            <c:bubble3D val="0"/>
            <c:spPr>
              <a:solidFill>
                <a:srgbClr val="E48500"/>
              </a:solidFill>
            </c:spPr>
          </c:dPt>
          <c:dPt>
            <c:idx val="4"/>
            <c:bubble3D val="0"/>
            <c:spPr>
              <a:solidFill>
                <a:srgbClr val="FF0000"/>
              </a:solidFill>
            </c:spPr>
          </c:dPt>
          <c:dPt>
            <c:idx val="5"/>
            <c:bubble3D val="0"/>
            <c:spPr>
              <a:solidFill>
                <a:srgbClr val="9900FF"/>
              </a:solidFill>
            </c:spPr>
          </c:dPt>
          <c:dPt>
            <c:idx val="6"/>
            <c:bubble3D val="0"/>
            <c:spPr>
              <a:solidFill>
                <a:srgbClr val="464394"/>
              </a:solidFill>
            </c:spPr>
          </c:dPt>
          <c:dPt>
            <c:idx val="7"/>
            <c:bubble3D val="0"/>
            <c:spPr>
              <a:solidFill>
                <a:srgbClr val="BA0F16"/>
              </a:solidFill>
            </c:spPr>
          </c:dPt>
          <c:dPt>
            <c:idx val="8"/>
            <c:bubble3D val="0"/>
            <c:spPr>
              <a:solidFill>
                <a:srgbClr val="CC99CC"/>
              </a:solidFill>
            </c:spPr>
          </c:dPt>
          <c:dPt>
            <c:idx val="9"/>
            <c:bubble3D val="0"/>
            <c:spPr>
              <a:solidFill>
                <a:srgbClr val="FFCC66"/>
              </a:solidFill>
            </c:spPr>
          </c:dPt>
          <c:dLbls>
            <c:dLbl>
              <c:idx val="0"/>
              <c:layout>
                <c:manualLayout>
                  <c:x val="-0.12032520325203258"/>
                  <c:y val="-9.5859459072150535E-17"/>
                </c:manualLayout>
              </c:layout>
              <c:tx>
                <c:rich>
                  <a:bodyPr/>
                  <a:lstStyle/>
                  <a:p>
                    <a:r>
                      <a:rPr lang="en-US" baseline="0"/>
                      <a:t>No renovable
</a:t>
                    </a:r>
                    <a:fld id="{34852EE5-707A-47D5-807C-2B687687B3D1}" type="PERCENTAGE">
                      <a:rPr lang="en-US" baseline="0"/>
                      <a:pPr/>
                      <a:t>[PORCENTAJE]</a:t>
                    </a:fld>
                    <a:endParaRPr lang="en-US" baseline="0"/>
                  </a:p>
                </c:rich>
              </c:tx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</c:extLst>
            </c:dLbl>
            <c:dLbl>
              <c:idx val="1"/>
              <c:layout>
                <c:manualLayout>
                  <c:x val="0.1040650406504065"/>
                  <c:y val="1.5686274509803873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Renovable</a:t>
                    </a:r>
                    <a:r>
                      <a:rPr lang="en-US" baseline="0"/>
                      <a:t>
</a:t>
                    </a:r>
                    <a:fld id="{78F6791D-A225-442D-8276-8AD038349A7B}" type="PERCENTAGE">
                      <a:rPr lang="en-US" baseline="0"/>
                      <a:pPr/>
                      <a:t>[PORCENTAJE]</a:t>
                    </a:fld>
                    <a:endParaRPr lang="en-US" baseline="0"/>
                  </a:p>
                </c:rich>
              </c:tx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>
                    <a:solidFill>
                      <a:srgbClr val="005463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'Data 1'!$C$595:$C$606</c:f>
              <c:strCache>
                <c:ptCount val="12"/>
                <c:pt idx="0">
                  <c:v>Turbinación bombeo (1)</c:v>
                </c:pt>
                <c:pt idx="1">
                  <c:v>Nuclear</c:v>
                </c:pt>
                <c:pt idx="2">
                  <c:v>Carbón</c:v>
                </c:pt>
                <c:pt idx="3">
                  <c:v>Ciclo combinado</c:v>
                </c:pt>
                <c:pt idx="4">
                  <c:v>Cogeneración</c:v>
                </c:pt>
                <c:pt idx="5">
                  <c:v>Residuos no renovables</c:v>
                </c:pt>
                <c:pt idx="6">
                  <c:v>Residuos renovables</c:v>
                </c:pt>
                <c:pt idx="7">
                  <c:v>Eólica</c:v>
                </c:pt>
                <c:pt idx="8">
                  <c:v>Hidráulica</c:v>
                </c:pt>
                <c:pt idx="9">
                  <c:v>Solar fotovoltaica</c:v>
                </c:pt>
                <c:pt idx="10">
                  <c:v>Solar térmica</c:v>
                </c:pt>
                <c:pt idx="11">
                  <c:v>Otras renovables</c:v>
                </c:pt>
              </c:strCache>
            </c:strRef>
          </c:cat>
          <c:val>
            <c:numRef>
              <c:f>'Data 1'!$G$595:$G$606</c:f>
              <c:numCache>
                <c:formatCode>#,##0.0</c:formatCode>
                <c:ptCount val="12"/>
                <c:pt idx="0">
                  <c:v>59.9</c:v>
                </c:pt>
                <c:pt idx="1">
                  <c:v>40.1</c:v>
                </c:pt>
              </c:numCache>
            </c:numRef>
          </c:val>
        </c:ser>
        <c:ser>
          <c:idx val="0"/>
          <c:order val="1"/>
          <c:tx>
            <c:v>Generación</c:v>
          </c:tx>
          <c:dPt>
            <c:idx val="0"/>
            <c:bubble3D val="0"/>
            <c:spPr>
              <a:solidFill>
                <a:srgbClr val="007CF9"/>
              </a:solidFill>
            </c:spPr>
          </c:dPt>
          <c:dPt>
            <c:idx val="1"/>
            <c:bubble3D val="0"/>
            <c:spPr>
              <a:solidFill>
                <a:srgbClr val="464394"/>
              </a:solidFill>
            </c:spPr>
          </c:dPt>
          <c:dPt>
            <c:idx val="2"/>
            <c:bubble3D val="0"/>
            <c:spPr>
              <a:solidFill>
                <a:srgbClr val="993300"/>
              </a:solidFill>
            </c:spPr>
          </c:dPt>
          <c:dPt>
            <c:idx val="3"/>
            <c:bubble3D val="0"/>
            <c:spPr>
              <a:solidFill>
                <a:srgbClr val="FFCC66"/>
              </a:solidFill>
            </c:spPr>
          </c:dPt>
          <c:dPt>
            <c:idx val="4"/>
            <c:bubble3D val="0"/>
            <c:spPr>
              <a:solidFill>
                <a:srgbClr val="CFA2CA"/>
              </a:solidFill>
            </c:spPr>
          </c:dPt>
          <c:dPt>
            <c:idx val="5"/>
            <c:bubble3D val="0"/>
            <c:spPr>
              <a:solidFill>
                <a:srgbClr val="666666"/>
              </a:solidFill>
            </c:spPr>
          </c:dPt>
          <c:dPt>
            <c:idx val="6"/>
            <c:bubble3D val="0"/>
            <c:spPr>
              <a:solidFill>
                <a:srgbClr val="A0A0A0"/>
              </a:solidFill>
            </c:spPr>
          </c:dPt>
          <c:dPt>
            <c:idx val="7"/>
            <c:bubble3D val="0"/>
            <c:spPr>
              <a:solidFill>
                <a:srgbClr val="6FB114"/>
              </a:solidFill>
            </c:spPr>
          </c:dPt>
          <c:dPt>
            <c:idx val="8"/>
            <c:bubble3D val="0"/>
            <c:spPr>
              <a:solidFill>
                <a:srgbClr val="0090D1"/>
              </a:solidFill>
            </c:spPr>
          </c:dPt>
          <c:dPt>
            <c:idx val="9"/>
            <c:bubble3D val="0"/>
            <c:spPr>
              <a:solidFill>
                <a:srgbClr val="E48500"/>
              </a:solidFill>
            </c:spPr>
          </c:dPt>
          <c:dPt>
            <c:idx val="10"/>
            <c:bubble3D val="0"/>
            <c:spPr>
              <a:solidFill>
                <a:srgbClr val="FF0000"/>
              </a:solidFill>
            </c:spPr>
          </c:dPt>
          <c:dPt>
            <c:idx val="11"/>
            <c:bubble3D val="0"/>
            <c:spPr>
              <a:solidFill>
                <a:srgbClr val="9A5CBC"/>
              </a:solidFill>
            </c:spPr>
          </c:dPt>
          <c:dLbls>
            <c:dLbl>
              <c:idx val="0"/>
              <c:layout>
                <c:manualLayout>
                  <c:x val="0.15182280263747513"/>
                  <c:y val="-7.937748957850857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1943102234171949"/>
                      <c:h val="0.11286295095466008"/>
                    </c:manualLayout>
                  </c15:layout>
                </c:ext>
              </c:extLst>
            </c:dLbl>
            <c:dLbl>
              <c:idx val="1"/>
              <c:layout>
                <c:manualLayout>
                  <c:x val="0.12886652583061264"/>
                  <c:y val="-5.6330605733106894E-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0.11919621022981883"/>
                  <c:y val="7.455303381194997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1183739837398374"/>
                      <c:h val="0.11809170912459473"/>
                    </c:manualLayout>
                  </c15:layout>
                </c:ext>
              </c:extLst>
            </c:dLbl>
            <c:dLbl>
              <c:idx val="3"/>
              <c:layout>
                <c:manualLayout>
                  <c:x val="0.11654298700467319"/>
                  <c:y val="0.10312099222891237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4435772357723573"/>
                      <c:h val="0.12332046729452936"/>
                    </c:manualLayout>
                  </c15:layout>
                </c:ext>
              </c:extLst>
            </c:dLbl>
            <c:dLbl>
              <c:idx val="4"/>
              <c:layout>
                <c:manualLayout>
                  <c:x val="-5.9787465591191344E-2"/>
                  <c:y val="0.1433914878287271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0.13958927085333844"/>
                  <c:y val="0.11898924399155979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2086755009282375"/>
                      <c:h val="0.14665143327672275"/>
                    </c:manualLayout>
                  </c15:layout>
                </c:ext>
              </c:extLst>
            </c:dLbl>
            <c:dLbl>
              <c:idx val="6"/>
              <c:layout>
                <c:manualLayout>
                  <c:x val="-0.17560975609756097"/>
                  <c:y val="1.5686274509803824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703739837398374"/>
                      <c:h val="0.12854922546446401"/>
                    </c:manualLayout>
                  </c15:layout>
                </c:ext>
              </c:extLst>
            </c:dLbl>
            <c:dLbl>
              <c:idx val="7"/>
              <c:layout>
                <c:manualLayout>
                  <c:x val="-0.1038601882081813"/>
                  <c:y val="6.4735731562966303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0.19773049100569745"/>
                  <c:y val="9.907014564355926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-0.25465872863453043"/>
                  <c:y val="4.1552570634553032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2809756097560976"/>
                      <c:h val="0.11286295095466008"/>
                    </c:manualLayout>
                  </c15:layout>
                </c:ext>
              </c:extLst>
            </c:dLbl>
            <c:dLbl>
              <c:idx val="10"/>
              <c:layout>
                <c:manualLayout>
                  <c:x val="-0.25088124959989755"/>
                  <c:y val="-4.7984766610056094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-0.10369118494334553"/>
                  <c:y val="-8.7291853224229304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9021394276934898"/>
                      <c:h val="0.12854922546446401"/>
                    </c:manualLayout>
                  </c15:layout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005463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'Data 1'!$C$595:$C$606</c:f>
              <c:strCache>
                <c:ptCount val="12"/>
                <c:pt idx="0">
                  <c:v>Turbinación bombeo (1)</c:v>
                </c:pt>
                <c:pt idx="1">
                  <c:v>Nuclear</c:v>
                </c:pt>
                <c:pt idx="2">
                  <c:v>Carbón</c:v>
                </c:pt>
                <c:pt idx="3">
                  <c:v>Ciclo combinado</c:v>
                </c:pt>
                <c:pt idx="4">
                  <c:v>Cogeneración</c:v>
                </c:pt>
                <c:pt idx="5">
                  <c:v>Residuos no renovables</c:v>
                </c:pt>
                <c:pt idx="6">
                  <c:v>Residuos renovables</c:v>
                </c:pt>
                <c:pt idx="7">
                  <c:v>Eólica</c:v>
                </c:pt>
                <c:pt idx="8">
                  <c:v>Hidráulica</c:v>
                </c:pt>
                <c:pt idx="9">
                  <c:v>Solar fotovoltaica</c:v>
                </c:pt>
                <c:pt idx="10">
                  <c:v>Solar térmica</c:v>
                </c:pt>
                <c:pt idx="11">
                  <c:v>Otras renovables</c:v>
                </c:pt>
              </c:strCache>
            </c:strRef>
          </c:cat>
          <c:val>
            <c:numRef>
              <c:f>'Data 1'!$D$595:$D$606</c:f>
              <c:numCache>
                <c:formatCode>#,##0.0</c:formatCode>
                <c:ptCount val="12"/>
                <c:pt idx="0">
                  <c:v>0.8</c:v>
                </c:pt>
                <c:pt idx="1">
                  <c:v>21.5</c:v>
                </c:pt>
                <c:pt idx="2">
                  <c:v>14.1</c:v>
                </c:pt>
                <c:pt idx="3">
                  <c:v>10.7</c:v>
                </c:pt>
                <c:pt idx="4">
                  <c:v>11.900000000000006</c:v>
                </c:pt>
                <c:pt idx="5">
                  <c:v>0.9</c:v>
                </c:pt>
                <c:pt idx="6">
                  <c:v>0.3</c:v>
                </c:pt>
                <c:pt idx="7">
                  <c:v>19.8</c:v>
                </c:pt>
                <c:pt idx="8">
                  <c:v>13.8</c:v>
                </c:pt>
                <c:pt idx="9">
                  <c:v>3</c:v>
                </c:pt>
                <c:pt idx="10">
                  <c:v>1.8</c:v>
                </c:pt>
                <c:pt idx="11">
                  <c:v>1.4</c:v>
                </c:pt>
              </c:numCache>
            </c:numRef>
          </c:val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0"/>
        </c:dLbls>
        <c:firstSliceAng val="0"/>
        <c:holeSize val="50"/>
      </c:doughnutChart>
      <c:spPr>
        <a:noFill/>
      </c:spPr>
    </c:plotArea>
    <c:plotVisOnly val="1"/>
    <c:dispBlanksAs val="zero"/>
    <c:showDLblsOverMax val="0"/>
  </c:chart>
  <c:spPr>
    <a:noFill/>
    <a:ln>
      <a:noFill/>
    </a:ln>
  </c:sp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438592987978368E-2"/>
          <c:y val="0.18246406285307051"/>
          <c:w val="0.87211336257901495"/>
          <c:h val="0.673511324329491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'Data 1'!$C$611</c:f>
              <c:strCache>
                <c:ptCount val="1"/>
                <c:pt idx="0">
                  <c:v>Nuclear</c:v>
                </c:pt>
              </c:strCache>
            </c:strRef>
          </c:tx>
          <c:spPr>
            <a:solidFill>
              <a:srgbClr val="464394"/>
            </a:solidFill>
          </c:spPr>
          <c:invertIfNegative val="0"/>
          <c:cat>
            <c:strRef>
              <c:f>'Data 1'!$D$610:$M$610</c:f>
              <c:strCach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strCache>
            </c:strRef>
          </c:cat>
          <c:val>
            <c:numRef>
              <c:f>'Data 1'!$D$611:$M$611</c:f>
              <c:numCache>
                <c:formatCode>#,##0.0</c:formatCode>
                <c:ptCount val="10"/>
                <c:pt idx="0">
                  <c:v>96.575675462673473</c:v>
                </c:pt>
                <c:pt idx="1">
                  <c:v>97.643842476275992</c:v>
                </c:pt>
                <c:pt idx="2">
                  <c:v>96.072448920884355</c:v>
                </c:pt>
                <c:pt idx="3">
                  <c:v>97.243544124658499</c:v>
                </c:pt>
                <c:pt idx="4">
                  <c:v>97.269279721752582</c:v>
                </c:pt>
                <c:pt idx="5">
                  <c:v>97.719651254886642</c:v>
                </c:pt>
                <c:pt idx="6">
                  <c:v>97.431519470243316</c:v>
                </c:pt>
                <c:pt idx="7">
                  <c:v>97.962999556620005</c:v>
                </c:pt>
                <c:pt idx="8">
                  <c:v>97.665212583567239</c:v>
                </c:pt>
                <c:pt idx="9">
                  <c:v>98.307294967570655</c:v>
                </c:pt>
              </c:numCache>
            </c:numRef>
          </c:val>
        </c:ser>
        <c:ser>
          <c:idx val="0"/>
          <c:order val="1"/>
          <c:tx>
            <c:strRef>
              <c:f>'Data 1'!$C$612</c:f>
              <c:strCache>
                <c:ptCount val="1"/>
                <c:pt idx="0">
                  <c:v>Carbón</c:v>
                </c:pt>
              </c:strCache>
            </c:strRef>
          </c:tx>
          <c:spPr>
            <a:solidFill>
              <a:srgbClr val="993300"/>
            </a:solidFill>
            <a:ln w="25400">
              <a:noFill/>
            </a:ln>
          </c:spPr>
          <c:invertIfNegative val="0"/>
          <c:cat>
            <c:strRef>
              <c:f>'Data 1'!$D$610:$M$610</c:f>
              <c:strCach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strCache>
            </c:strRef>
          </c:cat>
          <c:val>
            <c:numRef>
              <c:f>'Data 1'!$D$612:$M$612</c:f>
              <c:numCache>
                <c:formatCode>#,##0.0</c:formatCode>
                <c:ptCount val="10"/>
                <c:pt idx="0">
                  <c:v>38.470324779791369</c:v>
                </c:pt>
                <c:pt idx="1">
                  <c:v>23.715690406683208</c:v>
                </c:pt>
                <c:pt idx="2">
                  <c:v>44.726733249127641</c:v>
                </c:pt>
                <c:pt idx="3">
                  <c:v>59.713488526380907</c:v>
                </c:pt>
                <c:pt idx="4">
                  <c:v>43.510345941861196</c:v>
                </c:pt>
                <c:pt idx="5">
                  <c:v>49.939539611460937</c:v>
                </c:pt>
                <c:pt idx="6">
                  <c:v>61.554550092142414</c:v>
                </c:pt>
                <c:pt idx="7">
                  <c:v>48.255238300517981</c:v>
                </c:pt>
                <c:pt idx="8">
                  <c:v>57.087045326795518</c:v>
                </c:pt>
                <c:pt idx="9">
                  <c:v>45.287770199743576</c:v>
                </c:pt>
              </c:numCache>
            </c:numRef>
          </c:val>
        </c:ser>
        <c:ser>
          <c:idx val="1"/>
          <c:order val="2"/>
          <c:tx>
            <c:strRef>
              <c:f>'Data 1'!$C$614</c:f>
              <c:strCache>
                <c:ptCount val="1"/>
                <c:pt idx="0">
                  <c:v>Ciclo combinado</c:v>
                </c:pt>
              </c:strCache>
            </c:strRef>
          </c:tx>
          <c:spPr>
            <a:solidFill>
              <a:srgbClr val="FFCC66"/>
            </a:solidFill>
          </c:spPr>
          <c:invertIfNegative val="0"/>
          <c:cat>
            <c:strRef>
              <c:f>'Data 1'!$D$610:$M$610</c:f>
              <c:strCach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strCache>
            </c:strRef>
          </c:cat>
          <c:val>
            <c:numRef>
              <c:f>'Data 1'!$D$614:$M$614</c:f>
              <c:numCache>
                <c:formatCode>#,##0.0</c:formatCode>
                <c:ptCount val="10"/>
                <c:pt idx="0">
                  <c:v>41.666272684674404</c:v>
                </c:pt>
                <c:pt idx="1">
                  <c:v>31.577750399086817</c:v>
                </c:pt>
                <c:pt idx="2">
                  <c:v>24.72851061825358</c:v>
                </c:pt>
                <c:pt idx="3">
                  <c:v>18.456404863437697</c:v>
                </c:pt>
                <c:pt idx="4">
                  <c:v>11.62735557613845</c:v>
                </c:pt>
                <c:pt idx="5">
                  <c:v>10.541652586997454</c:v>
                </c:pt>
                <c:pt idx="6">
                  <c:v>12.711557519632713</c:v>
                </c:pt>
                <c:pt idx="7">
                  <c:v>12.868993891472474</c:v>
                </c:pt>
                <c:pt idx="8">
                  <c:v>16.688436405430465</c:v>
                </c:pt>
                <c:pt idx="9">
                  <c:v>13.189648387830324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20"/>
        <c:axId val="654757376"/>
        <c:axId val="654757768"/>
      </c:barChart>
      <c:catAx>
        <c:axId val="654757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chemeClr val="bg1">
                <a:lumMod val="65000"/>
              </a:schemeClr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4563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5475776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54757768"/>
        <c:scaling>
          <c:orientation val="minMax"/>
          <c:max val="100"/>
        </c:scaling>
        <c:delete val="0"/>
        <c:axPos val="l"/>
        <c:majorGridlines>
          <c:spPr>
            <a:ln w="3175">
              <a:solidFill>
                <a:schemeClr val="bg1">
                  <a:lumMod val="75000"/>
                </a:schemeClr>
              </a:solidFill>
              <a:prstDash val="solid"/>
            </a:ln>
          </c:spPr>
        </c:majorGridlines>
        <c:numFmt formatCode="#,##0" sourceLinked="0"/>
        <c:majorTickMark val="cross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4563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54757376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2687107759914738"/>
          <c:y val="4.3355060749856601E-2"/>
          <c:w val="0.50175021894158256"/>
          <c:h val="0.12662299212598424"/>
        </c:manualLayout>
      </c:layout>
      <c:overlay val="0"/>
      <c:txPr>
        <a:bodyPr/>
        <a:lstStyle/>
        <a:p>
          <a:pPr>
            <a:defRPr sz="800"/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4563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orientation="landscape" horizontalDpi="-4" verticalDpi="-4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3014807737082345E-2"/>
          <c:y val="0.21569609457639952"/>
          <c:w val="0.84251457249075767"/>
          <c:h val="0.64607768135989729"/>
        </c:manualLayout>
      </c:layout>
      <c:barChart>
        <c:barDir val="bar"/>
        <c:grouping val="stacked"/>
        <c:varyColors val="0"/>
        <c:ser>
          <c:idx val="2"/>
          <c:order val="0"/>
          <c:tx>
            <c:strRef>
              <c:f>'Data 1'!$C$618</c:f>
              <c:strCache>
                <c:ptCount val="1"/>
                <c:pt idx="0">
                  <c:v>Carbón</c:v>
                </c:pt>
              </c:strCache>
            </c:strRef>
          </c:tx>
          <c:spPr>
            <a:solidFill>
              <a:srgbClr val="993300"/>
            </a:solidFill>
          </c:spPr>
          <c:invertIfNegative val="0"/>
          <c:cat>
            <c:numRef>
              <c:f>'Data 1'!$D$617:$M$617</c:f>
              <c:numCache>
                <c:formatCode>0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'Data 1'!$D$618:$M$618</c:f>
              <c:numCache>
                <c:formatCode>#,##0</c:formatCode>
                <c:ptCount val="10"/>
                <c:pt idx="0">
                  <c:v>3170.4630000000002</c:v>
                </c:pt>
                <c:pt idx="1">
                  <c:v>3101.3580000000002</c:v>
                </c:pt>
                <c:pt idx="2">
                  <c:v>2764.9845290000003</c:v>
                </c:pt>
                <c:pt idx="3">
                  <c:v>2682.5672370000002</c:v>
                </c:pt>
                <c:pt idx="4">
                  <c:v>2350.6404040000002</c:v>
                </c:pt>
                <c:pt idx="5">
                  <c:v>2187.7777259999998</c:v>
                </c:pt>
                <c:pt idx="6">
                  <c:v>1861.6830870000001</c:v>
                </c:pt>
                <c:pt idx="7">
                  <c:v>2302.8679710000001</c:v>
                </c:pt>
                <c:pt idx="8">
                  <c:v>2597.531837</c:v>
                </c:pt>
                <c:pt idx="9">
                  <c:v>2392.239255</c:v>
                </c:pt>
              </c:numCache>
            </c:numRef>
          </c:val>
        </c:ser>
        <c:ser>
          <c:idx val="8"/>
          <c:order val="1"/>
          <c:tx>
            <c:strRef>
              <c:f>'Data 1'!$C$619</c:f>
              <c:strCache>
                <c:ptCount val="1"/>
                <c:pt idx="0">
                  <c:v>Motores diésel</c:v>
                </c:pt>
              </c:strCache>
            </c:strRef>
          </c:tx>
          <c:spPr>
            <a:solidFill>
              <a:srgbClr val="8DA69F"/>
            </a:solidFill>
          </c:spPr>
          <c:invertIfNegative val="0"/>
          <c:cat>
            <c:numRef>
              <c:f>'Data 1'!$D$617:$M$617</c:f>
              <c:numCache>
                <c:formatCode>0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'Data 1'!$D$619:$M$619</c:f>
              <c:numCache>
                <c:formatCode>#,##0</c:formatCode>
                <c:ptCount val="10"/>
                <c:pt idx="0">
                  <c:v>971.82500000000005</c:v>
                </c:pt>
                <c:pt idx="1">
                  <c:v>1027.626</c:v>
                </c:pt>
                <c:pt idx="2">
                  <c:v>923.46236399999998</c:v>
                </c:pt>
                <c:pt idx="3">
                  <c:v>933.28889999999899</c:v>
                </c:pt>
                <c:pt idx="4">
                  <c:v>738.66198199999997</c:v>
                </c:pt>
                <c:pt idx="5">
                  <c:v>666.78355999999906</c:v>
                </c:pt>
                <c:pt idx="6">
                  <c:v>724.98397100000091</c:v>
                </c:pt>
                <c:pt idx="7">
                  <c:v>961.26081999999997</c:v>
                </c:pt>
                <c:pt idx="8">
                  <c:v>795.98756000000003</c:v>
                </c:pt>
                <c:pt idx="9">
                  <c:v>634.86994499999992</c:v>
                </c:pt>
              </c:numCache>
            </c:numRef>
          </c:val>
        </c:ser>
        <c:ser>
          <c:idx val="0"/>
          <c:order val="2"/>
          <c:tx>
            <c:strRef>
              <c:f>'Data 1'!$C$620</c:f>
              <c:strCache>
                <c:ptCount val="1"/>
                <c:pt idx="0">
                  <c:v>Turbina de gas</c:v>
                </c:pt>
              </c:strCache>
            </c:strRef>
          </c:tx>
          <c:spPr>
            <a:solidFill>
              <a:srgbClr val="00CCFF"/>
            </a:solidFill>
          </c:spPr>
          <c:invertIfNegative val="0"/>
          <c:cat>
            <c:numRef>
              <c:f>'Data 1'!$D$617:$M$617</c:f>
              <c:numCache>
                <c:formatCode>0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'Data 1'!$D$620:$M$620</c:f>
              <c:numCache>
                <c:formatCode>#,##0</c:formatCode>
                <c:ptCount val="10"/>
                <c:pt idx="0">
                  <c:v>339.36900000000003</c:v>
                </c:pt>
                <c:pt idx="1">
                  <c:v>299.41500000000002</c:v>
                </c:pt>
                <c:pt idx="2">
                  <c:v>350.60437099999996</c:v>
                </c:pt>
                <c:pt idx="3">
                  <c:v>340.44978000000003</c:v>
                </c:pt>
                <c:pt idx="4">
                  <c:v>514.33898799999997</c:v>
                </c:pt>
                <c:pt idx="5">
                  <c:v>585.38788200000101</c:v>
                </c:pt>
                <c:pt idx="6">
                  <c:v>586.58929900000101</c:v>
                </c:pt>
                <c:pt idx="7">
                  <c:v>339.75826499999999</c:v>
                </c:pt>
                <c:pt idx="8">
                  <c:v>556.52457400000003</c:v>
                </c:pt>
                <c:pt idx="9">
                  <c:v>764.99901499999999</c:v>
                </c:pt>
              </c:numCache>
            </c:numRef>
          </c:val>
        </c:ser>
        <c:ser>
          <c:idx val="3"/>
          <c:order val="3"/>
          <c:tx>
            <c:strRef>
              <c:f>'Data 1'!$C$621</c:f>
              <c:strCache>
                <c:ptCount val="1"/>
                <c:pt idx="0">
                  <c:v>Ciclo combinado (1)</c:v>
                </c:pt>
              </c:strCache>
            </c:strRef>
          </c:tx>
          <c:spPr>
            <a:solidFill>
              <a:srgbClr val="FFCC66"/>
            </a:solidFill>
          </c:spPr>
          <c:invertIfNegative val="0"/>
          <c:cat>
            <c:numRef>
              <c:f>'Data 1'!$D$617:$M$617</c:f>
              <c:numCache>
                <c:formatCode>0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'Data 1'!$D$621:$M$621</c:f>
              <c:numCache>
                <c:formatCode>#,##0</c:formatCode>
                <c:ptCount val="10"/>
                <c:pt idx="0">
                  <c:v>1312.4079999999999</c:v>
                </c:pt>
                <c:pt idx="1">
                  <c:v>1140.1780000000001</c:v>
                </c:pt>
                <c:pt idx="2">
                  <c:v>1323.108338</c:v>
                </c:pt>
                <c:pt idx="3">
                  <c:v>885.97971200000006</c:v>
                </c:pt>
                <c:pt idx="4">
                  <c:v>407.33072800000002</c:v>
                </c:pt>
                <c:pt idx="5">
                  <c:v>419.63312000000002</c:v>
                </c:pt>
                <c:pt idx="6">
                  <c:v>804.68698600000096</c:v>
                </c:pt>
                <c:pt idx="7">
                  <c:v>535.08209499999998</c:v>
                </c:pt>
                <c:pt idx="8">
                  <c:v>420.42935600000004</c:v>
                </c:pt>
                <c:pt idx="9">
                  <c:v>590.52515300000005</c:v>
                </c:pt>
              </c:numCache>
            </c:numRef>
          </c:val>
        </c:ser>
        <c:ser>
          <c:idx val="1"/>
          <c:order val="4"/>
          <c:tx>
            <c:strRef>
              <c:f>'Data 1'!$C$622</c:f>
              <c:strCache>
                <c:ptCount val="1"/>
                <c:pt idx="0">
                  <c:v>Generación auxiliar (2)</c:v>
                </c:pt>
              </c:strCache>
            </c:strRef>
          </c:tx>
          <c:spPr>
            <a:solidFill>
              <a:srgbClr val="C91C17"/>
            </a:solidFill>
          </c:spPr>
          <c:invertIfNegative val="0"/>
          <c:cat>
            <c:numRef>
              <c:f>'Data 1'!$D$617:$M$617</c:f>
              <c:numCache>
                <c:formatCode>0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'Data 1'!$D$622:$M$622</c:f>
              <c:numCache>
                <c:formatCode>#,##0</c:formatCode>
                <c:ptCount val="10"/>
                <c:pt idx="0">
                  <c:v>5.5659999999999998</c:v>
                </c:pt>
                <c:pt idx="1">
                  <c:v>6.6950000000000003</c:v>
                </c:pt>
                <c:pt idx="2">
                  <c:v>8.721718000000001</c:v>
                </c:pt>
                <c:pt idx="3">
                  <c:v>8.807936999999999</c:v>
                </c:pt>
                <c:pt idx="4">
                  <c:v>6.7598549999999999</c:v>
                </c:pt>
                <c:pt idx="5">
                  <c:v>7.6940939999999998</c:v>
                </c:pt>
                <c:pt idx="6">
                  <c:v>10.57849</c:v>
                </c:pt>
                <c:pt idx="7">
                  <c:v>10.092818999999999</c:v>
                </c:pt>
                <c:pt idx="8">
                  <c:v>14.746465000000001</c:v>
                </c:pt>
                <c:pt idx="9">
                  <c:v>12.813724000000001</c:v>
                </c:pt>
              </c:numCache>
            </c:numRef>
          </c:val>
        </c:ser>
        <c:ser>
          <c:idx val="5"/>
          <c:order val="5"/>
          <c:tx>
            <c:strRef>
              <c:f>'Data 1'!$C$623</c:f>
              <c:strCache>
                <c:ptCount val="1"/>
                <c:pt idx="0">
                  <c:v>Eólica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numRef>
              <c:f>'Data 1'!$D$617:$M$617</c:f>
              <c:numCache>
                <c:formatCode>0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'Data 1'!$D$623:$M$623</c:f>
              <c:numCache>
                <c:formatCode>#,##0</c:formatCode>
                <c:ptCount val="10"/>
                <c:pt idx="0">
                  <c:v>5.5430000000000001</c:v>
                </c:pt>
                <c:pt idx="1">
                  <c:v>5.5709999999999997</c:v>
                </c:pt>
                <c:pt idx="2">
                  <c:v>5.7859150000000001</c:v>
                </c:pt>
                <c:pt idx="3">
                  <c:v>6.5046989999999898</c:v>
                </c:pt>
                <c:pt idx="4">
                  <c:v>6.1594679999999995</c:v>
                </c:pt>
                <c:pt idx="5">
                  <c:v>5.8395780000000004</c:v>
                </c:pt>
                <c:pt idx="6">
                  <c:v>5.3182280000000004</c:v>
                </c:pt>
                <c:pt idx="7">
                  <c:v>5.4160579999999996</c:v>
                </c:pt>
                <c:pt idx="8">
                  <c:v>2.9242759999999999</c:v>
                </c:pt>
                <c:pt idx="9">
                  <c:v>3.757171</c:v>
                </c:pt>
              </c:numCache>
            </c:numRef>
          </c:val>
        </c:ser>
        <c:ser>
          <c:idx val="6"/>
          <c:order val="6"/>
          <c:tx>
            <c:strRef>
              <c:f>'Data 1'!$C$624</c:f>
              <c:strCache>
                <c:ptCount val="1"/>
                <c:pt idx="0">
                  <c:v>Solar fotovoltaica</c:v>
                </c:pt>
              </c:strCache>
            </c:strRef>
          </c:tx>
          <c:spPr>
            <a:solidFill>
              <a:srgbClr val="E48500"/>
            </a:solidFill>
          </c:spPr>
          <c:invertIfNegative val="0"/>
          <c:cat>
            <c:numRef>
              <c:f>'Data 1'!$D$617:$M$617</c:f>
              <c:numCache>
                <c:formatCode>0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'Data 1'!$D$624:$M$624</c:f>
              <c:numCache>
                <c:formatCode>#,##0</c:formatCode>
                <c:ptCount val="10"/>
                <c:pt idx="0">
                  <c:v>80.933000000000007</c:v>
                </c:pt>
                <c:pt idx="1">
                  <c:v>87.757000000000005</c:v>
                </c:pt>
                <c:pt idx="2">
                  <c:v>101.81091599999999</c:v>
                </c:pt>
                <c:pt idx="3">
                  <c:v>115.59326900000001</c:v>
                </c:pt>
                <c:pt idx="4">
                  <c:v>122.112852</c:v>
                </c:pt>
                <c:pt idx="5">
                  <c:v>122.76568899999999</c:v>
                </c:pt>
                <c:pt idx="6">
                  <c:v>122.619803</c:v>
                </c:pt>
                <c:pt idx="7">
                  <c:v>120.50753</c:v>
                </c:pt>
                <c:pt idx="8">
                  <c:v>123.336995</c:v>
                </c:pt>
                <c:pt idx="9">
                  <c:v>112.823143</c:v>
                </c:pt>
              </c:numCache>
            </c:numRef>
          </c:val>
        </c:ser>
        <c:ser>
          <c:idx val="7"/>
          <c:order val="7"/>
          <c:tx>
            <c:strRef>
              <c:f>'Data 1'!$C$625</c:f>
              <c:strCache>
                <c:ptCount val="1"/>
                <c:pt idx="0">
                  <c:v>Otras renovables</c:v>
                </c:pt>
              </c:strCache>
            </c:strRef>
          </c:tx>
          <c:spPr>
            <a:solidFill>
              <a:srgbClr val="9A5CBC"/>
            </a:solidFill>
          </c:spPr>
          <c:invertIfNegative val="0"/>
          <c:cat>
            <c:numRef>
              <c:f>'Data 1'!$D$617:$M$617</c:f>
              <c:numCache>
                <c:formatCode>0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'Data 1'!$D$625:$M$625</c:f>
              <c:numCache>
                <c:formatCode>#,##0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8.779300000000001E-2</c:v>
                </c:pt>
                <c:pt idx="3">
                  <c:v>0.56983000000000006</c:v>
                </c:pt>
                <c:pt idx="4">
                  <c:v>0.50569299999999995</c:v>
                </c:pt>
                <c:pt idx="5">
                  <c:v>1.945659</c:v>
                </c:pt>
                <c:pt idx="6">
                  <c:v>1.971549</c:v>
                </c:pt>
                <c:pt idx="7">
                  <c:v>1.309715</c:v>
                </c:pt>
                <c:pt idx="8">
                  <c:v>1.626741</c:v>
                </c:pt>
                <c:pt idx="9">
                  <c:v>1.332595</c:v>
                </c:pt>
              </c:numCache>
            </c:numRef>
          </c:val>
        </c:ser>
        <c:ser>
          <c:idx val="4"/>
          <c:order val="8"/>
          <c:tx>
            <c:strRef>
              <c:f>'Data 1'!$C$626</c:f>
              <c:strCache>
                <c:ptCount val="1"/>
                <c:pt idx="0">
                  <c:v>Cogeneración</c:v>
                </c:pt>
              </c:strCache>
            </c:strRef>
          </c:tx>
          <c:spPr>
            <a:solidFill>
              <a:srgbClr val="CFA2CA"/>
            </a:solidFill>
          </c:spPr>
          <c:invertIfNegative val="0"/>
          <c:cat>
            <c:numRef>
              <c:f>'Data 1'!$D$617:$M$617</c:f>
              <c:numCache>
                <c:formatCode>0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'Data 1'!$D$626:$M$626</c:f>
              <c:numCache>
                <c:formatCode>#,##0</c:formatCode>
                <c:ptCount val="10"/>
                <c:pt idx="0">
                  <c:v>6.556</c:v>
                </c:pt>
                <c:pt idx="1">
                  <c:v>9.5079999999999991</c:v>
                </c:pt>
                <c:pt idx="2">
                  <c:v>13.333674</c:v>
                </c:pt>
                <c:pt idx="3">
                  <c:v>26.496669999999998</c:v>
                </c:pt>
                <c:pt idx="4">
                  <c:v>25.720822000000002</c:v>
                </c:pt>
                <c:pt idx="5">
                  <c:v>25.222583999999998</c:v>
                </c:pt>
                <c:pt idx="6">
                  <c:v>31.549726999999997</c:v>
                </c:pt>
                <c:pt idx="7">
                  <c:v>34.701317000000003</c:v>
                </c:pt>
                <c:pt idx="8">
                  <c:v>36.244233999999999</c:v>
                </c:pt>
                <c:pt idx="9">
                  <c:v>34.974446</c:v>
                </c:pt>
              </c:numCache>
            </c:numRef>
          </c:val>
        </c:ser>
        <c:ser>
          <c:idx val="11"/>
          <c:order val="9"/>
          <c:tx>
            <c:strRef>
              <c:f>'Data 1'!$C$627</c:f>
              <c:strCache>
                <c:ptCount val="1"/>
                <c:pt idx="0">
                  <c:v>Residuos no renovables</c:v>
                </c:pt>
              </c:strCache>
            </c:strRef>
          </c:tx>
          <c:spPr>
            <a:solidFill>
              <a:srgbClr val="666666"/>
            </a:solidFill>
          </c:spPr>
          <c:invertIfNegative val="0"/>
          <c:cat>
            <c:numRef>
              <c:f>'Data 1'!$D$617:$M$617</c:f>
              <c:numCache>
                <c:formatCode>0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'Data 1'!$D$627:$M$627</c:f>
              <c:numCache>
                <c:formatCode>#,##0</c:formatCode>
                <c:ptCount val="10"/>
                <c:pt idx="0">
                  <c:v>60.243499999999997</c:v>
                </c:pt>
                <c:pt idx="1">
                  <c:v>83.370500000000007</c:v>
                </c:pt>
                <c:pt idx="2">
                  <c:v>123.7120335</c:v>
                </c:pt>
                <c:pt idx="3">
                  <c:v>122.789536</c:v>
                </c:pt>
                <c:pt idx="4">
                  <c:v>113.06659500000001</c:v>
                </c:pt>
                <c:pt idx="5">
                  <c:v>128.0843295</c:v>
                </c:pt>
                <c:pt idx="6">
                  <c:v>151.09772949999999</c:v>
                </c:pt>
                <c:pt idx="7">
                  <c:v>130.80506650000001</c:v>
                </c:pt>
                <c:pt idx="8">
                  <c:v>143.878668</c:v>
                </c:pt>
                <c:pt idx="9">
                  <c:v>135.7577445</c:v>
                </c:pt>
              </c:numCache>
            </c:numRef>
          </c:val>
        </c:ser>
        <c:ser>
          <c:idx val="10"/>
          <c:order val="10"/>
          <c:tx>
            <c:strRef>
              <c:f>'Data 1'!$C$628</c:f>
              <c:strCache>
                <c:ptCount val="1"/>
                <c:pt idx="0">
                  <c:v>Residuos renovables</c:v>
                </c:pt>
              </c:strCache>
            </c:strRef>
          </c:tx>
          <c:spPr>
            <a:solidFill>
              <a:srgbClr val="A0A0A0"/>
            </a:solidFill>
          </c:spPr>
          <c:invertIfNegative val="0"/>
          <c:cat>
            <c:numRef>
              <c:f>'Data 1'!$D$617:$M$617</c:f>
              <c:numCache>
                <c:formatCode>0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'Data 1'!$D$628:$M$628</c:f>
              <c:numCache>
                <c:formatCode>#,##0</c:formatCode>
                <c:ptCount val="10"/>
                <c:pt idx="0">
                  <c:v>60.243499999999997</c:v>
                </c:pt>
                <c:pt idx="1">
                  <c:v>83.370500000000007</c:v>
                </c:pt>
                <c:pt idx="2">
                  <c:v>123.7120335</c:v>
                </c:pt>
                <c:pt idx="3">
                  <c:v>122.789536</c:v>
                </c:pt>
                <c:pt idx="4">
                  <c:v>113.06659500000001</c:v>
                </c:pt>
                <c:pt idx="5">
                  <c:v>128.0843295</c:v>
                </c:pt>
                <c:pt idx="6">
                  <c:v>151.09772949999999</c:v>
                </c:pt>
                <c:pt idx="7">
                  <c:v>130.80506650000001</c:v>
                </c:pt>
                <c:pt idx="8">
                  <c:v>143.878668</c:v>
                </c:pt>
                <c:pt idx="9">
                  <c:v>135.7577445</c:v>
                </c:pt>
              </c:numCache>
            </c:numRef>
          </c:val>
        </c:ser>
        <c:ser>
          <c:idx val="9"/>
          <c:order val="11"/>
          <c:tx>
            <c:strRef>
              <c:f>'Data 1'!$C$630</c:f>
              <c:strCache>
                <c:ptCount val="1"/>
                <c:pt idx="0">
                  <c:v>Enlace Península-Baleares (3)</c:v>
                </c:pt>
              </c:strCache>
            </c:strRef>
          </c:tx>
          <c:spPr>
            <a:solidFill>
              <a:srgbClr val="FF3300"/>
            </a:solidFill>
          </c:spPr>
          <c:invertIfNegative val="0"/>
          <c:cat>
            <c:numRef>
              <c:f>'Data 1'!$D$617:$M$617</c:f>
              <c:numCache>
                <c:formatCode>0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'Data 1'!$D$630:$M$630</c:f>
              <c:numCache>
                <c:formatCode>#,##0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0.66324899999999998</c:v>
                </c:pt>
                <c:pt idx="3">
                  <c:v>575.56301800000006</c:v>
                </c:pt>
                <c:pt idx="4">
                  <c:v>1268.5086000000001</c:v>
                </c:pt>
                <c:pt idx="5">
                  <c:v>1298.258934</c:v>
                </c:pt>
                <c:pt idx="6">
                  <c:v>1335.7925439999999</c:v>
                </c:pt>
                <c:pt idx="7">
                  <c:v>1250.5839680000001</c:v>
                </c:pt>
                <c:pt idx="8">
                  <c:v>1179.306642</c:v>
                </c:pt>
                <c:pt idx="9">
                  <c:v>1233.358142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654758552"/>
        <c:axId val="654758944"/>
      </c:barChart>
      <c:catAx>
        <c:axId val="654758552"/>
        <c:scaling>
          <c:orientation val="minMax"/>
        </c:scaling>
        <c:delete val="0"/>
        <c:axPos val="l"/>
        <c:numFmt formatCode="0" sourceLinked="1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4563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54758944"/>
        <c:crosses val="autoZero"/>
        <c:auto val="1"/>
        <c:lblAlgn val="ctr"/>
        <c:lblOffset val="100"/>
        <c:noMultiLvlLbl val="0"/>
      </c:catAx>
      <c:valAx>
        <c:axId val="654758944"/>
        <c:scaling>
          <c:orientation val="minMax"/>
        </c:scaling>
        <c:delete val="0"/>
        <c:axPos val="b"/>
        <c:majorGridlines>
          <c:spPr>
            <a:ln w="3175">
              <a:solidFill>
                <a:schemeClr val="bg1">
                  <a:lumMod val="75000"/>
                </a:schemeClr>
              </a:solidFill>
              <a:prstDash val="sysDot"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4563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5475855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8.724849853849459E-2"/>
          <c:y val="2.0710212447536562E-2"/>
          <c:w val="0.84118724672271172"/>
          <c:h val="0.1875241238310342"/>
        </c:manualLayout>
      </c:layout>
      <c:overlay val="0"/>
      <c:txPr>
        <a:bodyPr/>
        <a:lstStyle/>
        <a:p>
          <a:pPr>
            <a:defRPr sz="800" b="0" i="0" u="none" strike="noStrike" baseline="0">
              <a:solidFill>
                <a:srgbClr val="004563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80808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3014807737082345E-2"/>
          <c:y val="0.22172767538377228"/>
          <c:w val="0.84251457249075767"/>
          <c:h val="0.63732877195967652"/>
        </c:manualLayout>
      </c:layout>
      <c:barChart>
        <c:barDir val="bar"/>
        <c:grouping val="stacked"/>
        <c:varyColors val="0"/>
        <c:ser>
          <c:idx val="2"/>
          <c:order val="0"/>
          <c:tx>
            <c:strRef>
              <c:f>'Data 1'!$C$635</c:f>
              <c:strCache>
                <c:ptCount val="1"/>
                <c:pt idx="0">
                  <c:v>Hidráulica</c:v>
                </c:pt>
              </c:strCache>
            </c:strRef>
          </c:tx>
          <c:spPr>
            <a:solidFill>
              <a:srgbClr val="0090D1"/>
            </a:solidFill>
          </c:spPr>
          <c:invertIfNegative val="0"/>
          <c:cat>
            <c:numRef>
              <c:f>'Data 1'!$D$634:$M$634</c:f>
              <c:numCache>
                <c:formatCode>0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'Data 1'!$D$635:$M$635</c:f>
              <c:numCache>
                <c:formatCode>#,##0</c:formatCode>
                <c:ptCount val="10"/>
                <c:pt idx="0">
                  <c:v>0.39800000000000002</c:v>
                </c:pt>
                <c:pt idx="1">
                  <c:v>0</c:v>
                </c:pt>
                <c:pt idx="2">
                  <c:v>1.654771</c:v>
                </c:pt>
                <c:pt idx="3">
                  <c:v>1.769099</c:v>
                </c:pt>
                <c:pt idx="4">
                  <c:v>3.0312829999999997</c:v>
                </c:pt>
                <c:pt idx="5">
                  <c:v>3.4610560000000001</c:v>
                </c:pt>
                <c:pt idx="6">
                  <c:v>3.5683929999999999</c:v>
                </c:pt>
                <c:pt idx="7">
                  <c:v>3.4539609999999996</c:v>
                </c:pt>
                <c:pt idx="8">
                  <c:v>3.271979</c:v>
                </c:pt>
                <c:pt idx="9">
                  <c:v>3.275909</c:v>
                </c:pt>
              </c:numCache>
            </c:numRef>
          </c:val>
        </c:ser>
        <c:ser>
          <c:idx val="8"/>
          <c:order val="1"/>
          <c:tx>
            <c:strRef>
              <c:f>'Data 1'!$C$636</c:f>
              <c:strCache>
                <c:ptCount val="1"/>
                <c:pt idx="0">
                  <c:v>Motores diésel</c:v>
                </c:pt>
              </c:strCache>
            </c:strRef>
          </c:tx>
          <c:spPr>
            <a:solidFill>
              <a:srgbClr val="8DA69F"/>
            </a:solidFill>
          </c:spPr>
          <c:invertIfNegative val="0"/>
          <c:cat>
            <c:numRef>
              <c:f>'Data 1'!$D$634:$M$634</c:f>
              <c:numCache>
                <c:formatCode>0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'Data 1'!$D$636:$M$636</c:f>
              <c:numCache>
                <c:formatCode>#,##0</c:formatCode>
                <c:ptCount val="10"/>
                <c:pt idx="0">
                  <c:v>2140.6990000000001</c:v>
                </c:pt>
                <c:pt idx="1">
                  <c:v>2183.3820000000001</c:v>
                </c:pt>
                <c:pt idx="2">
                  <c:v>2161.3083939999997</c:v>
                </c:pt>
                <c:pt idx="3">
                  <c:v>2108.4429610000002</c:v>
                </c:pt>
                <c:pt idx="4">
                  <c:v>2066.5691229999998</c:v>
                </c:pt>
                <c:pt idx="5">
                  <c:v>2138.1984350000002</c:v>
                </c:pt>
                <c:pt idx="6">
                  <c:v>2202.3375219999998</c:v>
                </c:pt>
                <c:pt idx="7">
                  <c:v>2222.301543</c:v>
                </c:pt>
                <c:pt idx="8">
                  <c:v>2242.3242279999999</c:v>
                </c:pt>
                <c:pt idx="9">
                  <c:v>2121.142092</c:v>
                </c:pt>
              </c:numCache>
            </c:numRef>
          </c:val>
        </c:ser>
        <c:ser>
          <c:idx val="0"/>
          <c:order val="2"/>
          <c:tx>
            <c:strRef>
              <c:f>'Data 1'!$C$637</c:f>
              <c:strCache>
                <c:ptCount val="1"/>
                <c:pt idx="0">
                  <c:v>Turbina de gas</c:v>
                </c:pt>
              </c:strCache>
            </c:strRef>
          </c:tx>
          <c:spPr>
            <a:solidFill>
              <a:srgbClr val="00CCFF"/>
            </a:solidFill>
          </c:spPr>
          <c:invertIfNegative val="0"/>
          <c:cat>
            <c:numRef>
              <c:f>'Data 1'!$D$634:$M$634</c:f>
              <c:numCache>
                <c:formatCode>0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'Data 1'!$D$637:$M$637</c:f>
              <c:numCache>
                <c:formatCode>#,##0</c:formatCode>
                <c:ptCount val="10"/>
                <c:pt idx="0">
                  <c:v>342.173</c:v>
                </c:pt>
                <c:pt idx="1">
                  <c:v>343.26299999999998</c:v>
                </c:pt>
                <c:pt idx="2">
                  <c:v>528.79792800000098</c:v>
                </c:pt>
                <c:pt idx="3">
                  <c:v>598.670310000001</c:v>
                </c:pt>
                <c:pt idx="4">
                  <c:v>368.83079300000003</c:v>
                </c:pt>
                <c:pt idx="5">
                  <c:v>360.74429499999997</c:v>
                </c:pt>
                <c:pt idx="6">
                  <c:v>327.805271</c:v>
                </c:pt>
                <c:pt idx="7">
                  <c:v>275.90062399999999</c:v>
                </c:pt>
                <c:pt idx="8">
                  <c:v>314.34570600000001</c:v>
                </c:pt>
                <c:pt idx="9">
                  <c:v>284.35380900000001</c:v>
                </c:pt>
              </c:numCache>
            </c:numRef>
          </c:val>
        </c:ser>
        <c:ser>
          <c:idx val="11"/>
          <c:order val="3"/>
          <c:tx>
            <c:strRef>
              <c:f>'Data 1'!$C$638</c:f>
              <c:strCache>
                <c:ptCount val="1"/>
                <c:pt idx="0">
                  <c:v>Turbina de vapor</c:v>
                </c:pt>
              </c:strCache>
            </c:strRef>
          </c:tx>
          <c:spPr>
            <a:solidFill>
              <a:srgbClr val="AF8E00"/>
            </a:solidFill>
          </c:spPr>
          <c:invertIfNegative val="0"/>
          <c:cat>
            <c:numRef>
              <c:f>'Data 1'!$D$634:$M$634</c:f>
              <c:numCache>
                <c:formatCode>0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'Data 1'!$D$638:$M$638</c:f>
              <c:numCache>
                <c:formatCode>#,##0</c:formatCode>
                <c:ptCount val="10"/>
                <c:pt idx="0">
                  <c:v>3243.6280000000002</c:v>
                </c:pt>
                <c:pt idx="1">
                  <c:v>2972.5859999999998</c:v>
                </c:pt>
                <c:pt idx="2">
                  <c:v>2634.2951170000001</c:v>
                </c:pt>
                <c:pt idx="3">
                  <c:v>2681.6959270000002</c:v>
                </c:pt>
                <c:pt idx="4">
                  <c:v>2463.7969989999997</c:v>
                </c:pt>
                <c:pt idx="5">
                  <c:v>2070.771428</c:v>
                </c:pt>
                <c:pt idx="6">
                  <c:v>2222.9505669999999</c:v>
                </c:pt>
                <c:pt idx="7">
                  <c:v>2536.1430030000001</c:v>
                </c:pt>
                <c:pt idx="8">
                  <c:v>2674.3938499999999</c:v>
                </c:pt>
                <c:pt idx="9">
                  <c:v>2455.4323709999999</c:v>
                </c:pt>
              </c:numCache>
            </c:numRef>
          </c:val>
        </c:ser>
        <c:ser>
          <c:idx val="3"/>
          <c:order val="4"/>
          <c:tx>
            <c:strRef>
              <c:f>'Data 1'!$C$639</c:f>
              <c:strCache>
                <c:ptCount val="1"/>
                <c:pt idx="0">
                  <c:v>Ciclo combinado (1)</c:v>
                </c:pt>
              </c:strCache>
            </c:strRef>
          </c:tx>
          <c:spPr>
            <a:solidFill>
              <a:srgbClr val="FFCC66"/>
            </a:solidFill>
          </c:spPr>
          <c:invertIfNegative val="0"/>
          <c:cat>
            <c:numRef>
              <c:f>'Data 1'!$D$634:$M$634</c:f>
              <c:numCache>
                <c:formatCode>0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'Data 1'!$D$639:$M$639</c:f>
              <c:numCache>
                <c:formatCode>#,##0</c:formatCode>
                <c:ptCount val="10"/>
                <c:pt idx="0">
                  <c:v>2552.328</c:v>
                </c:pt>
                <c:pt idx="1">
                  <c:v>2708.413</c:v>
                </c:pt>
                <c:pt idx="2">
                  <c:v>2914.6264580000002</c:v>
                </c:pt>
                <c:pt idx="3">
                  <c:v>2870.3244979999999</c:v>
                </c:pt>
                <c:pt idx="4">
                  <c:v>2946.1503709999997</c:v>
                </c:pt>
                <c:pt idx="5">
                  <c:v>3240.591696</c:v>
                </c:pt>
                <c:pt idx="6">
                  <c:v>3188.0567889999998</c:v>
                </c:pt>
                <c:pt idx="7">
                  <c:v>3008.3337409999999</c:v>
                </c:pt>
                <c:pt idx="8">
                  <c:v>2997.3769480000001</c:v>
                </c:pt>
                <c:pt idx="9">
                  <c:v>3051.021608</c:v>
                </c:pt>
              </c:numCache>
            </c:numRef>
          </c:val>
        </c:ser>
        <c:ser>
          <c:idx val="1"/>
          <c:order val="5"/>
          <c:tx>
            <c:strRef>
              <c:f>'Data 1'!$C$640</c:f>
              <c:strCache>
                <c:ptCount val="1"/>
                <c:pt idx="0">
                  <c:v>Generación auxiliar (2)</c:v>
                </c:pt>
              </c:strCache>
            </c:strRef>
          </c:tx>
          <c:spPr>
            <a:solidFill>
              <a:srgbClr val="C91C17"/>
            </a:solidFill>
          </c:spPr>
          <c:invertIfNegative val="0"/>
          <c:val>
            <c:numRef>
              <c:f>'Data 1'!$D$640:$M$640</c:f>
              <c:numCache>
                <c:formatCode>#,##0</c:formatCode>
                <c:ptCount val="10"/>
                <c:pt idx="0">
                  <c:v>33.787999999999997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</c:ser>
        <c:ser>
          <c:idx val="12"/>
          <c:order val="6"/>
          <c:tx>
            <c:strRef>
              <c:f>'Data 1'!$C$641</c:f>
              <c:strCache>
                <c:ptCount val="1"/>
                <c:pt idx="0">
                  <c:v>Hidroeólica</c:v>
                </c:pt>
              </c:strCache>
            </c:strRef>
          </c:tx>
          <c:spPr>
            <a:solidFill>
              <a:srgbClr val="00FFFF"/>
            </a:solidFill>
          </c:spPr>
          <c:invertIfNegative val="0"/>
          <c:cat>
            <c:numRef>
              <c:f>'Data 1'!$D$634:$M$634</c:f>
              <c:numCache>
                <c:formatCode>0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'Data 1'!$D$641:$M$641</c:f>
              <c:numCache>
                <c:formatCode>#,##0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0.72883699999999996</c:v>
                </c:pt>
                <c:pt idx="6">
                  <c:v>8.2074240000000014</c:v>
                </c:pt>
                <c:pt idx="7">
                  <c:v>17.891936000000001</c:v>
                </c:pt>
                <c:pt idx="8">
                  <c:v>20.233057000000002</c:v>
                </c:pt>
                <c:pt idx="9">
                  <c:v>23.655544000000003</c:v>
                </c:pt>
              </c:numCache>
            </c:numRef>
          </c:val>
        </c:ser>
        <c:ser>
          <c:idx val="5"/>
          <c:order val="7"/>
          <c:tx>
            <c:strRef>
              <c:f>'Data 1'!$C$642</c:f>
              <c:strCache>
                <c:ptCount val="1"/>
                <c:pt idx="0">
                  <c:v>Eólica</c:v>
                </c:pt>
              </c:strCache>
            </c:strRef>
          </c:tx>
          <c:spPr>
            <a:solidFill>
              <a:srgbClr val="6FB114"/>
            </a:solidFill>
          </c:spPr>
          <c:invertIfNegative val="0"/>
          <c:cat>
            <c:numRef>
              <c:f>'Data 1'!$D$634:$M$634</c:f>
              <c:numCache>
                <c:formatCode>0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'Data 1'!$D$642:$M$642</c:f>
              <c:numCache>
                <c:formatCode>#,##0</c:formatCode>
                <c:ptCount val="10"/>
                <c:pt idx="0">
                  <c:v>358.709</c:v>
                </c:pt>
                <c:pt idx="1">
                  <c:v>331.36399999999998</c:v>
                </c:pt>
                <c:pt idx="2">
                  <c:v>355.67776099999998</c:v>
                </c:pt>
                <c:pt idx="3">
                  <c:v>361.76732500000003</c:v>
                </c:pt>
                <c:pt idx="4">
                  <c:v>362.73348499999997</c:v>
                </c:pt>
                <c:pt idx="5">
                  <c:v>389.52880599999997</c:v>
                </c:pt>
                <c:pt idx="6">
                  <c:v>396.68714299999999</c:v>
                </c:pt>
                <c:pt idx="7">
                  <c:v>393.08058299999999</c:v>
                </c:pt>
                <c:pt idx="8">
                  <c:v>395.92533299999997</c:v>
                </c:pt>
                <c:pt idx="9">
                  <c:v>620.94642700000099</c:v>
                </c:pt>
              </c:numCache>
            </c:numRef>
          </c:val>
        </c:ser>
        <c:ser>
          <c:idx val="6"/>
          <c:order val="8"/>
          <c:tx>
            <c:strRef>
              <c:f>'Data 1'!$C$643</c:f>
              <c:strCache>
                <c:ptCount val="1"/>
                <c:pt idx="0">
                  <c:v>Solar fotovoltaica</c:v>
                </c:pt>
              </c:strCache>
            </c:strRef>
          </c:tx>
          <c:spPr>
            <a:solidFill>
              <a:srgbClr val="E48500"/>
            </a:solidFill>
          </c:spPr>
          <c:invertIfNegative val="0"/>
          <c:cat>
            <c:numRef>
              <c:f>'Data 1'!$D$634:$M$634</c:f>
              <c:numCache>
                <c:formatCode>0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'Data 1'!$D$643:$M$643</c:f>
              <c:numCache>
                <c:formatCode>#,##0</c:formatCode>
                <c:ptCount val="10"/>
                <c:pt idx="0">
                  <c:v>162.32900000000001</c:v>
                </c:pt>
                <c:pt idx="1">
                  <c:v>195.16499999999999</c:v>
                </c:pt>
                <c:pt idx="2">
                  <c:v>232.99919</c:v>
                </c:pt>
                <c:pt idx="3">
                  <c:v>256.51338600000003</c:v>
                </c:pt>
                <c:pt idx="4">
                  <c:v>286.70331699999997</c:v>
                </c:pt>
                <c:pt idx="5">
                  <c:v>282.28568899999999</c:v>
                </c:pt>
                <c:pt idx="6">
                  <c:v>275.546605</c:v>
                </c:pt>
                <c:pt idx="7">
                  <c:v>277.66134299999999</c:v>
                </c:pt>
                <c:pt idx="8">
                  <c:v>273.626665</c:v>
                </c:pt>
                <c:pt idx="9">
                  <c:v>271.95830000000001</c:v>
                </c:pt>
              </c:numCache>
            </c:numRef>
          </c:val>
        </c:ser>
        <c:ser>
          <c:idx val="7"/>
          <c:order val="9"/>
          <c:tx>
            <c:strRef>
              <c:f>'Data 1'!$C$644</c:f>
              <c:strCache>
                <c:ptCount val="1"/>
                <c:pt idx="0">
                  <c:v>Otras renovables</c:v>
                </c:pt>
              </c:strCache>
            </c:strRef>
          </c:tx>
          <c:spPr>
            <a:solidFill>
              <a:srgbClr val="9A5CBC"/>
            </a:solidFill>
          </c:spPr>
          <c:invertIfNegative val="0"/>
          <c:cat>
            <c:numRef>
              <c:f>'Data 1'!$D$634:$M$634</c:f>
              <c:numCache>
                <c:formatCode>0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'Data 1'!$D$644:$M$644</c:f>
              <c:numCache>
                <c:formatCode>#,##0</c:formatCode>
                <c:ptCount val="10"/>
                <c:pt idx="0">
                  <c:v>273.05500000000001</c:v>
                </c:pt>
                <c:pt idx="1">
                  <c:v>160.56100000000001</c:v>
                </c:pt>
                <c:pt idx="2">
                  <c:v>8.8159460000000003</c:v>
                </c:pt>
                <c:pt idx="3">
                  <c:v>8.0504469999999895</c:v>
                </c:pt>
                <c:pt idx="4">
                  <c:v>8.5025879999999905</c:v>
                </c:pt>
                <c:pt idx="5">
                  <c:v>8.8065840000000009</c:v>
                </c:pt>
                <c:pt idx="6">
                  <c:v>8.0536250000000003</c:v>
                </c:pt>
                <c:pt idx="7">
                  <c:v>9.3357749999999999</c:v>
                </c:pt>
                <c:pt idx="8">
                  <c:v>9.5652589999999886</c:v>
                </c:pt>
                <c:pt idx="9">
                  <c:v>8.9315969999999911</c:v>
                </c:pt>
              </c:numCache>
            </c:numRef>
          </c:val>
        </c:ser>
        <c:ser>
          <c:idx val="4"/>
          <c:order val="10"/>
          <c:tx>
            <c:strRef>
              <c:f>'Data 1'!$C$645</c:f>
              <c:strCache>
                <c:ptCount val="1"/>
                <c:pt idx="0">
                  <c:v>Cogeneración</c:v>
                </c:pt>
              </c:strCache>
            </c:strRef>
          </c:tx>
          <c:spPr>
            <a:solidFill>
              <a:srgbClr val="CFA2CA"/>
            </a:solidFill>
          </c:spPr>
          <c:invertIfNegative val="0"/>
          <c:cat>
            <c:numRef>
              <c:f>'Data 1'!$D$634:$M$634</c:f>
              <c:numCache>
                <c:formatCode>0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'Data 1'!$D$645:$M$645</c:f>
              <c:numCache>
                <c:formatCode>#,##0</c:formatCode>
                <c:ptCount val="10"/>
                <c:pt idx="0">
                  <c:v>0.02</c:v>
                </c:pt>
                <c:pt idx="1">
                  <c:v>0</c:v>
                </c:pt>
                <c:pt idx="2">
                  <c:v>24.807366000000002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654759728"/>
        <c:axId val="654760120"/>
      </c:barChart>
      <c:catAx>
        <c:axId val="654759728"/>
        <c:scaling>
          <c:orientation val="minMax"/>
        </c:scaling>
        <c:delete val="0"/>
        <c:axPos val="l"/>
        <c:numFmt formatCode="0" sourceLinked="1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4563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54760120"/>
        <c:crosses val="autoZero"/>
        <c:auto val="1"/>
        <c:lblAlgn val="ctr"/>
        <c:lblOffset val="100"/>
        <c:noMultiLvlLbl val="0"/>
      </c:catAx>
      <c:valAx>
        <c:axId val="654760120"/>
        <c:scaling>
          <c:orientation val="minMax"/>
          <c:min val="0"/>
        </c:scaling>
        <c:delete val="0"/>
        <c:axPos val="b"/>
        <c:majorGridlines>
          <c:spPr>
            <a:ln w="3175">
              <a:solidFill>
                <a:schemeClr val="bg1">
                  <a:lumMod val="75000"/>
                </a:schemeClr>
              </a:solidFill>
              <a:prstDash val="sysDot"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4563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54759728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5.7317294066252543E-2"/>
          <c:y val="4.0232238766693115E-2"/>
          <c:w val="0.92180012004588741"/>
          <c:h val="0.1875241238310342"/>
        </c:manualLayout>
      </c:layout>
      <c:overlay val="0"/>
      <c:txPr>
        <a:bodyPr/>
        <a:lstStyle/>
        <a:p>
          <a:pPr>
            <a:defRPr sz="800" b="0" i="0" u="none" strike="noStrike" baseline="0">
              <a:solidFill>
                <a:srgbClr val="004563"/>
              </a:solidFill>
              <a:latin typeface="Arial" panose="020B0604020202020204" pitchFamily="34" charset="0"/>
              <a:ea typeface="Arial"/>
              <a:cs typeface="Arial" panose="020B0604020202020204" pitchFamily="34" charset="0"/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80808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52450327099478E-2"/>
          <c:y val="0.17933153599862162"/>
          <c:w val="0.81619185598641442"/>
          <c:h val="0.67493941151820203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'Data 1'!$C$650</c:f>
              <c:strCache>
                <c:ptCount val="1"/>
                <c:pt idx="0">
                  <c:v>Carbon</c:v>
                </c:pt>
              </c:strCache>
            </c:strRef>
          </c:tx>
          <c:spPr>
            <a:solidFill>
              <a:srgbClr val="993300"/>
            </a:solidFill>
          </c:spPr>
          <c:invertIfNegative val="0"/>
          <c:cat>
            <c:numRef>
              <c:f>'Data 1'!$D$649:$M$649</c:f>
              <c:numCache>
                <c:formatCode>0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'Data 1'!$D$650:$M$650</c:f>
              <c:numCache>
                <c:formatCode>#,##0</c:formatCode>
                <c:ptCount val="10"/>
                <c:pt idx="0">
                  <c:v>33053373.75</c:v>
                </c:pt>
                <c:pt idx="1">
                  <c:v>22515582.350000001</c:v>
                </c:pt>
                <c:pt idx="2">
                  <c:v>41018591.158150002</c:v>
                </c:pt>
                <c:pt idx="3">
                  <c:v>51090896.614349999</c:v>
                </c:pt>
                <c:pt idx="4">
                  <c:v>37469460.830199994</c:v>
                </c:pt>
                <c:pt idx="5">
                  <c:v>41083753.672149993</c:v>
                </c:pt>
                <c:pt idx="6">
                  <c:v>49985653.718099996</c:v>
                </c:pt>
                <c:pt idx="7">
                  <c:v>35448088.863449998</c:v>
                </c:pt>
                <c:pt idx="8">
                  <c:v>42768449.373350002</c:v>
                </c:pt>
                <c:pt idx="9">
                  <c:v>35649409.42295</c:v>
                </c:pt>
              </c:numCache>
            </c:numRef>
          </c:val>
        </c:ser>
        <c:ser>
          <c:idx val="8"/>
          <c:order val="1"/>
          <c:tx>
            <c:strRef>
              <c:f>'Data 1'!$C$651</c:f>
              <c:strCache>
                <c:ptCount val="1"/>
                <c:pt idx="0">
                  <c:v>Fuel/gas</c:v>
                </c:pt>
              </c:strCache>
            </c:strRef>
          </c:tx>
          <c:spPr>
            <a:solidFill>
              <a:srgbClr val="BA0F16"/>
            </a:solidFill>
          </c:spPr>
          <c:invertIfNegative val="0"/>
          <c:cat>
            <c:numRef>
              <c:f>'Data 1'!$D$649:$M$649</c:f>
              <c:numCache>
                <c:formatCode>0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'Data 1'!$D$651:$M$651</c:f>
              <c:numCache>
                <c:formatCode>#,##0</c:formatCode>
                <c:ptCount val="10"/>
                <c:pt idx="0">
                  <c:v>7683629.9199999999</c:v>
                </c:pt>
                <c:pt idx="1">
                  <c:v>7321645.7700000005</c:v>
                </c:pt>
                <c:pt idx="2">
                  <c:v>6051870.3048200021</c:v>
                </c:pt>
                <c:pt idx="3">
                  <c:v>6120699.4940900002</c:v>
                </c:pt>
                <c:pt idx="4">
                  <c:v>5481837.6612</c:v>
                </c:pt>
                <c:pt idx="5">
                  <c:v>5089248.2870500013</c:v>
                </c:pt>
                <c:pt idx="6">
                  <c:v>5245262.5964600006</c:v>
                </c:pt>
                <c:pt idx="7">
                  <c:v>5481851.8405200001</c:v>
                </c:pt>
                <c:pt idx="8">
                  <c:v>5686516.3458500002</c:v>
                </c:pt>
                <c:pt idx="9">
                  <c:v>5383399.0242000008</c:v>
                </c:pt>
              </c:numCache>
            </c:numRef>
          </c:val>
        </c:ser>
        <c:ser>
          <c:idx val="3"/>
          <c:order val="2"/>
          <c:tx>
            <c:strRef>
              <c:f>'Data 1'!$C$652</c:f>
              <c:strCache>
                <c:ptCount val="1"/>
                <c:pt idx="0">
                  <c:v>Ciclo combinado</c:v>
                </c:pt>
              </c:strCache>
            </c:strRef>
          </c:tx>
          <c:spPr>
            <a:solidFill>
              <a:srgbClr val="FFCC66"/>
            </a:solidFill>
          </c:spPr>
          <c:invertIfNegative val="0"/>
          <c:cat>
            <c:numRef>
              <c:f>'Data 1'!$D$649:$M$649</c:f>
              <c:numCache>
                <c:formatCode>0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'Data 1'!$D$652:$M$652</c:f>
              <c:numCache>
                <c:formatCode>#,##0</c:formatCode>
                <c:ptCount val="10"/>
                <c:pt idx="0">
                  <c:v>30736741.879999999</c:v>
                </c:pt>
                <c:pt idx="1">
                  <c:v>25827755.43</c:v>
                </c:pt>
                <c:pt idx="2">
                  <c:v>20964447.882320002</c:v>
                </c:pt>
                <c:pt idx="3">
                  <c:v>16373877.78015</c:v>
                </c:pt>
                <c:pt idx="4">
                  <c:v>11375535.861589998</c:v>
                </c:pt>
                <c:pt idx="5">
                  <c:v>10497513.968529999</c:v>
                </c:pt>
                <c:pt idx="6">
                  <c:v>12047200.337439999</c:v>
                </c:pt>
                <c:pt idx="7">
                  <c:v>11965815.208590001</c:v>
                </c:pt>
                <c:pt idx="8">
                  <c:v>14943265.769389998</c:v>
                </c:pt>
                <c:pt idx="9">
                  <c:v>11841809.91518</c:v>
                </c:pt>
              </c:numCache>
            </c:numRef>
          </c:val>
        </c:ser>
        <c:ser>
          <c:idx val="4"/>
          <c:order val="3"/>
          <c:tx>
            <c:strRef>
              <c:f>'Data 1'!$C$653</c:f>
              <c:strCache>
                <c:ptCount val="1"/>
                <c:pt idx="0">
                  <c:v>Cogeneración</c:v>
                </c:pt>
              </c:strCache>
            </c:strRef>
          </c:tx>
          <c:spPr>
            <a:solidFill>
              <a:srgbClr val="CFA2CA"/>
            </a:solidFill>
          </c:spPr>
          <c:invertIfNegative val="0"/>
          <c:cat>
            <c:numRef>
              <c:f>'Data 1'!$D$649:$M$649</c:f>
              <c:numCache>
                <c:formatCode>0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'Data 1'!$D$653:$M$653</c:f>
              <c:numCache>
                <c:formatCode>#,##0</c:formatCode>
                <c:ptCount val="10"/>
                <c:pt idx="0">
                  <c:v>9620356.1699999999</c:v>
                </c:pt>
                <c:pt idx="1">
                  <c:v>10400976.020000001</c:v>
                </c:pt>
                <c:pt idx="2">
                  <c:v>11320247.358860001</c:v>
                </c:pt>
                <c:pt idx="3">
                  <c:v>12004385.488109998</c:v>
                </c:pt>
                <c:pt idx="4">
                  <c:v>11409195.89793</c:v>
                </c:pt>
                <c:pt idx="5">
                  <c:v>8936700.2363399994</c:v>
                </c:pt>
                <c:pt idx="6">
                  <c:v>9324324.7734200004</c:v>
                </c:pt>
                <c:pt idx="7">
                  <c:v>9586198.1168300007</c:v>
                </c:pt>
                <c:pt idx="8">
                  <c:v>10438368.480110001</c:v>
                </c:pt>
                <c:pt idx="9">
                  <c:v>10735825.62891</c:v>
                </c:pt>
              </c:numCache>
            </c:numRef>
          </c:val>
        </c:ser>
        <c:ser>
          <c:idx val="10"/>
          <c:order val="4"/>
          <c:tx>
            <c:strRef>
              <c:f>'Data 1'!$C$654</c:f>
              <c:strCache>
                <c:ptCount val="1"/>
                <c:pt idx="0">
                  <c:v>Residuos no renovables</c:v>
                </c:pt>
              </c:strCache>
            </c:strRef>
          </c:tx>
          <c:spPr>
            <a:solidFill>
              <a:srgbClr val="666666"/>
            </a:solidFill>
          </c:spPr>
          <c:invertIfNegative val="0"/>
          <c:cat>
            <c:numRef>
              <c:f>'Data 1'!$D$649:$M$649</c:f>
              <c:numCache>
                <c:formatCode>0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'Data 1'!$D$654:$M$654</c:f>
              <c:numCache>
                <c:formatCode>#,##0</c:formatCode>
                <c:ptCount val="10"/>
                <c:pt idx="0">
                  <c:v>629515.91999999993</c:v>
                </c:pt>
                <c:pt idx="1">
                  <c:v>712984.8</c:v>
                </c:pt>
                <c:pt idx="2">
                  <c:v>309064.91519999999</c:v>
                </c:pt>
                <c:pt idx="3">
                  <c:v>381459.81455999997</c:v>
                </c:pt>
                <c:pt idx="4">
                  <c:v>388136.64684</c:v>
                </c:pt>
                <c:pt idx="5">
                  <c:v>471810.49044000002</c:v>
                </c:pt>
                <c:pt idx="6">
                  <c:v>595226.15243999998</c:v>
                </c:pt>
                <c:pt idx="7">
                  <c:v>625671.30348</c:v>
                </c:pt>
                <c:pt idx="8">
                  <c:v>625916.28359999997</c:v>
                </c:pt>
                <c:pt idx="9">
                  <c:v>584389.40519999992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657634528"/>
        <c:axId val="657634920"/>
      </c:barChart>
      <c:lineChart>
        <c:grouping val="standard"/>
        <c:varyColors val="0"/>
        <c:ser>
          <c:idx val="0"/>
          <c:order val="5"/>
          <c:tx>
            <c:strRef>
              <c:f>'Data 1'!$C$656</c:f>
              <c:strCache>
                <c:ptCount val="1"/>
                <c:pt idx="0">
                  <c:v>Factor emisión (tCO2/MWh)</c:v>
                </c:pt>
              </c:strCache>
            </c:strRef>
          </c:tx>
          <c:marker>
            <c:symbol val="none"/>
          </c:marker>
          <c:cat>
            <c:numRef>
              <c:f>'Data 1'!$D$649:$M$649</c:f>
              <c:numCache>
                <c:formatCode>0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'Data 1'!$D$656:$M$656</c:f>
              <c:numCache>
                <c:formatCode>#,##0.000</c:formatCode>
                <c:ptCount val="10"/>
                <c:pt idx="0">
                  <c:v>0.29778949818361367</c:v>
                </c:pt>
                <c:pt idx="1">
                  <c:v>0.23642455969528223</c:v>
                </c:pt>
                <c:pt idx="2">
                  <c:v>0.28519852000785706</c:v>
                </c:pt>
                <c:pt idx="3">
                  <c:v>0.30365972461841756</c:v>
                </c:pt>
                <c:pt idx="4">
                  <c:v>0.24204189822634348</c:v>
                </c:pt>
                <c:pt idx="5">
                  <c:v>0.24798762588530437</c:v>
                </c:pt>
                <c:pt idx="6">
                  <c:v>0.28863920944691174</c:v>
                </c:pt>
                <c:pt idx="7">
                  <c:v>0.24101995024129977</c:v>
                </c:pt>
                <c:pt idx="8">
                  <c:v>0.28387678864091387</c:v>
                </c:pt>
                <c:pt idx="9">
                  <c:v>0.24598210415649172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7635704"/>
        <c:axId val="657635312"/>
      </c:lineChart>
      <c:catAx>
        <c:axId val="657634528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ln w="3175">
            <a:solidFill>
              <a:schemeClr val="bg1">
                <a:lumMod val="65000"/>
              </a:schemeClr>
            </a:solidFill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4563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57634920"/>
        <c:crosses val="autoZero"/>
        <c:auto val="1"/>
        <c:lblAlgn val="ctr"/>
        <c:lblOffset val="100"/>
        <c:noMultiLvlLbl val="0"/>
      </c:catAx>
      <c:valAx>
        <c:axId val="657634920"/>
        <c:scaling>
          <c:orientation val="minMax"/>
          <c:max val="160000000"/>
        </c:scaling>
        <c:delete val="0"/>
        <c:axPos val="l"/>
        <c:majorGridlines>
          <c:spPr>
            <a:ln w="3175">
              <a:solidFill>
                <a:schemeClr val="bg1">
                  <a:lumMod val="75000"/>
                </a:schemeClr>
              </a:solidFill>
              <a:prstDash val="sysDot"/>
            </a:ln>
          </c:spPr>
        </c:majorGridlines>
        <c:title>
          <c:tx>
            <c:rich>
              <a:bodyPr rot="0" vert="horz"/>
              <a:lstStyle/>
              <a:p>
                <a:pPr>
                  <a:defRPr sz="800">
                    <a:solidFill>
                      <a:srgbClr val="004563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r>
                  <a:rPr lang="es-ES" sz="800">
                    <a:solidFill>
                      <a:srgbClr val="004563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tCO2</a:t>
                </a:r>
              </a:p>
            </c:rich>
          </c:tx>
          <c:layout>
            <c:manualLayout>
              <c:xMode val="edge"/>
              <c:yMode val="edge"/>
              <c:x val="9.5881289384760024E-2"/>
              <c:y val="0.12233271051606347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4563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57634528"/>
        <c:crosses val="autoZero"/>
        <c:crossBetween val="between"/>
        <c:majorUnit val="20000000"/>
        <c:dispUnits>
          <c:builtInUnit val="millions"/>
          <c:dispUnitsLbl>
            <c:txPr>
              <a:bodyPr/>
              <a:lstStyle/>
              <a:p>
                <a:pPr>
                  <a:defRPr>
                    <a:solidFill>
                      <a:srgbClr val="004563"/>
                    </a:solidFill>
                  </a:defRPr>
                </a:pPr>
                <a:endParaRPr lang="es-ES"/>
              </a:p>
            </c:txPr>
          </c:dispUnitsLbl>
        </c:dispUnits>
      </c:valAx>
      <c:valAx>
        <c:axId val="657635312"/>
        <c:scaling>
          <c:orientation val="minMax"/>
          <c:max val="0.4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 sz="800">
                    <a:solidFill>
                      <a:srgbClr val="004563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r>
                  <a:rPr lang="es-ES" sz="800">
                    <a:solidFill>
                      <a:srgbClr val="004563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tCO2/MWh</a:t>
                </a:r>
              </a:p>
            </c:rich>
          </c:tx>
          <c:layout>
            <c:manualLayout>
              <c:xMode val="edge"/>
              <c:yMode val="edge"/>
              <c:x val="0.82984388072838622"/>
              <c:y val="0.12325401366497257"/>
            </c:manualLayout>
          </c:layout>
          <c:overlay val="0"/>
        </c:title>
        <c:numFmt formatCode="#,##0.0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>
                <a:solidFill>
                  <a:srgbClr val="004563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ES"/>
          </a:p>
        </c:txPr>
        <c:crossAx val="657635704"/>
        <c:crosses val="max"/>
        <c:crossBetween val="between"/>
      </c:valAx>
      <c:catAx>
        <c:axId val="657635704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657635312"/>
        <c:crosses val="autoZero"/>
        <c:auto val="1"/>
        <c:lblAlgn val="ctr"/>
        <c:lblOffset val="100"/>
        <c:noMultiLvlLbl val="0"/>
      </c:cat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8.7394684595413399E-2"/>
          <c:y val="2.816625476255244E-2"/>
          <c:w val="0.91096899761684047"/>
          <c:h val="8.865434264453996E-2"/>
        </c:manualLayout>
      </c:layout>
      <c:overlay val="0"/>
      <c:txPr>
        <a:bodyPr/>
        <a:lstStyle/>
        <a:p>
          <a:pPr>
            <a:defRPr sz="800" b="0" i="0" u="none" strike="noStrike" baseline="0">
              <a:solidFill>
                <a:srgbClr val="004563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80808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94623852398197"/>
          <c:y val="0.12023884688370216"/>
          <c:w val="0.82649935767522731"/>
          <c:h val="0.739762648953175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90D1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4563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'Data 2'!$C$201:$C$205</c:f>
              <c:numCache>
                <c:formatCode>General</c:formatCode>
                <c:ptCount val="5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 formatCode="0">
                  <c:v>2018</c:v>
                </c:pt>
              </c:numCache>
            </c:numRef>
          </c:cat>
          <c:val>
            <c:numRef>
              <c:f>'Data 2'!$D$201:$D$205</c:f>
              <c:numCache>
                <c:formatCode>#,##0\ _)</c:formatCode>
                <c:ptCount val="5"/>
                <c:pt idx="0">
                  <c:v>39178.524159203997</c:v>
                </c:pt>
                <c:pt idx="1">
                  <c:v>28379.011570850002</c:v>
                </c:pt>
                <c:pt idx="2">
                  <c:v>36111.434365772002</c:v>
                </c:pt>
                <c:pt idx="3">
                  <c:v>18447.346771659999</c:v>
                </c:pt>
                <c:pt idx="4">
                  <c:v>34103.083826871996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53283416"/>
        <c:axId val="653283808"/>
      </c:barChart>
      <c:catAx>
        <c:axId val="6532834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chemeClr val="bg1">
                <a:lumMod val="65000"/>
              </a:schemeClr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4563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5328380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53283808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75000"/>
                </a:schemeClr>
              </a:solidFill>
              <a:prstDash val="solid"/>
            </a:ln>
          </c:spPr>
        </c:majorGridlines>
        <c:numFmt formatCode="#,##0\ _)" sourceLinked="1"/>
        <c:majorTickMark val="cross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4563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53283416"/>
        <c:crosses val="autoZero"/>
        <c:crossBetween val="between"/>
        <c:majorUnit val="1000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4563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orientation="landscape" horizontalDpi="-4" verticalDpi="-4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3673469387755103"/>
          <c:y val="0.18462652564469048"/>
          <c:w val="0.68571428571428572"/>
          <c:h val="0.64087696958672247"/>
        </c:manualLayout>
      </c:layout>
      <c:areaChart>
        <c:grouping val="standard"/>
        <c:varyColors val="0"/>
        <c:ser>
          <c:idx val="7"/>
          <c:order val="0"/>
          <c:spPr>
            <a:solidFill>
              <a:srgbClr val="C0C0FF"/>
            </a:solidFill>
            <a:ln w="25400">
              <a:noFill/>
            </a:ln>
          </c:spPr>
          <c:cat>
            <c:strRef>
              <c:f>'Data 2'!$C$73:$C$133</c:f>
              <c:strCache>
                <c:ptCount val="61"/>
                <c:pt idx="0">
                  <c:v>2012 Diciembre</c:v>
                </c:pt>
                <c:pt idx="1">
                  <c:v>2014 Enero</c:v>
                </c:pt>
                <c:pt idx="2">
                  <c:v>2014 Febrero</c:v>
                </c:pt>
                <c:pt idx="3">
                  <c:v>2014 Marzo</c:v>
                </c:pt>
                <c:pt idx="4">
                  <c:v>2014 Abril</c:v>
                </c:pt>
                <c:pt idx="5">
                  <c:v>2014 Mayo</c:v>
                </c:pt>
                <c:pt idx="6">
                  <c:v>2014 Junio</c:v>
                </c:pt>
                <c:pt idx="7">
                  <c:v>2014 Julio</c:v>
                </c:pt>
                <c:pt idx="8">
                  <c:v>2014 Agosto</c:v>
                </c:pt>
                <c:pt idx="9">
                  <c:v>2014 Septiembre</c:v>
                </c:pt>
                <c:pt idx="10">
                  <c:v>2014 Octubre</c:v>
                </c:pt>
                <c:pt idx="11">
                  <c:v>2014 Noviembre</c:v>
                </c:pt>
                <c:pt idx="12">
                  <c:v>2014 Diciembre</c:v>
                </c:pt>
                <c:pt idx="13">
                  <c:v>2015 Enero</c:v>
                </c:pt>
                <c:pt idx="14">
                  <c:v>2015 Febrero</c:v>
                </c:pt>
                <c:pt idx="15">
                  <c:v>2015 Marzo</c:v>
                </c:pt>
                <c:pt idx="16">
                  <c:v>2015 Abril</c:v>
                </c:pt>
                <c:pt idx="17">
                  <c:v>2015 Mayo</c:v>
                </c:pt>
                <c:pt idx="18">
                  <c:v>2015 Junio</c:v>
                </c:pt>
                <c:pt idx="19">
                  <c:v>2015 Julio</c:v>
                </c:pt>
                <c:pt idx="20">
                  <c:v>2015 Agosto</c:v>
                </c:pt>
                <c:pt idx="21">
                  <c:v>2015 Septiembre</c:v>
                </c:pt>
                <c:pt idx="22">
                  <c:v>2015 Octubre</c:v>
                </c:pt>
                <c:pt idx="23">
                  <c:v>2015 Noviembre</c:v>
                </c:pt>
                <c:pt idx="24">
                  <c:v>2015 Diciembre</c:v>
                </c:pt>
                <c:pt idx="25">
                  <c:v>2016 Enero</c:v>
                </c:pt>
                <c:pt idx="26">
                  <c:v>2016 Febrero</c:v>
                </c:pt>
                <c:pt idx="27">
                  <c:v>2016 Marzo</c:v>
                </c:pt>
                <c:pt idx="28">
                  <c:v>2016 Abril</c:v>
                </c:pt>
                <c:pt idx="29">
                  <c:v>2016 Mayo</c:v>
                </c:pt>
                <c:pt idx="30">
                  <c:v>2016 Junio</c:v>
                </c:pt>
                <c:pt idx="31">
                  <c:v>2016 Julio</c:v>
                </c:pt>
                <c:pt idx="32">
                  <c:v>2016 Agosto</c:v>
                </c:pt>
                <c:pt idx="33">
                  <c:v>2016 Septiembre</c:v>
                </c:pt>
                <c:pt idx="34">
                  <c:v>2016 Octubre</c:v>
                </c:pt>
                <c:pt idx="35">
                  <c:v>2016 Noviembre</c:v>
                </c:pt>
                <c:pt idx="36">
                  <c:v>2016 Diciembre</c:v>
                </c:pt>
                <c:pt idx="37">
                  <c:v>2017 Enero</c:v>
                </c:pt>
                <c:pt idx="38">
                  <c:v>2017 Febrero</c:v>
                </c:pt>
                <c:pt idx="39">
                  <c:v>2017 Marzo</c:v>
                </c:pt>
                <c:pt idx="40">
                  <c:v>2017 Abril</c:v>
                </c:pt>
                <c:pt idx="41">
                  <c:v>2017 Mayo</c:v>
                </c:pt>
                <c:pt idx="42">
                  <c:v>2017 Junio</c:v>
                </c:pt>
                <c:pt idx="43">
                  <c:v>2017 Julio</c:v>
                </c:pt>
                <c:pt idx="44">
                  <c:v>2017 Agosto</c:v>
                </c:pt>
                <c:pt idx="45">
                  <c:v>2017 Septiembre</c:v>
                </c:pt>
                <c:pt idx="46">
                  <c:v>2017 Octubre</c:v>
                </c:pt>
                <c:pt idx="47">
                  <c:v>2017 Noviembre</c:v>
                </c:pt>
                <c:pt idx="48">
                  <c:v>2017 Diciembre</c:v>
                </c:pt>
                <c:pt idx="49">
                  <c:v>2018 Enero</c:v>
                </c:pt>
                <c:pt idx="50">
                  <c:v>2018 Febrero</c:v>
                </c:pt>
                <c:pt idx="51">
                  <c:v>2018 Marzo</c:v>
                </c:pt>
                <c:pt idx="52">
                  <c:v>2018 Abril</c:v>
                </c:pt>
                <c:pt idx="53">
                  <c:v>2018 Mayo</c:v>
                </c:pt>
                <c:pt idx="54">
                  <c:v>2018 Junio</c:v>
                </c:pt>
                <c:pt idx="55">
                  <c:v>2018 Julio</c:v>
                </c:pt>
                <c:pt idx="56">
                  <c:v>2018 Agosto</c:v>
                </c:pt>
                <c:pt idx="57">
                  <c:v>2018 Septiembre</c:v>
                </c:pt>
                <c:pt idx="58">
                  <c:v>2018 Octubre</c:v>
                </c:pt>
                <c:pt idx="59">
                  <c:v>2018 Noviembre</c:v>
                </c:pt>
                <c:pt idx="60">
                  <c:v>2018 Diciembre</c:v>
                </c:pt>
              </c:strCache>
            </c:strRef>
          </c:cat>
          <c:val>
            <c:numRef>
              <c:f>'Data 2'!$F$8:$F$68</c:f>
              <c:numCache>
                <c:formatCode>#,##0\ _)</c:formatCode>
                <c:ptCount val="61"/>
                <c:pt idx="0">
                  <c:v>12668.9</c:v>
                </c:pt>
                <c:pt idx="1">
                  <c:v>12967.4</c:v>
                </c:pt>
                <c:pt idx="2">
                  <c:v>13367.5</c:v>
                </c:pt>
                <c:pt idx="3">
                  <c:v>13950.8</c:v>
                </c:pt>
                <c:pt idx="4">
                  <c:v>14112.5</c:v>
                </c:pt>
                <c:pt idx="5">
                  <c:v>14197.9</c:v>
                </c:pt>
                <c:pt idx="6">
                  <c:v>13730.3</c:v>
                </c:pt>
                <c:pt idx="7">
                  <c:v>12236</c:v>
                </c:pt>
                <c:pt idx="8">
                  <c:v>10925.4</c:v>
                </c:pt>
                <c:pt idx="9">
                  <c:v>9994.9</c:v>
                </c:pt>
                <c:pt idx="10">
                  <c:v>9589.9</c:v>
                </c:pt>
                <c:pt idx="11">
                  <c:v>10812.3</c:v>
                </c:pt>
                <c:pt idx="12">
                  <c:v>13000</c:v>
                </c:pt>
                <c:pt idx="13">
                  <c:v>13349.6</c:v>
                </c:pt>
                <c:pt idx="14">
                  <c:v>13349.6</c:v>
                </c:pt>
                <c:pt idx="15">
                  <c:v>13912.1</c:v>
                </c:pt>
                <c:pt idx="16">
                  <c:v>14074.2</c:v>
                </c:pt>
                <c:pt idx="17">
                  <c:v>14187.1</c:v>
                </c:pt>
                <c:pt idx="18">
                  <c:v>13746.6</c:v>
                </c:pt>
                <c:pt idx="19">
                  <c:v>12252.4</c:v>
                </c:pt>
                <c:pt idx="20">
                  <c:v>10937.6</c:v>
                </c:pt>
                <c:pt idx="21">
                  <c:v>10034.299999999999</c:v>
                </c:pt>
                <c:pt idx="22">
                  <c:v>9635.2000000000007</c:v>
                </c:pt>
                <c:pt idx="23">
                  <c:v>10899.4</c:v>
                </c:pt>
                <c:pt idx="24">
                  <c:v>13185.4</c:v>
                </c:pt>
                <c:pt idx="25">
                  <c:v>13001.9</c:v>
                </c:pt>
                <c:pt idx="26">
                  <c:v>13315.6</c:v>
                </c:pt>
                <c:pt idx="27">
                  <c:v>13856.7</c:v>
                </c:pt>
                <c:pt idx="28">
                  <c:v>14018.9</c:v>
                </c:pt>
                <c:pt idx="29">
                  <c:v>14159.3</c:v>
                </c:pt>
                <c:pt idx="30">
                  <c:v>13746.6</c:v>
                </c:pt>
                <c:pt idx="31">
                  <c:v>12254.4</c:v>
                </c:pt>
                <c:pt idx="32">
                  <c:v>10936.9</c:v>
                </c:pt>
                <c:pt idx="33">
                  <c:v>10062.1</c:v>
                </c:pt>
                <c:pt idx="34">
                  <c:v>9669.2000000000007</c:v>
                </c:pt>
                <c:pt idx="35">
                  <c:v>11022.8</c:v>
                </c:pt>
                <c:pt idx="36">
                  <c:v>13351.2</c:v>
                </c:pt>
                <c:pt idx="37">
                  <c:v>13008.6</c:v>
                </c:pt>
                <c:pt idx="38">
                  <c:v>13281.7</c:v>
                </c:pt>
                <c:pt idx="39">
                  <c:v>13801.4</c:v>
                </c:pt>
                <c:pt idx="40">
                  <c:v>13963.7</c:v>
                </c:pt>
                <c:pt idx="41">
                  <c:v>14131.5</c:v>
                </c:pt>
                <c:pt idx="42">
                  <c:v>13746.7</c:v>
                </c:pt>
                <c:pt idx="43">
                  <c:v>12256.4</c:v>
                </c:pt>
                <c:pt idx="44">
                  <c:v>10936.1</c:v>
                </c:pt>
                <c:pt idx="45">
                  <c:v>10089.799999999999</c:v>
                </c:pt>
                <c:pt idx="46">
                  <c:v>9703.2000000000007</c:v>
                </c:pt>
                <c:pt idx="47">
                  <c:v>11121.6</c:v>
                </c:pt>
                <c:pt idx="48">
                  <c:v>13517</c:v>
                </c:pt>
                <c:pt idx="49">
                  <c:v>13015.303654600004</c:v>
                </c:pt>
                <c:pt idx="50">
                  <c:v>13247.693941849997</c:v>
                </c:pt>
                <c:pt idx="51">
                  <c:v>13745.993583199999</c:v>
                </c:pt>
                <c:pt idx="52">
                  <c:v>13908.518133250001</c:v>
                </c:pt>
                <c:pt idx="53">
                  <c:v>14103.721296199999</c:v>
                </c:pt>
                <c:pt idx="54">
                  <c:v>13746.699392400003</c:v>
                </c:pt>
                <c:pt idx="55">
                  <c:v>12258.390641599992</c:v>
                </c:pt>
                <c:pt idx="56">
                  <c:v>10935.424107500001</c:v>
                </c:pt>
                <c:pt idx="57">
                  <c:v>10117.515214899999</c:v>
                </c:pt>
                <c:pt idx="58">
                  <c:v>9737.2663309</c:v>
                </c:pt>
                <c:pt idx="59">
                  <c:v>11146.955049999997</c:v>
                </c:pt>
                <c:pt idx="60">
                  <c:v>13456.058434449991</c:v>
                </c:pt>
              </c:numCache>
            </c:numRef>
          </c:val>
        </c:ser>
        <c:ser>
          <c:idx val="8"/>
          <c:order val="1"/>
          <c:spPr>
            <a:solidFill>
              <a:srgbClr val="F7D2C6"/>
            </a:solidFill>
            <a:ln w="25400">
              <a:noFill/>
            </a:ln>
          </c:spPr>
          <c:cat>
            <c:strRef>
              <c:f>'Data 2'!$C$73:$C$133</c:f>
              <c:strCache>
                <c:ptCount val="61"/>
                <c:pt idx="0">
                  <c:v>2012 Diciembre</c:v>
                </c:pt>
                <c:pt idx="1">
                  <c:v>2014 Enero</c:v>
                </c:pt>
                <c:pt idx="2">
                  <c:v>2014 Febrero</c:v>
                </c:pt>
                <c:pt idx="3">
                  <c:v>2014 Marzo</c:v>
                </c:pt>
                <c:pt idx="4">
                  <c:v>2014 Abril</c:v>
                </c:pt>
                <c:pt idx="5">
                  <c:v>2014 Mayo</c:v>
                </c:pt>
                <c:pt idx="6">
                  <c:v>2014 Junio</c:v>
                </c:pt>
                <c:pt idx="7">
                  <c:v>2014 Julio</c:v>
                </c:pt>
                <c:pt idx="8">
                  <c:v>2014 Agosto</c:v>
                </c:pt>
                <c:pt idx="9">
                  <c:v>2014 Septiembre</c:v>
                </c:pt>
                <c:pt idx="10">
                  <c:v>2014 Octubre</c:v>
                </c:pt>
                <c:pt idx="11">
                  <c:v>2014 Noviembre</c:v>
                </c:pt>
                <c:pt idx="12">
                  <c:v>2014 Diciembre</c:v>
                </c:pt>
                <c:pt idx="13">
                  <c:v>2015 Enero</c:v>
                </c:pt>
                <c:pt idx="14">
                  <c:v>2015 Febrero</c:v>
                </c:pt>
                <c:pt idx="15">
                  <c:v>2015 Marzo</c:v>
                </c:pt>
                <c:pt idx="16">
                  <c:v>2015 Abril</c:v>
                </c:pt>
                <c:pt idx="17">
                  <c:v>2015 Mayo</c:v>
                </c:pt>
                <c:pt idx="18">
                  <c:v>2015 Junio</c:v>
                </c:pt>
                <c:pt idx="19">
                  <c:v>2015 Julio</c:v>
                </c:pt>
                <c:pt idx="20">
                  <c:v>2015 Agosto</c:v>
                </c:pt>
                <c:pt idx="21">
                  <c:v>2015 Septiembre</c:v>
                </c:pt>
                <c:pt idx="22">
                  <c:v>2015 Octubre</c:v>
                </c:pt>
                <c:pt idx="23">
                  <c:v>2015 Noviembre</c:v>
                </c:pt>
                <c:pt idx="24">
                  <c:v>2015 Diciembre</c:v>
                </c:pt>
                <c:pt idx="25">
                  <c:v>2016 Enero</c:v>
                </c:pt>
                <c:pt idx="26">
                  <c:v>2016 Febrero</c:v>
                </c:pt>
                <c:pt idx="27">
                  <c:v>2016 Marzo</c:v>
                </c:pt>
                <c:pt idx="28">
                  <c:v>2016 Abril</c:v>
                </c:pt>
                <c:pt idx="29">
                  <c:v>2016 Mayo</c:v>
                </c:pt>
                <c:pt idx="30">
                  <c:v>2016 Junio</c:v>
                </c:pt>
                <c:pt idx="31">
                  <c:v>2016 Julio</c:v>
                </c:pt>
                <c:pt idx="32">
                  <c:v>2016 Agosto</c:v>
                </c:pt>
                <c:pt idx="33">
                  <c:v>2016 Septiembre</c:v>
                </c:pt>
                <c:pt idx="34">
                  <c:v>2016 Octubre</c:v>
                </c:pt>
                <c:pt idx="35">
                  <c:v>2016 Noviembre</c:v>
                </c:pt>
                <c:pt idx="36">
                  <c:v>2016 Diciembre</c:v>
                </c:pt>
                <c:pt idx="37">
                  <c:v>2017 Enero</c:v>
                </c:pt>
                <c:pt idx="38">
                  <c:v>2017 Febrero</c:v>
                </c:pt>
                <c:pt idx="39">
                  <c:v>2017 Marzo</c:v>
                </c:pt>
                <c:pt idx="40">
                  <c:v>2017 Abril</c:v>
                </c:pt>
                <c:pt idx="41">
                  <c:v>2017 Mayo</c:v>
                </c:pt>
                <c:pt idx="42">
                  <c:v>2017 Junio</c:v>
                </c:pt>
                <c:pt idx="43">
                  <c:v>2017 Julio</c:v>
                </c:pt>
                <c:pt idx="44">
                  <c:v>2017 Agosto</c:v>
                </c:pt>
                <c:pt idx="45">
                  <c:v>2017 Septiembre</c:v>
                </c:pt>
                <c:pt idx="46">
                  <c:v>2017 Octubre</c:v>
                </c:pt>
                <c:pt idx="47">
                  <c:v>2017 Noviembre</c:v>
                </c:pt>
                <c:pt idx="48">
                  <c:v>2017 Diciembre</c:v>
                </c:pt>
                <c:pt idx="49">
                  <c:v>2018 Enero</c:v>
                </c:pt>
                <c:pt idx="50">
                  <c:v>2018 Febrero</c:v>
                </c:pt>
                <c:pt idx="51">
                  <c:v>2018 Marzo</c:v>
                </c:pt>
                <c:pt idx="52">
                  <c:v>2018 Abril</c:v>
                </c:pt>
                <c:pt idx="53">
                  <c:v>2018 Mayo</c:v>
                </c:pt>
                <c:pt idx="54">
                  <c:v>2018 Junio</c:v>
                </c:pt>
                <c:pt idx="55">
                  <c:v>2018 Julio</c:v>
                </c:pt>
                <c:pt idx="56">
                  <c:v>2018 Agosto</c:v>
                </c:pt>
                <c:pt idx="57">
                  <c:v>2018 Septiembre</c:v>
                </c:pt>
                <c:pt idx="58">
                  <c:v>2018 Octubre</c:v>
                </c:pt>
                <c:pt idx="59">
                  <c:v>2018 Noviembre</c:v>
                </c:pt>
                <c:pt idx="60">
                  <c:v>2018 Diciembre</c:v>
                </c:pt>
              </c:strCache>
            </c:strRef>
          </c:cat>
          <c:val>
            <c:numRef>
              <c:f>'Data 2'!$G$8:$G$68</c:f>
              <c:numCache>
                <c:formatCode>#,##0\ _)</c:formatCode>
                <c:ptCount val="61"/>
                <c:pt idx="0">
                  <c:v>5166.6000000000004</c:v>
                </c:pt>
                <c:pt idx="1">
                  <c:v>5163.3999999999996</c:v>
                </c:pt>
                <c:pt idx="2">
                  <c:v>5336</c:v>
                </c:pt>
                <c:pt idx="3">
                  <c:v>5432.5</c:v>
                </c:pt>
                <c:pt idx="4">
                  <c:v>6773.4</c:v>
                </c:pt>
                <c:pt idx="5">
                  <c:v>6705.4</c:v>
                </c:pt>
                <c:pt idx="6">
                  <c:v>6274</c:v>
                </c:pt>
                <c:pt idx="7">
                  <c:v>5437.2</c:v>
                </c:pt>
                <c:pt idx="8">
                  <c:v>4775.8</c:v>
                </c:pt>
                <c:pt idx="9">
                  <c:v>4551.1000000000004</c:v>
                </c:pt>
                <c:pt idx="10">
                  <c:v>4228</c:v>
                </c:pt>
                <c:pt idx="11">
                  <c:v>4573.5</c:v>
                </c:pt>
                <c:pt idx="12">
                  <c:v>5232.3</c:v>
                </c:pt>
                <c:pt idx="13">
                  <c:v>5301</c:v>
                </c:pt>
                <c:pt idx="14">
                  <c:v>5388.4</c:v>
                </c:pt>
                <c:pt idx="15">
                  <c:v>5503.9</c:v>
                </c:pt>
                <c:pt idx="16">
                  <c:v>6818.6</c:v>
                </c:pt>
                <c:pt idx="17">
                  <c:v>6734.3</c:v>
                </c:pt>
                <c:pt idx="18">
                  <c:v>6287.9</c:v>
                </c:pt>
                <c:pt idx="19">
                  <c:v>5431.9</c:v>
                </c:pt>
                <c:pt idx="20">
                  <c:v>4750.7</c:v>
                </c:pt>
                <c:pt idx="21">
                  <c:v>4535.6000000000004</c:v>
                </c:pt>
                <c:pt idx="22">
                  <c:v>4230.8</c:v>
                </c:pt>
                <c:pt idx="23">
                  <c:v>4607.3</c:v>
                </c:pt>
                <c:pt idx="24">
                  <c:v>5271.4</c:v>
                </c:pt>
                <c:pt idx="25">
                  <c:v>5366.1</c:v>
                </c:pt>
                <c:pt idx="26">
                  <c:v>5433.6</c:v>
                </c:pt>
                <c:pt idx="27">
                  <c:v>5567.8</c:v>
                </c:pt>
                <c:pt idx="28">
                  <c:v>6896.6</c:v>
                </c:pt>
                <c:pt idx="29">
                  <c:v>6811.6</c:v>
                </c:pt>
                <c:pt idx="30">
                  <c:v>6354.8</c:v>
                </c:pt>
                <c:pt idx="31">
                  <c:v>5493.3</c:v>
                </c:pt>
                <c:pt idx="32">
                  <c:v>4803.8</c:v>
                </c:pt>
                <c:pt idx="33">
                  <c:v>4577.6000000000004</c:v>
                </c:pt>
                <c:pt idx="34">
                  <c:v>4301.2</c:v>
                </c:pt>
                <c:pt idx="35">
                  <c:v>4697.8</c:v>
                </c:pt>
                <c:pt idx="36">
                  <c:v>5303.9</c:v>
                </c:pt>
                <c:pt idx="37">
                  <c:v>5403.4</c:v>
                </c:pt>
                <c:pt idx="38">
                  <c:v>5478.9</c:v>
                </c:pt>
                <c:pt idx="39">
                  <c:v>5631.6</c:v>
                </c:pt>
                <c:pt idx="40">
                  <c:v>6949.4</c:v>
                </c:pt>
                <c:pt idx="41">
                  <c:v>6888.8</c:v>
                </c:pt>
                <c:pt idx="42">
                  <c:v>6417.2</c:v>
                </c:pt>
                <c:pt idx="43">
                  <c:v>5554.7</c:v>
                </c:pt>
                <c:pt idx="44">
                  <c:v>4856.8999999999996</c:v>
                </c:pt>
                <c:pt idx="45">
                  <c:v>4619.6000000000004</c:v>
                </c:pt>
                <c:pt idx="46">
                  <c:v>4371.6000000000004</c:v>
                </c:pt>
                <c:pt idx="47">
                  <c:v>4788.3</c:v>
                </c:pt>
                <c:pt idx="48">
                  <c:v>5336.3</c:v>
                </c:pt>
                <c:pt idx="49">
                  <c:v>5440.7395106999993</c:v>
                </c:pt>
                <c:pt idx="50">
                  <c:v>5524.0953545999973</c:v>
                </c:pt>
                <c:pt idx="51">
                  <c:v>5695.3628017499996</c:v>
                </c:pt>
                <c:pt idx="52">
                  <c:v>7002.3252599999996</c:v>
                </c:pt>
                <c:pt idx="53">
                  <c:v>6966.112517999999</c:v>
                </c:pt>
                <c:pt idx="54">
                  <c:v>6477.8415149489419</c:v>
                </c:pt>
                <c:pt idx="55">
                  <c:v>5616.0530228510679</c:v>
                </c:pt>
                <c:pt idx="56">
                  <c:v>4909.997417874094</c:v>
                </c:pt>
                <c:pt idx="57">
                  <c:v>4649.6124081773833</c:v>
                </c:pt>
                <c:pt idx="58">
                  <c:v>4395.4606318624037</c:v>
                </c:pt>
                <c:pt idx="59">
                  <c:v>4794.2765906499999</c:v>
                </c:pt>
                <c:pt idx="60">
                  <c:v>5331.3250531999984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53284592"/>
        <c:axId val="667330608"/>
      </c:areaChart>
      <c:lineChart>
        <c:grouping val="standard"/>
        <c:varyColors val="0"/>
        <c:ser>
          <c:idx val="0"/>
          <c:order val="2"/>
          <c:tx>
            <c:v>Media estadística</c:v>
          </c:tx>
          <c:spPr>
            <a:ln w="25400">
              <a:solidFill>
                <a:srgbClr val="B38FEE"/>
              </a:solidFill>
              <a:prstDash val="solid"/>
            </a:ln>
          </c:spPr>
          <c:marker>
            <c:symbol val="none"/>
          </c:marker>
          <c:cat>
            <c:strRef>
              <c:f>'Data 2'!$C$73:$C$133</c:f>
              <c:strCache>
                <c:ptCount val="61"/>
                <c:pt idx="0">
                  <c:v>2012 Diciembre</c:v>
                </c:pt>
                <c:pt idx="1">
                  <c:v>2014 Enero</c:v>
                </c:pt>
                <c:pt idx="2">
                  <c:v>2014 Febrero</c:v>
                </c:pt>
                <c:pt idx="3">
                  <c:v>2014 Marzo</c:v>
                </c:pt>
                <c:pt idx="4">
                  <c:v>2014 Abril</c:v>
                </c:pt>
                <c:pt idx="5">
                  <c:v>2014 Mayo</c:v>
                </c:pt>
                <c:pt idx="6">
                  <c:v>2014 Junio</c:v>
                </c:pt>
                <c:pt idx="7">
                  <c:v>2014 Julio</c:v>
                </c:pt>
                <c:pt idx="8">
                  <c:v>2014 Agosto</c:v>
                </c:pt>
                <c:pt idx="9">
                  <c:v>2014 Septiembre</c:v>
                </c:pt>
                <c:pt idx="10">
                  <c:v>2014 Octubre</c:v>
                </c:pt>
                <c:pt idx="11">
                  <c:v>2014 Noviembre</c:v>
                </c:pt>
                <c:pt idx="12">
                  <c:v>2014 Diciembre</c:v>
                </c:pt>
                <c:pt idx="13">
                  <c:v>2015 Enero</c:v>
                </c:pt>
                <c:pt idx="14">
                  <c:v>2015 Febrero</c:v>
                </c:pt>
                <c:pt idx="15">
                  <c:v>2015 Marzo</c:v>
                </c:pt>
                <c:pt idx="16">
                  <c:v>2015 Abril</c:v>
                </c:pt>
                <c:pt idx="17">
                  <c:v>2015 Mayo</c:v>
                </c:pt>
                <c:pt idx="18">
                  <c:v>2015 Junio</c:v>
                </c:pt>
                <c:pt idx="19">
                  <c:v>2015 Julio</c:v>
                </c:pt>
                <c:pt idx="20">
                  <c:v>2015 Agosto</c:v>
                </c:pt>
                <c:pt idx="21">
                  <c:v>2015 Septiembre</c:v>
                </c:pt>
                <c:pt idx="22">
                  <c:v>2015 Octubre</c:v>
                </c:pt>
                <c:pt idx="23">
                  <c:v>2015 Noviembre</c:v>
                </c:pt>
                <c:pt idx="24">
                  <c:v>2015 Diciembre</c:v>
                </c:pt>
                <c:pt idx="25">
                  <c:v>2016 Enero</c:v>
                </c:pt>
                <c:pt idx="26">
                  <c:v>2016 Febrero</c:v>
                </c:pt>
                <c:pt idx="27">
                  <c:v>2016 Marzo</c:v>
                </c:pt>
                <c:pt idx="28">
                  <c:v>2016 Abril</c:v>
                </c:pt>
                <c:pt idx="29">
                  <c:v>2016 Mayo</c:v>
                </c:pt>
                <c:pt idx="30">
                  <c:v>2016 Junio</c:v>
                </c:pt>
                <c:pt idx="31">
                  <c:v>2016 Julio</c:v>
                </c:pt>
                <c:pt idx="32">
                  <c:v>2016 Agosto</c:v>
                </c:pt>
                <c:pt idx="33">
                  <c:v>2016 Septiembre</c:v>
                </c:pt>
                <c:pt idx="34">
                  <c:v>2016 Octubre</c:v>
                </c:pt>
                <c:pt idx="35">
                  <c:v>2016 Noviembre</c:v>
                </c:pt>
                <c:pt idx="36">
                  <c:v>2016 Diciembre</c:v>
                </c:pt>
                <c:pt idx="37">
                  <c:v>2017 Enero</c:v>
                </c:pt>
                <c:pt idx="38">
                  <c:v>2017 Febrero</c:v>
                </c:pt>
                <c:pt idx="39">
                  <c:v>2017 Marzo</c:v>
                </c:pt>
                <c:pt idx="40">
                  <c:v>2017 Abril</c:v>
                </c:pt>
                <c:pt idx="41">
                  <c:v>2017 Mayo</c:v>
                </c:pt>
                <c:pt idx="42">
                  <c:v>2017 Junio</c:v>
                </c:pt>
                <c:pt idx="43">
                  <c:v>2017 Julio</c:v>
                </c:pt>
                <c:pt idx="44">
                  <c:v>2017 Agosto</c:v>
                </c:pt>
                <c:pt idx="45">
                  <c:v>2017 Septiembre</c:v>
                </c:pt>
                <c:pt idx="46">
                  <c:v>2017 Octubre</c:v>
                </c:pt>
                <c:pt idx="47">
                  <c:v>2017 Noviembre</c:v>
                </c:pt>
                <c:pt idx="48">
                  <c:v>2017 Diciembre</c:v>
                </c:pt>
                <c:pt idx="49">
                  <c:v>2018 Enero</c:v>
                </c:pt>
                <c:pt idx="50">
                  <c:v>2018 Febrero</c:v>
                </c:pt>
                <c:pt idx="51">
                  <c:v>2018 Marzo</c:v>
                </c:pt>
                <c:pt idx="52">
                  <c:v>2018 Abril</c:v>
                </c:pt>
                <c:pt idx="53">
                  <c:v>2018 Mayo</c:v>
                </c:pt>
                <c:pt idx="54">
                  <c:v>2018 Junio</c:v>
                </c:pt>
                <c:pt idx="55">
                  <c:v>2018 Julio</c:v>
                </c:pt>
                <c:pt idx="56">
                  <c:v>2018 Agosto</c:v>
                </c:pt>
                <c:pt idx="57">
                  <c:v>2018 Septiembre</c:v>
                </c:pt>
                <c:pt idx="58">
                  <c:v>2018 Octubre</c:v>
                </c:pt>
                <c:pt idx="59">
                  <c:v>2018 Noviembre</c:v>
                </c:pt>
                <c:pt idx="60">
                  <c:v>2018 Diciembre</c:v>
                </c:pt>
              </c:strCache>
            </c:strRef>
          </c:cat>
          <c:val>
            <c:numRef>
              <c:f>'Data 2'!$H$8:$H$68</c:f>
              <c:numCache>
                <c:formatCode>#,##0\ _)</c:formatCode>
                <c:ptCount val="61"/>
                <c:pt idx="0">
                  <c:v>8688.6</c:v>
                </c:pt>
                <c:pt idx="1">
                  <c:v>9434.9</c:v>
                </c:pt>
                <c:pt idx="2">
                  <c:v>9837.1</c:v>
                </c:pt>
                <c:pt idx="3">
                  <c:v>10258.200000000001</c:v>
                </c:pt>
                <c:pt idx="4">
                  <c:v>10668.5</c:v>
                </c:pt>
                <c:pt idx="5">
                  <c:v>10962.3</c:v>
                </c:pt>
                <c:pt idx="6">
                  <c:v>10460.700000000001</c:v>
                </c:pt>
                <c:pt idx="7">
                  <c:v>9396.9</c:v>
                </c:pt>
                <c:pt idx="8">
                  <c:v>8399.1</c:v>
                </c:pt>
                <c:pt idx="9">
                  <c:v>7716.6</c:v>
                </c:pt>
                <c:pt idx="10">
                  <c:v>7579.4</c:v>
                </c:pt>
                <c:pt idx="11">
                  <c:v>8045.1</c:v>
                </c:pt>
                <c:pt idx="12">
                  <c:v>8830.7000000000007</c:v>
                </c:pt>
                <c:pt idx="13">
                  <c:v>9775.2999999999993</c:v>
                </c:pt>
                <c:pt idx="14">
                  <c:v>10122.1</c:v>
                </c:pt>
                <c:pt idx="15">
                  <c:v>10525.9</c:v>
                </c:pt>
                <c:pt idx="16">
                  <c:v>10985.5</c:v>
                </c:pt>
                <c:pt idx="17">
                  <c:v>11208.4</c:v>
                </c:pt>
                <c:pt idx="18">
                  <c:v>10708.8</c:v>
                </c:pt>
                <c:pt idx="19">
                  <c:v>9643.2999999999993</c:v>
                </c:pt>
                <c:pt idx="20">
                  <c:v>8625.7000000000007</c:v>
                </c:pt>
                <c:pt idx="21">
                  <c:v>7930.4</c:v>
                </c:pt>
                <c:pt idx="22">
                  <c:v>7810.6</c:v>
                </c:pt>
                <c:pt idx="23">
                  <c:v>8257</c:v>
                </c:pt>
                <c:pt idx="24">
                  <c:v>9056</c:v>
                </c:pt>
                <c:pt idx="25">
                  <c:v>10017.4</c:v>
                </c:pt>
                <c:pt idx="26">
                  <c:v>10361.5</c:v>
                </c:pt>
                <c:pt idx="27">
                  <c:v>10787.2</c:v>
                </c:pt>
                <c:pt idx="28">
                  <c:v>11295.2</c:v>
                </c:pt>
                <c:pt idx="29">
                  <c:v>11509.5</c:v>
                </c:pt>
                <c:pt idx="30">
                  <c:v>10990.1</c:v>
                </c:pt>
                <c:pt idx="31">
                  <c:v>9894.2000000000007</c:v>
                </c:pt>
                <c:pt idx="32">
                  <c:v>8861.6</c:v>
                </c:pt>
                <c:pt idx="33">
                  <c:v>8141.4</c:v>
                </c:pt>
                <c:pt idx="34">
                  <c:v>8029.9</c:v>
                </c:pt>
                <c:pt idx="35">
                  <c:v>8512.7999999999993</c:v>
                </c:pt>
                <c:pt idx="36">
                  <c:v>9210</c:v>
                </c:pt>
                <c:pt idx="37">
                  <c:v>10035.6</c:v>
                </c:pt>
                <c:pt idx="38">
                  <c:v>10426.700000000001</c:v>
                </c:pt>
                <c:pt idx="39">
                  <c:v>10863.8</c:v>
                </c:pt>
                <c:pt idx="40">
                  <c:v>11392.9</c:v>
                </c:pt>
                <c:pt idx="41">
                  <c:v>11608.8</c:v>
                </c:pt>
                <c:pt idx="42">
                  <c:v>11080.9</c:v>
                </c:pt>
                <c:pt idx="43">
                  <c:v>9976.6</c:v>
                </c:pt>
                <c:pt idx="44">
                  <c:v>8897.1</c:v>
                </c:pt>
                <c:pt idx="45">
                  <c:v>8164.3</c:v>
                </c:pt>
                <c:pt idx="46">
                  <c:v>8040.8</c:v>
                </c:pt>
                <c:pt idx="47">
                  <c:v>8517.9</c:v>
                </c:pt>
                <c:pt idx="48">
                  <c:v>9077</c:v>
                </c:pt>
                <c:pt idx="49">
                  <c:v>9768.7862404958978</c:v>
                </c:pt>
                <c:pt idx="50">
                  <c:v>10246.239431537933</c:v>
                </c:pt>
                <c:pt idx="51">
                  <c:v>10704.10729132053</c:v>
                </c:pt>
                <c:pt idx="52">
                  <c:v>11260.627811983439</c:v>
                </c:pt>
                <c:pt idx="53">
                  <c:v>11479.752390524864</c:v>
                </c:pt>
                <c:pt idx="54">
                  <c:v>10910.385488499473</c:v>
                </c:pt>
                <c:pt idx="55">
                  <c:v>9805.5363168836884</c:v>
                </c:pt>
                <c:pt idx="56">
                  <c:v>8722.05248320803</c:v>
                </c:pt>
                <c:pt idx="57">
                  <c:v>7980.0246175386947</c:v>
                </c:pt>
                <c:pt idx="58">
                  <c:v>7851.3065504312008</c:v>
                </c:pt>
                <c:pt idx="59">
                  <c:v>8185.911173848619</c:v>
                </c:pt>
                <c:pt idx="60">
                  <c:v>8645.3592049681756</c:v>
                </c:pt>
              </c:numCache>
            </c:numRef>
          </c:val>
          <c:smooth val="0"/>
        </c:ser>
        <c:ser>
          <c:idx val="1"/>
          <c:order val="3"/>
          <c:tx>
            <c:v>Máxima capacidad</c:v>
          </c:tx>
          <c:spPr>
            <a:ln w="25400">
              <a:solidFill>
                <a:srgbClr val="DB0705"/>
              </a:solidFill>
              <a:prstDash val="solid"/>
            </a:ln>
          </c:spPr>
          <c:marker>
            <c:symbol val="none"/>
          </c:marker>
          <c:cat>
            <c:strRef>
              <c:f>'Data 2'!$C$73:$C$133</c:f>
              <c:strCache>
                <c:ptCount val="61"/>
                <c:pt idx="0">
                  <c:v>2012 Diciembre</c:v>
                </c:pt>
                <c:pt idx="1">
                  <c:v>2014 Enero</c:v>
                </c:pt>
                <c:pt idx="2">
                  <c:v>2014 Febrero</c:v>
                </c:pt>
                <c:pt idx="3">
                  <c:v>2014 Marzo</c:v>
                </c:pt>
                <c:pt idx="4">
                  <c:v>2014 Abril</c:v>
                </c:pt>
                <c:pt idx="5">
                  <c:v>2014 Mayo</c:v>
                </c:pt>
                <c:pt idx="6">
                  <c:v>2014 Junio</c:v>
                </c:pt>
                <c:pt idx="7">
                  <c:v>2014 Julio</c:v>
                </c:pt>
                <c:pt idx="8">
                  <c:v>2014 Agosto</c:v>
                </c:pt>
                <c:pt idx="9">
                  <c:v>2014 Septiembre</c:v>
                </c:pt>
                <c:pt idx="10">
                  <c:v>2014 Octubre</c:v>
                </c:pt>
                <c:pt idx="11">
                  <c:v>2014 Noviembre</c:v>
                </c:pt>
                <c:pt idx="12">
                  <c:v>2014 Diciembre</c:v>
                </c:pt>
                <c:pt idx="13">
                  <c:v>2015 Enero</c:v>
                </c:pt>
                <c:pt idx="14">
                  <c:v>2015 Febrero</c:v>
                </c:pt>
                <c:pt idx="15">
                  <c:v>2015 Marzo</c:v>
                </c:pt>
                <c:pt idx="16">
                  <c:v>2015 Abril</c:v>
                </c:pt>
                <c:pt idx="17">
                  <c:v>2015 Mayo</c:v>
                </c:pt>
                <c:pt idx="18">
                  <c:v>2015 Junio</c:v>
                </c:pt>
                <c:pt idx="19">
                  <c:v>2015 Julio</c:v>
                </c:pt>
                <c:pt idx="20">
                  <c:v>2015 Agosto</c:v>
                </c:pt>
                <c:pt idx="21">
                  <c:v>2015 Septiembre</c:v>
                </c:pt>
                <c:pt idx="22">
                  <c:v>2015 Octubre</c:v>
                </c:pt>
                <c:pt idx="23">
                  <c:v>2015 Noviembre</c:v>
                </c:pt>
                <c:pt idx="24">
                  <c:v>2015 Diciembre</c:v>
                </c:pt>
                <c:pt idx="25">
                  <c:v>2016 Enero</c:v>
                </c:pt>
                <c:pt idx="26">
                  <c:v>2016 Febrero</c:v>
                </c:pt>
                <c:pt idx="27">
                  <c:v>2016 Marzo</c:v>
                </c:pt>
                <c:pt idx="28">
                  <c:v>2016 Abril</c:v>
                </c:pt>
                <c:pt idx="29">
                  <c:v>2016 Mayo</c:v>
                </c:pt>
                <c:pt idx="30">
                  <c:v>2016 Junio</c:v>
                </c:pt>
                <c:pt idx="31">
                  <c:v>2016 Julio</c:v>
                </c:pt>
                <c:pt idx="32">
                  <c:v>2016 Agosto</c:v>
                </c:pt>
                <c:pt idx="33">
                  <c:v>2016 Septiembre</c:v>
                </c:pt>
                <c:pt idx="34">
                  <c:v>2016 Octubre</c:v>
                </c:pt>
                <c:pt idx="35">
                  <c:v>2016 Noviembre</c:v>
                </c:pt>
                <c:pt idx="36">
                  <c:v>2016 Diciembre</c:v>
                </c:pt>
                <c:pt idx="37">
                  <c:v>2017 Enero</c:v>
                </c:pt>
                <c:pt idx="38">
                  <c:v>2017 Febrero</c:v>
                </c:pt>
                <c:pt idx="39">
                  <c:v>2017 Marzo</c:v>
                </c:pt>
                <c:pt idx="40">
                  <c:v>2017 Abril</c:v>
                </c:pt>
                <c:pt idx="41">
                  <c:v>2017 Mayo</c:v>
                </c:pt>
                <c:pt idx="42">
                  <c:v>2017 Junio</c:v>
                </c:pt>
                <c:pt idx="43">
                  <c:v>2017 Julio</c:v>
                </c:pt>
                <c:pt idx="44">
                  <c:v>2017 Agosto</c:v>
                </c:pt>
                <c:pt idx="45">
                  <c:v>2017 Septiembre</c:v>
                </c:pt>
                <c:pt idx="46">
                  <c:v>2017 Octubre</c:v>
                </c:pt>
                <c:pt idx="47">
                  <c:v>2017 Noviembre</c:v>
                </c:pt>
                <c:pt idx="48">
                  <c:v>2017 Diciembre</c:v>
                </c:pt>
                <c:pt idx="49">
                  <c:v>2018 Enero</c:v>
                </c:pt>
                <c:pt idx="50">
                  <c:v>2018 Febrero</c:v>
                </c:pt>
                <c:pt idx="51">
                  <c:v>2018 Marzo</c:v>
                </c:pt>
                <c:pt idx="52">
                  <c:v>2018 Abril</c:v>
                </c:pt>
                <c:pt idx="53">
                  <c:v>2018 Mayo</c:v>
                </c:pt>
                <c:pt idx="54">
                  <c:v>2018 Junio</c:v>
                </c:pt>
                <c:pt idx="55">
                  <c:v>2018 Julio</c:v>
                </c:pt>
                <c:pt idx="56">
                  <c:v>2018 Agosto</c:v>
                </c:pt>
                <c:pt idx="57">
                  <c:v>2018 Septiembre</c:v>
                </c:pt>
                <c:pt idx="58">
                  <c:v>2018 Octubre</c:v>
                </c:pt>
                <c:pt idx="59">
                  <c:v>2018 Noviembre</c:v>
                </c:pt>
                <c:pt idx="60">
                  <c:v>2018 Diciembre</c:v>
                </c:pt>
              </c:strCache>
            </c:strRef>
          </c:cat>
          <c:val>
            <c:numRef>
              <c:f>'Data 2'!$E$8:$E$68</c:f>
              <c:numCache>
                <c:formatCode>#,##0\ _)</c:formatCode>
                <c:ptCount val="61"/>
                <c:pt idx="0">
                  <c:v>18538.071</c:v>
                </c:pt>
                <c:pt idx="1">
                  <c:v>18538.071</c:v>
                </c:pt>
                <c:pt idx="2">
                  <c:v>18538.071</c:v>
                </c:pt>
                <c:pt idx="3">
                  <c:v>18538.071</c:v>
                </c:pt>
                <c:pt idx="4">
                  <c:v>18538.071</c:v>
                </c:pt>
                <c:pt idx="5">
                  <c:v>18538.071</c:v>
                </c:pt>
                <c:pt idx="6">
                  <c:v>18538.071</c:v>
                </c:pt>
                <c:pt idx="7">
                  <c:v>18538.071</c:v>
                </c:pt>
                <c:pt idx="8">
                  <c:v>18538.071</c:v>
                </c:pt>
                <c:pt idx="9">
                  <c:v>18538.071</c:v>
                </c:pt>
                <c:pt idx="10">
                  <c:v>18538.071</c:v>
                </c:pt>
                <c:pt idx="11">
                  <c:v>18538.071</c:v>
                </c:pt>
                <c:pt idx="12">
                  <c:v>18538.071</c:v>
                </c:pt>
                <c:pt idx="13">
                  <c:v>18538.071</c:v>
                </c:pt>
                <c:pt idx="14">
                  <c:v>18538.071</c:v>
                </c:pt>
                <c:pt idx="15">
                  <c:v>18538.071</c:v>
                </c:pt>
                <c:pt idx="16">
                  <c:v>18538.071</c:v>
                </c:pt>
                <c:pt idx="17">
                  <c:v>18538.071</c:v>
                </c:pt>
                <c:pt idx="18">
                  <c:v>18538.071</c:v>
                </c:pt>
                <c:pt idx="19">
                  <c:v>18538.071</c:v>
                </c:pt>
                <c:pt idx="20">
                  <c:v>18538.071</c:v>
                </c:pt>
                <c:pt idx="21">
                  <c:v>18538.071</c:v>
                </c:pt>
                <c:pt idx="22">
                  <c:v>18538.071</c:v>
                </c:pt>
                <c:pt idx="23">
                  <c:v>18538.071</c:v>
                </c:pt>
                <c:pt idx="24">
                  <c:v>18538.071</c:v>
                </c:pt>
                <c:pt idx="25">
                  <c:v>18538.071</c:v>
                </c:pt>
                <c:pt idx="26">
                  <c:v>18538.071</c:v>
                </c:pt>
                <c:pt idx="27">
                  <c:v>18538.071</c:v>
                </c:pt>
                <c:pt idx="28">
                  <c:v>18538.071</c:v>
                </c:pt>
                <c:pt idx="29">
                  <c:v>18538.071</c:v>
                </c:pt>
                <c:pt idx="30">
                  <c:v>18538.071</c:v>
                </c:pt>
                <c:pt idx="31">
                  <c:v>18538.071</c:v>
                </c:pt>
                <c:pt idx="32">
                  <c:v>18538.071</c:v>
                </c:pt>
                <c:pt idx="33">
                  <c:v>18538.071</c:v>
                </c:pt>
                <c:pt idx="34">
                  <c:v>18538.071</c:v>
                </c:pt>
                <c:pt idx="35">
                  <c:v>18538.071</c:v>
                </c:pt>
                <c:pt idx="36">
                  <c:v>18538.071</c:v>
                </c:pt>
                <c:pt idx="37">
                  <c:v>18538.071</c:v>
                </c:pt>
                <c:pt idx="38">
                  <c:v>18538.071</c:v>
                </c:pt>
                <c:pt idx="39">
                  <c:v>18538.071</c:v>
                </c:pt>
                <c:pt idx="40">
                  <c:v>18538.071</c:v>
                </c:pt>
                <c:pt idx="41">
                  <c:v>18538.071</c:v>
                </c:pt>
                <c:pt idx="42">
                  <c:v>18538.071</c:v>
                </c:pt>
                <c:pt idx="43">
                  <c:v>18538.071</c:v>
                </c:pt>
                <c:pt idx="44">
                  <c:v>18538.071</c:v>
                </c:pt>
                <c:pt idx="45">
                  <c:v>18538.071</c:v>
                </c:pt>
                <c:pt idx="46">
                  <c:v>18538.071</c:v>
                </c:pt>
                <c:pt idx="47">
                  <c:v>18538.071</c:v>
                </c:pt>
                <c:pt idx="48">
                  <c:v>18538.071</c:v>
                </c:pt>
                <c:pt idx="49">
                  <c:v>18538.071</c:v>
                </c:pt>
                <c:pt idx="50">
                  <c:v>18538.071</c:v>
                </c:pt>
                <c:pt idx="51">
                  <c:v>18538.071</c:v>
                </c:pt>
                <c:pt idx="52">
                  <c:v>18538.071</c:v>
                </c:pt>
                <c:pt idx="53">
                  <c:v>18538.071</c:v>
                </c:pt>
                <c:pt idx="54">
                  <c:v>18538.071</c:v>
                </c:pt>
                <c:pt idx="55">
                  <c:v>18538.071</c:v>
                </c:pt>
                <c:pt idx="56">
                  <c:v>18538.071</c:v>
                </c:pt>
                <c:pt idx="57">
                  <c:v>18538.071</c:v>
                </c:pt>
                <c:pt idx="58">
                  <c:v>18538.071</c:v>
                </c:pt>
                <c:pt idx="59">
                  <c:v>18538.071</c:v>
                </c:pt>
                <c:pt idx="60">
                  <c:v>18538.071</c:v>
                </c:pt>
              </c:numCache>
            </c:numRef>
          </c:val>
          <c:smooth val="0"/>
        </c:ser>
        <c:ser>
          <c:idx val="6"/>
          <c:order val="4"/>
          <c:tx>
            <c:v>Real</c:v>
          </c:tx>
          <c:spPr>
            <a:ln w="25400">
              <a:solidFill>
                <a:srgbClr val="004563"/>
              </a:solidFill>
              <a:prstDash val="solid"/>
            </a:ln>
          </c:spPr>
          <c:marker>
            <c:symbol val="none"/>
          </c:marker>
          <c:cat>
            <c:strRef>
              <c:f>'Data 2'!$C$73:$C$133</c:f>
              <c:strCache>
                <c:ptCount val="61"/>
                <c:pt idx="0">
                  <c:v>2012 Diciembre</c:v>
                </c:pt>
                <c:pt idx="1">
                  <c:v>2014 Enero</c:v>
                </c:pt>
                <c:pt idx="2">
                  <c:v>2014 Febrero</c:v>
                </c:pt>
                <c:pt idx="3">
                  <c:v>2014 Marzo</c:v>
                </c:pt>
                <c:pt idx="4">
                  <c:v>2014 Abril</c:v>
                </c:pt>
                <c:pt idx="5">
                  <c:v>2014 Mayo</c:v>
                </c:pt>
                <c:pt idx="6">
                  <c:v>2014 Junio</c:v>
                </c:pt>
                <c:pt idx="7">
                  <c:v>2014 Julio</c:v>
                </c:pt>
                <c:pt idx="8">
                  <c:v>2014 Agosto</c:v>
                </c:pt>
                <c:pt idx="9">
                  <c:v>2014 Septiembre</c:v>
                </c:pt>
                <c:pt idx="10">
                  <c:v>2014 Octubre</c:v>
                </c:pt>
                <c:pt idx="11">
                  <c:v>2014 Noviembre</c:v>
                </c:pt>
                <c:pt idx="12">
                  <c:v>2014 Diciembre</c:v>
                </c:pt>
                <c:pt idx="13">
                  <c:v>2015 Enero</c:v>
                </c:pt>
                <c:pt idx="14">
                  <c:v>2015 Febrero</c:v>
                </c:pt>
                <c:pt idx="15">
                  <c:v>2015 Marzo</c:v>
                </c:pt>
                <c:pt idx="16">
                  <c:v>2015 Abril</c:v>
                </c:pt>
                <c:pt idx="17">
                  <c:v>2015 Mayo</c:v>
                </c:pt>
                <c:pt idx="18">
                  <c:v>2015 Junio</c:v>
                </c:pt>
                <c:pt idx="19">
                  <c:v>2015 Julio</c:v>
                </c:pt>
                <c:pt idx="20">
                  <c:v>2015 Agosto</c:v>
                </c:pt>
                <c:pt idx="21">
                  <c:v>2015 Septiembre</c:v>
                </c:pt>
                <c:pt idx="22">
                  <c:v>2015 Octubre</c:v>
                </c:pt>
                <c:pt idx="23">
                  <c:v>2015 Noviembre</c:v>
                </c:pt>
                <c:pt idx="24">
                  <c:v>2015 Diciembre</c:v>
                </c:pt>
                <c:pt idx="25">
                  <c:v>2016 Enero</c:v>
                </c:pt>
                <c:pt idx="26">
                  <c:v>2016 Febrero</c:v>
                </c:pt>
                <c:pt idx="27">
                  <c:v>2016 Marzo</c:v>
                </c:pt>
                <c:pt idx="28">
                  <c:v>2016 Abril</c:v>
                </c:pt>
                <c:pt idx="29">
                  <c:v>2016 Mayo</c:v>
                </c:pt>
                <c:pt idx="30">
                  <c:v>2016 Junio</c:v>
                </c:pt>
                <c:pt idx="31">
                  <c:v>2016 Julio</c:v>
                </c:pt>
                <c:pt idx="32">
                  <c:v>2016 Agosto</c:v>
                </c:pt>
                <c:pt idx="33">
                  <c:v>2016 Septiembre</c:v>
                </c:pt>
                <c:pt idx="34">
                  <c:v>2016 Octubre</c:v>
                </c:pt>
                <c:pt idx="35">
                  <c:v>2016 Noviembre</c:v>
                </c:pt>
                <c:pt idx="36">
                  <c:v>2016 Diciembre</c:v>
                </c:pt>
                <c:pt idx="37">
                  <c:v>2017 Enero</c:v>
                </c:pt>
                <c:pt idx="38">
                  <c:v>2017 Febrero</c:v>
                </c:pt>
                <c:pt idx="39">
                  <c:v>2017 Marzo</c:v>
                </c:pt>
                <c:pt idx="40">
                  <c:v>2017 Abril</c:v>
                </c:pt>
                <c:pt idx="41">
                  <c:v>2017 Mayo</c:v>
                </c:pt>
                <c:pt idx="42">
                  <c:v>2017 Junio</c:v>
                </c:pt>
                <c:pt idx="43">
                  <c:v>2017 Julio</c:v>
                </c:pt>
                <c:pt idx="44">
                  <c:v>2017 Agosto</c:v>
                </c:pt>
                <c:pt idx="45">
                  <c:v>2017 Septiembre</c:v>
                </c:pt>
                <c:pt idx="46">
                  <c:v>2017 Octubre</c:v>
                </c:pt>
                <c:pt idx="47">
                  <c:v>2017 Noviembre</c:v>
                </c:pt>
                <c:pt idx="48">
                  <c:v>2017 Diciembre</c:v>
                </c:pt>
                <c:pt idx="49">
                  <c:v>2018 Enero</c:v>
                </c:pt>
                <c:pt idx="50">
                  <c:v>2018 Febrero</c:v>
                </c:pt>
                <c:pt idx="51">
                  <c:v>2018 Marzo</c:v>
                </c:pt>
                <c:pt idx="52">
                  <c:v>2018 Abril</c:v>
                </c:pt>
                <c:pt idx="53">
                  <c:v>2018 Mayo</c:v>
                </c:pt>
                <c:pt idx="54">
                  <c:v>2018 Junio</c:v>
                </c:pt>
                <c:pt idx="55">
                  <c:v>2018 Julio</c:v>
                </c:pt>
                <c:pt idx="56">
                  <c:v>2018 Agosto</c:v>
                </c:pt>
                <c:pt idx="57">
                  <c:v>2018 Septiembre</c:v>
                </c:pt>
                <c:pt idx="58">
                  <c:v>2018 Octubre</c:v>
                </c:pt>
                <c:pt idx="59">
                  <c:v>2018 Noviembre</c:v>
                </c:pt>
                <c:pt idx="60">
                  <c:v>2018 Diciembre</c:v>
                </c:pt>
              </c:strCache>
            </c:strRef>
          </c:cat>
          <c:val>
            <c:numRef>
              <c:f>'Data 2'!$D$8:$D$68</c:f>
              <c:numCache>
                <c:formatCode>#,##0\ _)</c:formatCode>
                <c:ptCount val="61"/>
                <c:pt idx="0">
                  <c:v>7079.449087</c:v>
                </c:pt>
                <c:pt idx="1">
                  <c:v>13095.099113</c:v>
                </c:pt>
                <c:pt idx="2">
                  <c:v>14128.365964000001</c:v>
                </c:pt>
                <c:pt idx="3">
                  <c:v>13921.849047</c:v>
                </c:pt>
                <c:pt idx="4">
                  <c:v>14347.673042</c:v>
                </c:pt>
                <c:pt idx="5">
                  <c:v>14108.111021999999</c:v>
                </c:pt>
                <c:pt idx="6">
                  <c:v>13566.252734</c:v>
                </c:pt>
                <c:pt idx="7">
                  <c:v>12458.298484000001</c:v>
                </c:pt>
                <c:pt idx="8">
                  <c:v>11182.845214999999</c:v>
                </c:pt>
                <c:pt idx="9">
                  <c:v>10347.826236000001</c:v>
                </c:pt>
                <c:pt idx="10">
                  <c:v>10605.790159</c:v>
                </c:pt>
                <c:pt idx="11">
                  <c:v>11549.200858</c:v>
                </c:pt>
                <c:pt idx="12">
                  <c:v>11825.70354</c:v>
                </c:pt>
                <c:pt idx="13">
                  <c:v>11887.913372000001</c:v>
                </c:pt>
                <c:pt idx="14">
                  <c:v>12621.581502000001</c:v>
                </c:pt>
                <c:pt idx="15">
                  <c:v>12918.073985999999</c:v>
                </c:pt>
                <c:pt idx="16">
                  <c:v>13203.73019</c:v>
                </c:pt>
                <c:pt idx="17">
                  <c:v>12887.114576</c:v>
                </c:pt>
                <c:pt idx="18">
                  <c:v>11918.792775</c:v>
                </c:pt>
                <c:pt idx="19">
                  <c:v>10448.885818000001</c:v>
                </c:pt>
                <c:pt idx="20">
                  <c:v>9469.3938039999994</c:v>
                </c:pt>
                <c:pt idx="21">
                  <c:v>8754.5516729999999</c:v>
                </c:pt>
                <c:pt idx="22">
                  <c:v>8623.2692549999992</c:v>
                </c:pt>
                <c:pt idx="23">
                  <c:v>8744.6446699999997</c:v>
                </c:pt>
                <c:pt idx="24">
                  <c:v>8644.1745179999998</c:v>
                </c:pt>
                <c:pt idx="25">
                  <c:v>11227.656998</c:v>
                </c:pt>
                <c:pt idx="26">
                  <c:v>12066.238818</c:v>
                </c:pt>
                <c:pt idx="27">
                  <c:v>12306.055883000001</c:v>
                </c:pt>
                <c:pt idx="28">
                  <c:v>13179.567322000001</c:v>
                </c:pt>
                <c:pt idx="29">
                  <c:v>13577.542675000001</c:v>
                </c:pt>
                <c:pt idx="30">
                  <c:v>12751.035658000001</c:v>
                </c:pt>
                <c:pt idx="31">
                  <c:v>11400.747851</c:v>
                </c:pt>
                <c:pt idx="32">
                  <c:v>9726.8527639999993</c:v>
                </c:pt>
                <c:pt idx="33">
                  <c:v>8542.9985949999991</c:v>
                </c:pt>
                <c:pt idx="34">
                  <c:v>7639.5428579999998</c:v>
                </c:pt>
                <c:pt idx="35">
                  <c:v>7737.8927560000002</c:v>
                </c:pt>
                <c:pt idx="36">
                  <c:v>7271.9042060000002</c:v>
                </c:pt>
                <c:pt idx="37">
                  <c:v>6352.3982489999999</c:v>
                </c:pt>
                <c:pt idx="38">
                  <c:v>8201.5317109999996</c:v>
                </c:pt>
                <c:pt idx="39">
                  <c:v>8171.2895820000003</c:v>
                </c:pt>
                <c:pt idx="40">
                  <c:v>8002.4783509999997</c:v>
                </c:pt>
                <c:pt idx="41">
                  <c:v>8068.3502509999998</c:v>
                </c:pt>
                <c:pt idx="42">
                  <c:v>7504.6737370000001</c:v>
                </c:pt>
                <c:pt idx="43">
                  <c:v>6868.7604899999997</c:v>
                </c:pt>
                <c:pt idx="44">
                  <c:v>6036.3040380000002</c:v>
                </c:pt>
                <c:pt idx="45">
                  <c:v>5135.5098319999997</c:v>
                </c:pt>
                <c:pt idx="46">
                  <c:v>4708.038114</c:v>
                </c:pt>
                <c:pt idx="47">
                  <c:v>4403.8701209999999</c:v>
                </c:pt>
                <c:pt idx="48">
                  <c:v>4883.4119860000001</c:v>
                </c:pt>
                <c:pt idx="49">
                  <c:v>5398.2220399999997</c:v>
                </c:pt>
                <c:pt idx="50">
                  <c:v>5616.4103270000005</c:v>
                </c:pt>
                <c:pt idx="51">
                  <c:v>9699.4711429999988</c:v>
                </c:pt>
                <c:pt idx="52">
                  <c:v>11897.527653000001</c:v>
                </c:pt>
                <c:pt idx="53">
                  <c:v>12095.723247000002</c:v>
                </c:pt>
                <c:pt idx="54">
                  <c:v>11876.304858</c:v>
                </c:pt>
                <c:pt idx="55">
                  <c:v>10246.502908</c:v>
                </c:pt>
                <c:pt idx="56">
                  <c:v>9315.0715187147434</c:v>
                </c:pt>
                <c:pt idx="57">
                  <c:v>8192.9385726801956</c:v>
                </c:pt>
                <c:pt idx="58">
                  <c:v>7628.6385403221666</c:v>
                </c:pt>
                <c:pt idx="59">
                  <c:v>8008.9796223264284</c:v>
                </c:pt>
                <c:pt idx="60">
                  <c:v>8172.2198288975142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67331000"/>
        <c:axId val="667331392"/>
      </c:lineChart>
      <c:catAx>
        <c:axId val="653284592"/>
        <c:scaling>
          <c:orientation val="minMax"/>
        </c:scaling>
        <c:delete val="0"/>
        <c:axPos val="b"/>
        <c:numFmt formatCode="General" sourceLinked="1"/>
        <c:majorTickMark val="out"/>
        <c:minorTickMark val="out"/>
        <c:tickLblPos val="none"/>
        <c:spPr>
          <a:ln w="9525">
            <a:noFill/>
          </a:ln>
        </c:spPr>
        <c:crossAx val="667330608"/>
        <c:crossesAt val="0"/>
        <c:auto val="0"/>
        <c:lblAlgn val="ctr"/>
        <c:lblOffset val="100"/>
        <c:tickLblSkip val="12"/>
        <c:tickMarkSkip val="12"/>
        <c:noMultiLvlLbl val="0"/>
      </c:catAx>
      <c:valAx>
        <c:axId val="667330608"/>
        <c:scaling>
          <c:orientation val="minMax"/>
          <c:max val="19000"/>
          <c:min val="3000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4563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53284592"/>
        <c:crosses val="autoZero"/>
        <c:crossBetween val="midCat"/>
        <c:majorUnit val="2000"/>
        <c:minorUnit val="400"/>
      </c:valAx>
      <c:catAx>
        <c:axId val="6673310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67331392"/>
        <c:crosses val="autoZero"/>
        <c:auto val="0"/>
        <c:lblAlgn val="ctr"/>
        <c:lblOffset val="100"/>
        <c:noMultiLvlLbl val="0"/>
      </c:catAx>
      <c:valAx>
        <c:axId val="667331392"/>
        <c:scaling>
          <c:orientation val="minMax"/>
        </c:scaling>
        <c:delete val="1"/>
        <c:axPos val="l"/>
        <c:numFmt formatCode="#,##0\ _)" sourceLinked="1"/>
        <c:majorTickMark val="out"/>
        <c:minorTickMark val="none"/>
        <c:tickLblPos val="nextTo"/>
        <c:crossAx val="667331000"/>
        <c:crosses val="autoZero"/>
        <c:crossBetween val="midCat"/>
      </c:valAx>
      <c:spPr>
        <a:solidFill>
          <a:srgbClr val="F7D2C6"/>
        </a:solidFill>
        <a:ln w="25400">
          <a:noFill/>
        </a:ln>
      </c:spPr>
    </c:plotArea>
    <c:legend>
      <c:legendPos val="r"/>
      <c:legendEntry>
        <c:idx val="0"/>
        <c:delete val="1"/>
      </c:legendEntry>
      <c:legendEntry>
        <c:idx val="1"/>
        <c:delete val="1"/>
      </c:legendEntry>
      <c:layout>
        <c:manualLayout>
          <c:xMode val="edge"/>
          <c:yMode val="edge"/>
          <c:x val="0.16136944984566415"/>
          <c:y val="4.3478260869565216E-2"/>
          <c:w val="0.77995212701101846"/>
          <c:h val="0.12648262840662705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4563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4563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9505112203169937E-2"/>
          <c:y val="0.16364520611394165"/>
          <c:w val="0.84777911579162635"/>
          <c:h val="0.71300125526344293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'Data 1'!$C$100</c:f>
              <c:strCache>
                <c:ptCount val="1"/>
                <c:pt idx="0">
                  <c:v>Hidráulica</c:v>
                </c:pt>
              </c:strCache>
            </c:strRef>
          </c:tx>
          <c:spPr>
            <a:solidFill>
              <a:srgbClr val="0090D1"/>
            </a:solidFill>
            <a:ln w="12700"/>
          </c:spPr>
          <c:invertIfNegative val="0"/>
          <c:cat>
            <c:numRef>
              <c:f>'Data 1'!$D$99:$M$99</c:f>
              <c:numCache>
                <c:formatCode>0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'Data 1'!$D$100:$M$100</c:f>
              <c:numCache>
                <c:formatCode>#,##0</c:formatCode>
                <c:ptCount val="10"/>
                <c:pt idx="0">
                  <c:v>16655.816650000001</c:v>
                </c:pt>
                <c:pt idx="1">
                  <c:v>16686.268980000001</c:v>
                </c:pt>
                <c:pt idx="2">
                  <c:v>16703.63078</c:v>
                </c:pt>
                <c:pt idx="3">
                  <c:v>16926.57878</c:v>
                </c:pt>
                <c:pt idx="4">
                  <c:v>16984.611779999999</c:v>
                </c:pt>
                <c:pt idx="5">
                  <c:v>16990.841779999999</c:v>
                </c:pt>
                <c:pt idx="6">
                  <c:v>17026.746629999994</c:v>
                </c:pt>
                <c:pt idx="7">
                  <c:v>17030.846629999996</c:v>
                </c:pt>
                <c:pt idx="8">
                  <c:v>17027.884629999997</c:v>
                </c:pt>
                <c:pt idx="9">
                  <c:v>17046.656230000001</c:v>
                </c:pt>
              </c:numCache>
            </c:numRef>
          </c:val>
        </c:ser>
        <c:ser>
          <c:idx val="11"/>
          <c:order val="1"/>
          <c:tx>
            <c:strRef>
              <c:f>'Data 1'!$C$101</c:f>
              <c:strCache>
                <c:ptCount val="1"/>
                <c:pt idx="0">
                  <c:v>Bombeo puro</c:v>
                </c:pt>
              </c:strCache>
            </c:strRef>
          </c:tx>
          <c:spPr>
            <a:solidFill>
              <a:srgbClr val="007CF9"/>
            </a:solidFill>
          </c:spPr>
          <c:invertIfNegative val="0"/>
          <c:cat>
            <c:numRef>
              <c:f>'Data 1'!$D$99:$M$99</c:f>
              <c:numCache>
                <c:formatCode>0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'Data 1'!$D$101:$M$101</c:f>
              <c:numCache>
                <c:formatCode>#,##0</c:formatCode>
                <c:ptCount val="10"/>
                <c:pt idx="0">
                  <c:v>2450.9399999999996</c:v>
                </c:pt>
                <c:pt idx="1">
                  <c:v>2450.9399999999996</c:v>
                </c:pt>
                <c:pt idx="2">
                  <c:v>2450.9399999999996</c:v>
                </c:pt>
                <c:pt idx="3">
                  <c:v>2450.9399999999996</c:v>
                </c:pt>
                <c:pt idx="4">
                  <c:v>2450.9399999999996</c:v>
                </c:pt>
                <c:pt idx="5">
                  <c:v>2450.9399999999996</c:v>
                </c:pt>
                <c:pt idx="6">
                  <c:v>3328.8900000000003</c:v>
                </c:pt>
                <c:pt idx="7">
                  <c:v>3328.8900000000003</c:v>
                </c:pt>
                <c:pt idx="8">
                  <c:v>3328.8900000000003</c:v>
                </c:pt>
                <c:pt idx="9">
                  <c:v>3328.8900000000003</c:v>
                </c:pt>
              </c:numCache>
            </c:numRef>
          </c:val>
        </c:ser>
        <c:ser>
          <c:idx val="1"/>
          <c:order val="2"/>
          <c:tx>
            <c:strRef>
              <c:f>'Data 1'!$C$102</c:f>
              <c:strCache>
                <c:ptCount val="1"/>
                <c:pt idx="0">
                  <c:v>Nuclear</c:v>
                </c:pt>
              </c:strCache>
            </c:strRef>
          </c:tx>
          <c:spPr>
            <a:solidFill>
              <a:srgbClr val="464394"/>
            </a:solidFill>
          </c:spPr>
          <c:invertIfNegative val="0"/>
          <c:cat>
            <c:numRef>
              <c:f>'Data 1'!$D$99:$M$99</c:f>
              <c:numCache>
                <c:formatCode>0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'Data 1'!$D$102:$M$102</c:f>
              <c:numCache>
                <c:formatCode>#,##0</c:formatCode>
                <c:ptCount val="10"/>
                <c:pt idx="0">
                  <c:v>7455.58</c:v>
                </c:pt>
                <c:pt idx="1">
                  <c:v>7515.3700000000008</c:v>
                </c:pt>
                <c:pt idx="2">
                  <c:v>7572.58</c:v>
                </c:pt>
                <c:pt idx="3">
                  <c:v>7572.58</c:v>
                </c:pt>
                <c:pt idx="4">
                  <c:v>7572.58</c:v>
                </c:pt>
                <c:pt idx="5">
                  <c:v>7572.58</c:v>
                </c:pt>
                <c:pt idx="6">
                  <c:v>7572.58</c:v>
                </c:pt>
                <c:pt idx="7">
                  <c:v>7572.58</c:v>
                </c:pt>
                <c:pt idx="8">
                  <c:v>7117.29</c:v>
                </c:pt>
                <c:pt idx="9">
                  <c:v>7117.29</c:v>
                </c:pt>
              </c:numCache>
            </c:numRef>
          </c:val>
        </c:ser>
        <c:ser>
          <c:idx val="2"/>
          <c:order val="3"/>
          <c:tx>
            <c:strRef>
              <c:f>'Data 1'!$C$103</c:f>
              <c:strCache>
                <c:ptCount val="1"/>
                <c:pt idx="0">
                  <c:v>Carbón</c:v>
                </c:pt>
              </c:strCache>
            </c:strRef>
          </c:tx>
          <c:spPr>
            <a:solidFill>
              <a:srgbClr val="993300"/>
            </a:solidFill>
          </c:spPr>
          <c:invertIfNegative val="0"/>
          <c:cat>
            <c:numRef>
              <c:f>'Data 1'!$D$99:$M$99</c:f>
              <c:numCache>
                <c:formatCode>0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'Data 1'!$D$103:$M$103</c:f>
              <c:numCache>
                <c:formatCode>#,##0</c:formatCode>
                <c:ptCount val="10"/>
                <c:pt idx="0">
                  <c:v>10856.400000000001</c:v>
                </c:pt>
                <c:pt idx="1">
                  <c:v>10873.95</c:v>
                </c:pt>
                <c:pt idx="2">
                  <c:v>11103.390000000001</c:v>
                </c:pt>
                <c:pt idx="3">
                  <c:v>10595.47</c:v>
                </c:pt>
                <c:pt idx="4">
                  <c:v>10610.37</c:v>
                </c:pt>
                <c:pt idx="5">
                  <c:v>10468.02</c:v>
                </c:pt>
                <c:pt idx="6">
                  <c:v>10468.02</c:v>
                </c:pt>
                <c:pt idx="7">
                  <c:v>9535.869999999999</c:v>
                </c:pt>
                <c:pt idx="8">
                  <c:v>9535.869999999999</c:v>
                </c:pt>
                <c:pt idx="9">
                  <c:v>9561.8849999999984</c:v>
                </c:pt>
              </c:numCache>
            </c:numRef>
          </c:val>
        </c:ser>
        <c:ser>
          <c:idx val="8"/>
          <c:order val="4"/>
          <c:tx>
            <c:strRef>
              <c:f>'Data 1'!$C$104</c:f>
              <c:strCache>
                <c:ptCount val="1"/>
                <c:pt idx="0">
                  <c:v>Fuel/gas</c:v>
                </c:pt>
              </c:strCache>
            </c:strRef>
          </c:tx>
          <c:spPr>
            <a:solidFill>
              <a:srgbClr val="BA0F16"/>
            </a:solidFill>
          </c:spPr>
          <c:invertIfNegative val="0"/>
          <c:cat>
            <c:numRef>
              <c:f>'Data 1'!$D$99:$M$99</c:f>
              <c:numCache>
                <c:formatCode>0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'Data 1'!$D$104:$M$104</c:f>
              <c:numCache>
                <c:formatCode>#,##0</c:formatCode>
                <c:ptCount val="10"/>
                <c:pt idx="0">
                  <c:v>2826.07</c:v>
                </c:pt>
                <c:pt idx="1">
                  <c:v>2144.79</c:v>
                </c:pt>
                <c:pt idx="2">
                  <c:v>806.52</c:v>
                </c:pt>
                <c:pt idx="3">
                  <c:v>505.52</c:v>
                </c:pt>
                <c:pt idx="4">
                  <c:v>505.52</c:v>
                </c:pt>
                <c:pt idx="5">
                  <c:v>505.52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</c:ser>
        <c:ser>
          <c:idx val="3"/>
          <c:order val="5"/>
          <c:tx>
            <c:strRef>
              <c:f>'Data 1'!$C$105</c:f>
              <c:strCache>
                <c:ptCount val="1"/>
                <c:pt idx="0">
                  <c:v>Ciclo combinado</c:v>
                </c:pt>
              </c:strCache>
            </c:strRef>
          </c:tx>
          <c:spPr>
            <a:solidFill>
              <a:srgbClr val="FFCC66"/>
            </a:solidFill>
          </c:spPr>
          <c:invertIfNegative val="0"/>
          <c:cat>
            <c:numRef>
              <c:f>'Data 1'!$D$99:$M$99</c:f>
              <c:numCache>
                <c:formatCode>0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'Data 1'!$D$105:$M$105</c:f>
              <c:numCache>
                <c:formatCode>#,##0</c:formatCode>
                <c:ptCount val="10"/>
                <c:pt idx="0">
                  <c:v>22750.110000000008</c:v>
                </c:pt>
                <c:pt idx="1">
                  <c:v>24844.380000000005</c:v>
                </c:pt>
                <c:pt idx="2">
                  <c:v>24911.730000000003</c:v>
                </c:pt>
                <c:pt idx="3">
                  <c:v>24947.71</c:v>
                </c:pt>
                <c:pt idx="4">
                  <c:v>24947.71</c:v>
                </c:pt>
                <c:pt idx="5">
                  <c:v>24947.71</c:v>
                </c:pt>
                <c:pt idx="6">
                  <c:v>24947.71</c:v>
                </c:pt>
                <c:pt idx="7">
                  <c:v>24947.71</c:v>
                </c:pt>
                <c:pt idx="8">
                  <c:v>24947.71</c:v>
                </c:pt>
                <c:pt idx="9">
                  <c:v>24561.86</c:v>
                </c:pt>
              </c:numCache>
            </c:numRef>
          </c:val>
        </c:ser>
        <c:ser>
          <c:idx val="5"/>
          <c:order val="6"/>
          <c:tx>
            <c:strRef>
              <c:f>'Data 1'!$C$106</c:f>
              <c:strCache>
                <c:ptCount val="1"/>
                <c:pt idx="0">
                  <c:v>Eólica</c:v>
                </c:pt>
              </c:strCache>
            </c:strRef>
          </c:tx>
          <c:spPr>
            <a:solidFill>
              <a:srgbClr val="6FB114"/>
            </a:solidFill>
          </c:spPr>
          <c:invertIfNegative val="0"/>
          <c:cat>
            <c:numRef>
              <c:f>'Data 1'!$D$99:$M$99</c:f>
              <c:numCache>
                <c:formatCode>0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'Data 1'!$D$106:$M$106</c:f>
              <c:numCache>
                <c:formatCode>#,##0</c:formatCode>
                <c:ptCount val="10"/>
                <c:pt idx="0">
                  <c:v>18714.441700000003</c:v>
                </c:pt>
                <c:pt idx="1">
                  <c:v>19561.053450000003</c:v>
                </c:pt>
                <c:pt idx="2">
                  <c:v>21018.087449999999</c:v>
                </c:pt>
                <c:pt idx="3">
                  <c:v>22608.70205</c:v>
                </c:pt>
                <c:pt idx="4">
                  <c:v>22852.974049999993</c:v>
                </c:pt>
                <c:pt idx="5">
                  <c:v>22871.444549999997</c:v>
                </c:pt>
                <c:pt idx="6">
                  <c:v>22848.555149999993</c:v>
                </c:pt>
                <c:pt idx="7">
                  <c:v>22894.59015</c:v>
                </c:pt>
                <c:pt idx="8">
                  <c:v>22919.882750000001</c:v>
                </c:pt>
                <c:pt idx="9">
                  <c:v>23091.050999999999</c:v>
                </c:pt>
              </c:numCache>
            </c:numRef>
          </c:val>
        </c:ser>
        <c:ser>
          <c:idx val="6"/>
          <c:order val="7"/>
          <c:tx>
            <c:strRef>
              <c:f>'Data 1'!$C$107</c:f>
              <c:strCache>
                <c:ptCount val="1"/>
                <c:pt idx="0">
                  <c:v>Solar fotovoltaica</c:v>
                </c:pt>
              </c:strCache>
            </c:strRef>
          </c:tx>
          <c:spPr>
            <a:solidFill>
              <a:srgbClr val="E48500"/>
            </a:solidFill>
          </c:spPr>
          <c:invertIfNegative val="0"/>
          <c:cat>
            <c:numRef>
              <c:f>'Data 1'!$D$99:$M$99</c:f>
              <c:numCache>
                <c:formatCode>0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'Data 1'!$D$107:$M$107</c:f>
              <c:numCache>
                <c:formatCode>#,##0</c:formatCode>
                <c:ptCount val="10"/>
                <c:pt idx="0">
                  <c:v>3243.2076300001027</c:v>
                </c:pt>
                <c:pt idx="1">
                  <c:v>3645.2139100000977</c:v>
                </c:pt>
                <c:pt idx="2">
                  <c:v>4032.0594600000986</c:v>
                </c:pt>
                <c:pt idx="3">
                  <c:v>4293.5912300000982</c:v>
                </c:pt>
                <c:pt idx="4">
                  <c:v>4396.5001700001485</c:v>
                </c:pt>
                <c:pt idx="5">
                  <c:v>4402.664610000149</c:v>
                </c:pt>
                <c:pt idx="6">
                  <c:v>4434.9801110001281</c:v>
                </c:pt>
                <c:pt idx="7">
                  <c:v>4438.9520910001283</c:v>
                </c:pt>
                <c:pt idx="8">
                  <c:v>4440.6357050001279</c:v>
                </c:pt>
                <c:pt idx="9">
                  <c:v>4465.8568250001272</c:v>
                </c:pt>
              </c:numCache>
            </c:numRef>
          </c:val>
        </c:ser>
        <c:ser>
          <c:idx val="9"/>
          <c:order val="8"/>
          <c:tx>
            <c:strRef>
              <c:f>'Data 1'!$C$108</c:f>
              <c:strCache>
                <c:ptCount val="1"/>
                <c:pt idx="0">
                  <c:v>Solar térmica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'Data 1'!$D$99:$M$99</c:f>
              <c:numCache>
                <c:formatCode>0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'Data 1'!$D$108:$M$108</c:f>
              <c:numCache>
                <c:formatCode>#,##0</c:formatCode>
                <c:ptCount val="10"/>
                <c:pt idx="0">
                  <c:v>232.22</c:v>
                </c:pt>
                <c:pt idx="1">
                  <c:v>531.91999999999996</c:v>
                </c:pt>
                <c:pt idx="2">
                  <c:v>998.52</c:v>
                </c:pt>
                <c:pt idx="3">
                  <c:v>1949.92</c:v>
                </c:pt>
                <c:pt idx="4">
                  <c:v>2299.4275000000002</c:v>
                </c:pt>
                <c:pt idx="5">
                  <c:v>2299.4275000000002</c:v>
                </c:pt>
                <c:pt idx="6">
                  <c:v>2304.1129999999998</c:v>
                </c:pt>
                <c:pt idx="7">
                  <c:v>2304.1129999999998</c:v>
                </c:pt>
                <c:pt idx="8">
                  <c:v>2304.1129999999998</c:v>
                </c:pt>
                <c:pt idx="9">
                  <c:v>2304.1129999999998</c:v>
                </c:pt>
              </c:numCache>
            </c:numRef>
          </c:val>
        </c:ser>
        <c:ser>
          <c:idx val="7"/>
          <c:order val="9"/>
          <c:tx>
            <c:strRef>
              <c:f>'Data 1'!$C$109</c:f>
              <c:strCache>
                <c:ptCount val="1"/>
                <c:pt idx="0">
                  <c:v>Otras renovables</c:v>
                </c:pt>
              </c:strCache>
            </c:strRef>
          </c:tx>
          <c:spPr>
            <a:solidFill>
              <a:srgbClr val="9A5CBC"/>
            </a:solidFill>
          </c:spPr>
          <c:invertIfNegative val="0"/>
          <c:cat>
            <c:numRef>
              <c:f>'Data 1'!$D$99:$M$99</c:f>
              <c:numCache>
                <c:formatCode>0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'Data 1'!$D$109:$M$109</c:f>
              <c:numCache>
                <c:formatCode>#,##0</c:formatCode>
                <c:ptCount val="10"/>
                <c:pt idx="0">
                  <c:v>740.10491000000002</c:v>
                </c:pt>
                <c:pt idx="1">
                  <c:v>778.78391000000011</c:v>
                </c:pt>
                <c:pt idx="2">
                  <c:v>882.91990999999996</c:v>
                </c:pt>
                <c:pt idx="3">
                  <c:v>968.43241</c:v>
                </c:pt>
                <c:pt idx="4">
                  <c:v>944.44241000000011</c:v>
                </c:pt>
                <c:pt idx="5">
                  <c:v>981.96541000000002</c:v>
                </c:pt>
                <c:pt idx="6">
                  <c:v>866.85699999999986</c:v>
                </c:pt>
                <c:pt idx="7">
                  <c:v>852.66399999999976</c:v>
                </c:pt>
                <c:pt idx="8">
                  <c:v>854.39</c:v>
                </c:pt>
                <c:pt idx="9">
                  <c:v>859.4899999999999</c:v>
                </c:pt>
              </c:numCache>
            </c:numRef>
          </c:val>
        </c:ser>
        <c:ser>
          <c:idx val="4"/>
          <c:order val="10"/>
          <c:tx>
            <c:strRef>
              <c:f>'Data 1'!$C$110</c:f>
              <c:strCache>
                <c:ptCount val="1"/>
                <c:pt idx="0">
                  <c:v>Cogeneración</c:v>
                </c:pt>
              </c:strCache>
            </c:strRef>
          </c:tx>
          <c:spPr>
            <a:solidFill>
              <a:srgbClr val="CFA2CA"/>
            </a:solidFill>
          </c:spPr>
          <c:invertIfNegative val="0"/>
          <c:cat>
            <c:numRef>
              <c:f>'Data 1'!$D$99:$M$99</c:f>
              <c:numCache>
                <c:formatCode>0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'Data 1'!$D$110:$M$110</c:f>
              <c:numCache>
                <c:formatCode>#,##0</c:formatCode>
                <c:ptCount val="10"/>
                <c:pt idx="0">
                  <c:v>6968.1220000000003</c:v>
                </c:pt>
                <c:pt idx="1">
                  <c:v>7098.0841999999993</c:v>
                </c:pt>
                <c:pt idx="2">
                  <c:v>7179.0716999999986</c:v>
                </c:pt>
                <c:pt idx="3">
                  <c:v>7117.1501999999982</c:v>
                </c:pt>
                <c:pt idx="4">
                  <c:v>7057.8806999999997</c:v>
                </c:pt>
                <c:pt idx="5">
                  <c:v>7047.8021999999992</c:v>
                </c:pt>
                <c:pt idx="6">
                  <c:v>6156.7560100000019</c:v>
                </c:pt>
                <c:pt idx="7">
                  <c:v>5968.98801</c:v>
                </c:pt>
                <c:pt idx="8">
                  <c:v>5803.6980100000019</c:v>
                </c:pt>
                <c:pt idx="9">
                  <c:v>5730.3649000000005</c:v>
                </c:pt>
              </c:numCache>
            </c:numRef>
          </c:val>
        </c:ser>
        <c:ser>
          <c:idx val="12"/>
          <c:order val="11"/>
          <c:tx>
            <c:strRef>
              <c:f>'Data 1'!$C$111</c:f>
              <c:strCache>
                <c:ptCount val="1"/>
                <c:pt idx="0">
                  <c:v>Residuos no renovables (1)</c:v>
                </c:pt>
              </c:strCache>
            </c:strRef>
          </c:tx>
          <c:spPr>
            <a:solidFill>
              <a:srgbClr val="666666"/>
            </a:solidFill>
          </c:spPr>
          <c:invertIfNegative val="0"/>
          <c:cat>
            <c:numRef>
              <c:f>'Data 1'!$D$99:$M$99</c:f>
              <c:numCache>
                <c:formatCode>0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'Data 1'!$D$111:$M$111</c:f>
              <c:numCache>
                <c:formatCode>#,##0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469.58749999999998</c:v>
                </c:pt>
                <c:pt idx="7">
                  <c:v>458.90549999999996</c:v>
                </c:pt>
                <c:pt idx="8">
                  <c:v>458.90549999999996</c:v>
                </c:pt>
                <c:pt idx="9">
                  <c:v>452.3775</c:v>
                </c:pt>
              </c:numCache>
            </c:numRef>
          </c:val>
        </c:ser>
        <c:ser>
          <c:idx val="10"/>
          <c:order val="12"/>
          <c:tx>
            <c:strRef>
              <c:f>'Data 1'!$C$112</c:f>
              <c:strCache>
                <c:ptCount val="1"/>
                <c:pt idx="0">
                  <c:v>Residuos renovables (1)</c:v>
                </c:pt>
              </c:strCache>
            </c:strRef>
          </c:tx>
          <c:spPr>
            <a:solidFill>
              <a:srgbClr val="A0A0A0"/>
            </a:solidFill>
          </c:spPr>
          <c:invertIfNegative val="0"/>
          <c:cat>
            <c:numRef>
              <c:f>'Data 1'!$D$99:$M$99</c:f>
              <c:numCache>
                <c:formatCode>0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'Data 1'!$D$112:$M$112</c:f>
              <c:numCache>
                <c:formatCode>#,##0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121.7915</c:v>
                </c:pt>
                <c:pt idx="7">
                  <c:v>123.0415</c:v>
                </c:pt>
                <c:pt idx="8">
                  <c:v>123.0415</c:v>
                </c:pt>
                <c:pt idx="9">
                  <c:v>123.0415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654921328"/>
        <c:axId val="662724520"/>
      </c:barChart>
      <c:catAx>
        <c:axId val="654921328"/>
        <c:scaling>
          <c:orientation val="minMax"/>
        </c:scaling>
        <c:delete val="0"/>
        <c:axPos val="l"/>
        <c:numFmt formatCode="0" sourceLinked="1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662724520"/>
        <c:crosses val="autoZero"/>
        <c:auto val="1"/>
        <c:lblAlgn val="ctr"/>
        <c:lblOffset val="100"/>
        <c:noMultiLvlLbl val="0"/>
      </c:catAx>
      <c:valAx>
        <c:axId val="662724520"/>
        <c:scaling>
          <c:orientation val="minMax"/>
        </c:scaling>
        <c:delete val="0"/>
        <c:axPos val="b"/>
        <c:majorGridlines>
          <c:spPr>
            <a:ln w="3175">
              <a:solidFill>
                <a:schemeClr val="bg1">
                  <a:lumMod val="75000"/>
                </a:schemeClr>
              </a:solidFill>
              <a:prstDash val="sysDot"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654921328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6.6756878664862421E-2"/>
          <c:y val="2.5071286456791197E-2"/>
          <c:w val="0.93143888137122233"/>
          <c:h val="0.14327831584523557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800" b="0" i="0" u="none" strike="noStrike" baseline="0">
          <a:solidFill>
            <a:srgbClr val="004563"/>
          </a:solidFill>
          <a:latin typeface="Arial" panose="020B0604020202020204" pitchFamily="34" charset="0"/>
          <a:ea typeface="Calibri"/>
          <a:cs typeface="Arial" panose="020B0604020202020204" pitchFamily="34" charset="0"/>
        </a:defRPr>
      </a:pPr>
      <a:endParaRPr lang="es-ES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1224489795918366"/>
          <c:y val="0.17850307377769509"/>
          <c:w val="0.71020408163265303"/>
          <c:h val="0.64700049313015784"/>
        </c:manualLayout>
      </c:layout>
      <c:areaChart>
        <c:grouping val="standard"/>
        <c:varyColors val="0"/>
        <c:ser>
          <c:idx val="7"/>
          <c:order val="0"/>
          <c:spPr>
            <a:solidFill>
              <a:srgbClr val="C0C0FF"/>
            </a:solidFill>
            <a:ln w="25400">
              <a:noFill/>
            </a:ln>
          </c:spPr>
          <c:cat>
            <c:strRef>
              <c:f>'Data 2'!$C$73:$C$133</c:f>
              <c:strCache>
                <c:ptCount val="61"/>
                <c:pt idx="0">
                  <c:v>2012 Diciembre</c:v>
                </c:pt>
                <c:pt idx="1">
                  <c:v>2014 Enero</c:v>
                </c:pt>
                <c:pt idx="2">
                  <c:v>2014 Febrero</c:v>
                </c:pt>
                <c:pt idx="3">
                  <c:v>2014 Marzo</c:v>
                </c:pt>
                <c:pt idx="4">
                  <c:v>2014 Abril</c:v>
                </c:pt>
                <c:pt idx="5">
                  <c:v>2014 Mayo</c:v>
                </c:pt>
                <c:pt idx="6">
                  <c:v>2014 Junio</c:v>
                </c:pt>
                <c:pt idx="7">
                  <c:v>2014 Julio</c:v>
                </c:pt>
                <c:pt idx="8">
                  <c:v>2014 Agosto</c:v>
                </c:pt>
                <c:pt idx="9">
                  <c:v>2014 Septiembre</c:v>
                </c:pt>
                <c:pt idx="10">
                  <c:v>2014 Octubre</c:v>
                </c:pt>
                <c:pt idx="11">
                  <c:v>2014 Noviembre</c:v>
                </c:pt>
                <c:pt idx="12">
                  <c:v>2014 Diciembre</c:v>
                </c:pt>
                <c:pt idx="13">
                  <c:v>2015 Enero</c:v>
                </c:pt>
                <c:pt idx="14">
                  <c:v>2015 Febrero</c:v>
                </c:pt>
                <c:pt idx="15">
                  <c:v>2015 Marzo</c:v>
                </c:pt>
                <c:pt idx="16">
                  <c:v>2015 Abril</c:v>
                </c:pt>
                <c:pt idx="17">
                  <c:v>2015 Mayo</c:v>
                </c:pt>
                <c:pt idx="18">
                  <c:v>2015 Junio</c:v>
                </c:pt>
                <c:pt idx="19">
                  <c:v>2015 Julio</c:v>
                </c:pt>
                <c:pt idx="20">
                  <c:v>2015 Agosto</c:v>
                </c:pt>
                <c:pt idx="21">
                  <c:v>2015 Septiembre</c:v>
                </c:pt>
                <c:pt idx="22">
                  <c:v>2015 Octubre</c:v>
                </c:pt>
                <c:pt idx="23">
                  <c:v>2015 Noviembre</c:v>
                </c:pt>
                <c:pt idx="24">
                  <c:v>2015 Diciembre</c:v>
                </c:pt>
                <c:pt idx="25">
                  <c:v>2016 Enero</c:v>
                </c:pt>
                <c:pt idx="26">
                  <c:v>2016 Febrero</c:v>
                </c:pt>
                <c:pt idx="27">
                  <c:v>2016 Marzo</c:v>
                </c:pt>
                <c:pt idx="28">
                  <c:v>2016 Abril</c:v>
                </c:pt>
                <c:pt idx="29">
                  <c:v>2016 Mayo</c:v>
                </c:pt>
                <c:pt idx="30">
                  <c:v>2016 Junio</c:v>
                </c:pt>
                <c:pt idx="31">
                  <c:v>2016 Julio</c:v>
                </c:pt>
                <c:pt idx="32">
                  <c:v>2016 Agosto</c:v>
                </c:pt>
                <c:pt idx="33">
                  <c:v>2016 Septiembre</c:v>
                </c:pt>
                <c:pt idx="34">
                  <c:v>2016 Octubre</c:v>
                </c:pt>
                <c:pt idx="35">
                  <c:v>2016 Noviembre</c:v>
                </c:pt>
                <c:pt idx="36">
                  <c:v>2016 Diciembre</c:v>
                </c:pt>
                <c:pt idx="37">
                  <c:v>2017 Enero</c:v>
                </c:pt>
                <c:pt idx="38">
                  <c:v>2017 Febrero</c:v>
                </c:pt>
                <c:pt idx="39">
                  <c:v>2017 Marzo</c:v>
                </c:pt>
                <c:pt idx="40">
                  <c:v>2017 Abril</c:v>
                </c:pt>
                <c:pt idx="41">
                  <c:v>2017 Mayo</c:v>
                </c:pt>
                <c:pt idx="42">
                  <c:v>2017 Junio</c:v>
                </c:pt>
                <c:pt idx="43">
                  <c:v>2017 Julio</c:v>
                </c:pt>
                <c:pt idx="44">
                  <c:v>2017 Agosto</c:v>
                </c:pt>
                <c:pt idx="45">
                  <c:v>2017 Septiembre</c:v>
                </c:pt>
                <c:pt idx="46">
                  <c:v>2017 Octubre</c:v>
                </c:pt>
                <c:pt idx="47">
                  <c:v>2017 Noviembre</c:v>
                </c:pt>
                <c:pt idx="48">
                  <c:v>2017 Diciembre</c:v>
                </c:pt>
                <c:pt idx="49">
                  <c:v>2018 Enero</c:v>
                </c:pt>
                <c:pt idx="50">
                  <c:v>2018 Febrero</c:v>
                </c:pt>
                <c:pt idx="51">
                  <c:v>2018 Marzo</c:v>
                </c:pt>
                <c:pt idx="52">
                  <c:v>2018 Abril</c:v>
                </c:pt>
                <c:pt idx="53">
                  <c:v>2018 Mayo</c:v>
                </c:pt>
                <c:pt idx="54">
                  <c:v>2018 Junio</c:v>
                </c:pt>
                <c:pt idx="55">
                  <c:v>2018 Julio</c:v>
                </c:pt>
                <c:pt idx="56">
                  <c:v>2018 Agosto</c:v>
                </c:pt>
                <c:pt idx="57">
                  <c:v>2018 Septiembre</c:v>
                </c:pt>
                <c:pt idx="58">
                  <c:v>2018 Octubre</c:v>
                </c:pt>
                <c:pt idx="59">
                  <c:v>2018 Noviembre</c:v>
                </c:pt>
                <c:pt idx="60">
                  <c:v>2018 Diciembre</c:v>
                </c:pt>
              </c:strCache>
            </c:strRef>
          </c:cat>
          <c:val>
            <c:numRef>
              <c:f>'Data 2'!$F$73:$F$133</c:f>
              <c:numCache>
                <c:formatCode>#,##0\ _)</c:formatCode>
                <c:ptCount val="61"/>
                <c:pt idx="0">
                  <c:v>6442.4</c:v>
                </c:pt>
                <c:pt idx="1">
                  <c:v>6547.3</c:v>
                </c:pt>
                <c:pt idx="2">
                  <c:v>6428.7</c:v>
                </c:pt>
                <c:pt idx="3">
                  <c:v>6736.8</c:v>
                </c:pt>
                <c:pt idx="4">
                  <c:v>6649.6</c:v>
                </c:pt>
                <c:pt idx="5">
                  <c:v>6598.1</c:v>
                </c:pt>
                <c:pt idx="6">
                  <c:v>6595.9</c:v>
                </c:pt>
                <c:pt idx="7">
                  <c:v>5941.2</c:v>
                </c:pt>
                <c:pt idx="8">
                  <c:v>4958.8</c:v>
                </c:pt>
                <c:pt idx="9">
                  <c:v>4194.3999999999996</c:v>
                </c:pt>
                <c:pt idx="10">
                  <c:v>4875.5</c:v>
                </c:pt>
                <c:pt idx="11">
                  <c:v>5403.8</c:v>
                </c:pt>
                <c:pt idx="12">
                  <c:v>6519.3</c:v>
                </c:pt>
                <c:pt idx="13">
                  <c:v>6550.4</c:v>
                </c:pt>
                <c:pt idx="14">
                  <c:v>6423.9</c:v>
                </c:pt>
                <c:pt idx="15">
                  <c:v>6747.3</c:v>
                </c:pt>
                <c:pt idx="16">
                  <c:v>6667.4</c:v>
                </c:pt>
                <c:pt idx="17">
                  <c:v>6624</c:v>
                </c:pt>
                <c:pt idx="18">
                  <c:v>6622</c:v>
                </c:pt>
                <c:pt idx="19">
                  <c:v>5949.6</c:v>
                </c:pt>
                <c:pt idx="20">
                  <c:v>4953.1000000000004</c:v>
                </c:pt>
                <c:pt idx="21">
                  <c:v>4202</c:v>
                </c:pt>
                <c:pt idx="22">
                  <c:v>4855.2</c:v>
                </c:pt>
                <c:pt idx="23">
                  <c:v>5474</c:v>
                </c:pt>
                <c:pt idx="24">
                  <c:v>6557.7</c:v>
                </c:pt>
                <c:pt idx="25">
                  <c:v>6551.9</c:v>
                </c:pt>
                <c:pt idx="26">
                  <c:v>6419.1</c:v>
                </c:pt>
                <c:pt idx="27">
                  <c:v>6757.7</c:v>
                </c:pt>
                <c:pt idx="28">
                  <c:v>6685.1</c:v>
                </c:pt>
                <c:pt idx="29">
                  <c:v>6649.9</c:v>
                </c:pt>
                <c:pt idx="30">
                  <c:v>6648.1</c:v>
                </c:pt>
                <c:pt idx="31">
                  <c:v>5957.9</c:v>
                </c:pt>
                <c:pt idx="32">
                  <c:v>4947.3999999999996</c:v>
                </c:pt>
                <c:pt idx="33">
                  <c:v>4209.6000000000004</c:v>
                </c:pt>
                <c:pt idx="34">
                  <c:v>4834.8</c:v>
                </c:pt>
                <c:pt idx="35">
                  <c:v>5544.2</c:v>
                </c:pt>
                <c:pt idx="36">
                  <c:v>6596.1</c:v>
                </c:pt>
                <c:pt idx="37">
                  <c:v>6553.4</c:v>
                </c:pt>
                <c:pt idx="38">
                  <c:v>6414.3</c:v>
                </c:pt>
                <c:pt idx="39">
                  <c:v>6768.1</c:v>
                </c:pt>
                <c:pt idx="40">
                  <c:v>6702.9</c:v>
                </c:pt>
                <c:pt idx="41">
                  <c:v>6679.7</c:v>
                </c:pt>
                <c:pt idx="42">
                  <c:v>6674.3</c:v>
                </c:pt>
                <c:pt idx="43">
                  <c:v>5966.3</c:v>
                </c:pt>
                <c:pt idx="44">
                  <c:v>4941.8</c:v>
                </c:pt>
                <c:pt idx="45">
                  <c:v>4217.2</c:v>
                </c:pt>
                <c:pt idx="46">
                  <c:v>4814.5</c:v>
                </c:pt>
                <c:pt idx="47">
                  <c:v>5614.4</c:v>
                </c:pt>
                <c:pt idx="48">
                  <c:v>6634.6</c:v>
                </c:pt>
                <c:pt idx="49">
                  <c:v>6554.8693140000014</c:v>
                </c:pt>
                <c:pt idx="50">
                  <c:v>6409.4860476000003</c:v>
                </c:pt>
                <c:pt idx="51">
                  <c:v>6778.5824116999966</c:v>
                </c:pt>
                <c:pt idx="52">
                  <c:v>6720.682215750001</c:v>
                </c:pt>
                <c:pt idx="53">
                  <c:v>6709.4864226999998</c:v>
                </c:pt>
                <c:pt idx="54">
                  <c:v>6700.4075438000018</c:v>
                </c:pt>
                <c:pt idx="55">
                  <c:v>5974.7238716000011</c:v>
                </c:pt>
                <c:pt idx="56">
                  <c:v>4961.5820974999997</c:v>
                </c:pt>
                <c:pt idx="57">
                  <c:v>4233.5819139000005</c:v>
                </c:pt>
                <c:pt idx="58">
                  <c:v>4794.129063299999</c:v>
                </c:pt>
                <c:pt idx="59">
                  <c:v>5638.6433633999968</c:v>
                </c:pt>
                <c:pt idx="60">
                  <c:v>6609.8511360000002</c:v>
                </c:pt>
              </c:numCache>
            </c:numRef>
          </c:val>
        </c:ser>
        <c:ser>
          <c:idx val="8"/>
          <c:order val="1"/>
          <c:spPr>
            <a:solidFill>
              <a:srgbClr val="F7D2C6"/>
            </a:solidFill>
            <a:ln w="25400">
              <a:noFill/>
            </a:ln>
          </c:spPr>
          <c:cat>
            <c:strRef>
              <c:f>'Data 2'!$C$73:$C$133</c:f>
              <c:strCache>
                <c:ptCount val="61"/>
                <c:pt idx="0">
                  <c:v>2012 Diciembre</c:v>
                </c:pt>
                <c:pt idx="1">
                  <c:v>2014 Enero</c:v>
                </c:pt>
                <c:pt idx="2">
                  <c:v>2014 Febrero</c:v>
                </c:pt>
                <c:pt idx="3">
                  <c:v>2014 Marzo</c:v>
                </c:pt>
                <c:pt idx="4">
                  <c:v>2014 Abril</c:v>
                </c:pt>
                <c:pt idx="5">
                  <c:v>2014 Mayo</c:v>
                </c:pt>
                <c:pt idx="6">
                  <c:v>2014 Junio</c:v>
                </c:pt>
                <c:pt idx="7">
                  <c:v>2014 Julio</c:v>
                </c:pt>
                <c:pt idx="8">
                  <c:v>2014 Agosto</c:v>
                </c:pt>
                <c:pt idx="9">
                  <c:v>2014 Septiembre</c:v>
                </c:pt>
                <c:pt idx="10">
                  <c:v>2014 Octubre</c:v>
                </c:pt>
                <c:pt idx="11">
                  <c:v>2014 Noviembre</c:v>
                </c:pt>
                <c:pt idx="12">
                  <c:v>2014 Diciembre</c:v>
                </c:pt>
                <c:pt idx="13">
                  <c:v>2015 Enero</c:v>
                </c:pt>
                <c:pt idx="14">
                  <c:v>2015 Febrero</c:v>
                </c:pt>
                <c:pt idx="15">
                  <c:v>2015 Marzo</c:v>
                </c:pt>
                <c:pt idx="16">
                  <c:v>2015 Abril</c:v>
                </c:pt>
                <c:pt idx="17">
                  <c:v>2015 Mayo</c:v>
                </c:pt>
                <c:pt idx="18">
                  <c:v>2015 Junio</c:v>
                </c:pt>
                <c:pt idx="19">
                  <c:v>2015 Julio</c:v>
                </c:pt>
                <c:pt idx="20">
                  <c:v>2015 Agosto</c:v>
                </c:pt>
                <c:pt idx="21">
                  <c:v>2015 Septiembre</c:v>
                </c:pt>
                <c:pt idx="22">
                  <c:v>2015 Octubre</c:v>
                </c:pt>
                <c:pt idx="23">
                  <c:v>2015 Noviembre</c:v>
                </c:pt>
                <c:pt idx="24">
                  <c:v>2015 Diciembre</c:v>
                </c:pt>
                <c:pt idx="25">
                  <c:v>2016 Enero</c:v>
                </c:pt>
                <c:pt idx="26">
                  <c:v>2016 Febrero</c:v>
                </c:pt>
                <c:pt idx="27">
                  <c:v>2016 Marzo</c:v>
                </c:pt>
                <c:pt idx="28">
                  <c:v>2016 Abril</c:v>
                </c:pt>
                <c:pt idx="29">
                  <c:v>2016 Mayo</c:v>
                </c:pt>
                <c:pt idx="30">
                  <c:v>2016 Junio</c:v>
                </c:pt>
                <c:pt idx="31">
                  <c:v>2016 Julio</c:v>
                </c:pt>
                <c:pt idx="32">
                  <c:v>2016 Agosto</c:v>
                </c:pt>
                <c:pt idx="33">
                  <c:v>2016 Septiembre</c:v>
                </c:pt>
                <c:pt idx="34">
                  <c:v>2016 Octubre</c:v>
                </c:pt>
                <c:pt idx="35">
                  <c:v>2016 Noviembre</c:v>
                </c:pt>
                <c:pt idx="36">
                  <c:v>2016 Diciembre</c:v>
                </c:pt>
                <c:pt idx="37">
                  <c:v>2017 Enero</c:v>
                </c:pt>
                <c:pt idx="38">
                  <c:v>2017 Febrero</c:v>
                </c:pt>
                <c:pt idx="39">
                  <c:v>2017 Marzo</c:v>
                </c:pt>
                <c:pt idx="40">
                  <c:v>2017 Abril</c:v>
                </c:pt>
                <c:pt idx="41">
                  <c:v>2017 Mayo</c:v>
                </c:pt>
                <c:pt idx="42">
                  <c:v>2017 Junio</c:v>
                </c:pt>
                <c:pt idx="43">
                  <c:v>2017 Julio</c:v>
                </c:pt>
                <c:pt idx="44">
                  <c:v>2017 Agosto</c:v>
                </c:pt>
                <c:pt idx="45">
                  <c:v>2017 Septiembre</c:v>
                </c:pt>
                <c:pt idx="46">
                  <c:v>2017 Octubre</c:v>
                </c:pt>
                <c:pt idx="47">
                  <c:v>2017 Noviembre</c:v>
                </c:pt>
                <c:pt idx="48">
                  <c:v>2017 Diciembre</c:v>
                </c:pt>
                <c:pt idx="49">
                  <c:v>2018 Enero</c:v>
                </c:pt>
                <c:pt idx="50">
                  <c:v>2018 Febrero</c:v>
                </c:pt>
                <c:pt idx="51">
                  <c:v>2018 Marzo</c:v>
                </c:pt>
                <c:pt idx="52">
                  <c:v>2018 Abril</c:v>
                </c:pt>
                <c:pt idx="53">
                  <c:v>2018 Mayo</c:v>
                </c:pt>
                <c:pt idx="54">
                  <c:v>2018 Junio</c:v>
                </c:pt>
                <c:pt idx="55">
                  <c:v>2018 Julio</c:v>
                </c:pt>
                <c:pt idx="56">
                  <c:v>2018 Agosto</c:v>
                </c:pt>
                <c:pt idx="57">
                  <c:v>2018 Septiembre</c:v>
                </c:pt>
                <c:pt idx="58">
                  <c:v>2018 Octubre</c:v>
                </c:pt>
                <c:pt idx="59">
                  <c:v>2018 Noviembre</c:v>
                </c:pt>
                <c:pt idx="60">
                  <c:v>2018 Diciembre</c:v>
                </c:pt>
              </c:strCache>
            </c:strRef>
          </c:cat>
          <c:val>
            <c:numRef>
              <c:f>'Data 2'!$G$73:$G$133</c:f>
              <c:numCache>
                <c:formatCode>#,##0\ _)</c:formatCode>
                <c:ptCount val="61"/>
                <c:pt idx="0">
                  <c:v>2488.1</c:v>
                </c:pt>
                <c:pt idx="1">
                  <c:v>2478.1999999999998</c:v>
                </c:pt>
                <c:pt idx="2">
                  <c:v>2597.9</c:v>
                </c:pt>
                <c:pt idx="3">
                  <c:v>2785.4</c:v>
                </c:pt>
                <c:pt idx="4">
                  <c:v>3823.3</c:v>
                </c:pt>
                <c:pt idx="5">
                  <c:v>4071.8</c:v>
                </c:pt>
                <c:pt idx="6">
                  <c:v>3812</c:v>
                </c:pt>
                <c:pt idx="7">
                  <c:v>3271.3</c:v>
                </c:pt>
                <c:pt idx="8">
                  <c:v>2721.1</c:v>
                </c:pt>
                <c:pt idx="9">
                  <c:v>2528.9</c:v>
                </c:pt>
                <c:pt idx="10">
                  <c:v>2312.5</c:v>
                </c:pt>
                <c:pt idx="11">
                  <c:v>2614</c:v>
                </c:pt>
                <c:pt idx="12">
                  <c:v>2501.4</c:v>
                </c:pt>
                <c:pt idx="13">
                  <c:v>2556.5</c:v>
                </c:pt>
                <c:pt idx="14">
                  <c:v>2637</c:v>
                </c:pt>
                <c:pt idx="15">
                  <c:v>2820.3</c:v>
                </c:pt>
                <c:pt idx="16">
                  <c:v>3857.1</c:v>
                </c:pt>
                <c:pt idx="17">
                  <c:v>4098.2</c:v>
                </c:pt>
                <c:pt idx="18">
                  <c:v>3827.8</c:v>
                </c:pt>
                <c:pt idx="19">
                  <c:v>3273.4</c:v>
                </c:pt>
                <c:pt idx="20">
                  <c:v>2707.3</c:v>
                </c:pt>
                <c:pt idx="21">
                  <c:v>2515.1</c:v>
                </c:pt>
                <c:pt idx="22">
                  <c:v>2306.1999999999998</c:v>
                </c:pt>
                <c:pt idx="23">
                  <c:v>2622.5</c:v>
                </c:pt>
                <c:pt idx="24">
                  <c:v>2508.1</c:v>
                </c:pt>
                <c:pt idx="25">
                  <c:v>2595.6999999999998</c:v>
                </c:pt>
                <c:pt idx="26">
                  <c:v>2676.2</c:v>
                </c:pt>
                <c:pt idx="27">
                  <c:v>2855.2</c:v>
                </c:pt>
                <c:pt idx="28">
                  <c:v>3891</c:v>
                </c:pt>
                <c:pt idx="29">
                  <c:v>4138.6000000000004</c:v>
                </c:pt>
                <c:pt idx="30">
                  <c:v>3865.7</c:v>
                </c:pt>
                <c:pt idx="31">
                  <c:v>3289</c:v>
                </c:pt>
                <c:pt idx="32">
                  <c:v>2720.3</c:v>
                </c:pt>
                <c:pt idx="33">
                  <c:v>2518.6999999999998</c:v>
                </c:pt>
                <c:pt idx="34">
                  <c:v>2330.4</c:v>
                </c:pt>
                <c:pt idx="35">
                  <c:v>2630.9</c:v>
                </c:pt>
                <c:pt idx="36">
                  <c:v>2514.6999999999998</c:v>
                </c:pt>
                <c:pt idx="37">
                  <c:v>2613.5</c:v>
                </c:pt>
                <c:pt idx="38">
                  <c:v>2715.3</c:v>
                </c:pt>
                <c:pt idx="39">
                  <c:v>2890.1</c:v>
                </c:pt>
                <c:pt idx="40">
                  <c:v>3918.5</c:v>
                </c:pt>
                <c:pt idx="41">
                  <c:v>4179</c:v>
                </c:pt>
                <c:pt idx="42">
                  <c:v>3887.7</c:v>
                </c:pt>
                <c:pt idx="43">
                  <c:v>3302.4</c:v>
                </c:pt>
                <c:pt idx="44">
                  <c:v>2733.2</c:v>
                </c:pt>
                <c:pt idx="45">
                  <c:v>2522.3000000000002</c:v>
                </c:pt>
                <c:pt idx="46">
                  <c:v>2354.6</c:v>
                </c:pt>
                <c:pt idx="47">
                  <c:v>2639.4</c:v>
                </c:pt>
                <c:pt idx="48">
                  <c:v>2521.4</c:v>
                </c:pt>
                <c:pt idx="49">
                  <c:v>2631.3564690000003</c:v>
                </c:pt>
                <c:pt idx="50">
                  <c:v>2754.3778595999997</c:v>
                </c:pt>
                <c:pt idx="51">
                  <c:v>2924.9827950000008</c:v>
                </c:pt>
                <c:pt idx="52">
                  <c:v>3946.13078275</c:v>
                </c:pt>
                <c:pt idx="53">
                  <c:v>4219.3534845000013</c:v>
                </c:pt>
                <c:pt idx="54">
                  <c:v>3909.7640999999994</c:v>
                </c:pt>
                <c:pt idx="55">
                  <c:v>3315.9072299999993</c:v>
                </c:pt>
                <c:pt idx="56">
                  <c:v>2746.1940600000003</c:v>
                </c:pt>
                <c:pt idx="57">
                  <c:v>2525.2979259999997</c:v>
                </c:pt>
                <c:pt idx="58">
                  <c:v>2355.2883087999994</c:v>
                </c:pt>
                <c:pt idx="59">
                  <c:v>2623.4598023000008</c:v>
                </c:pt>
                <c:pt idx="60">
                  <c:v>2527.9939859999999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67332176"/>
        <c:axId val="667332568"/>
      </c:areaChart>
      <c:lineChart>
        <c:grouping val="standard"/>
        <c:varyColors val="0"/>
        <c:ser>
          <c:idx val="0"/>
          <c:order val="2"/>
          <c:tx>
            <c:v>Media estadística</c:v>
          </c:tx>
          <c:spPr>
            <a:ln w="25400">
              <a:solidFill>
                <a:srgbClr val="B38FEE"/>
              </a:solidFill>
              <a:prstDash val="solid"/>
            </a:ln>
          </c:spPr>
          <c:marker>
            <c:symbol val="none"/>
          </c:marker>
          <c:cat>
            <c:strRef>
              <c:f>'Data 2'!$C$73:$C$133</c:f>
              <c:strCache>
                <c:ptCount val="61"/>
                <c:pt idx="0">
                  <c:v>2012 Diciembre</c:v>
                </c:pt>
                <c:pt idx="1">
                  <c:v>2014 Enero</c:v>
                </c:pt>
                <c:pt idx="2">
                  <c:v>2014 Febrero</c:v>
                </c:pt>
                <c:pt idx="3">
                  <c:v>2014 Marzo</c:v>
                </c:pt>
                <c:pt idx="4">
                  <c:v>2014 Abril</c:v>
                </c:pt>
                <c:pt idx="5">
                  <c:v>2014 Mayo</c:v>
                </c:pt>
                <c:pt idx="6">
                  <c:v>2014 Junio</c:v>
                </c:pt>
                <c:pt idx="7">
                  <c:v>2014 Julio</c:v>
                </c:pt>
                <c:pt idx="8">
                  <c:v>2014 Agosto</c:v>
                </c:pt>
                <c:pt idx="9">
                  <c:v>2014 Septiembre</c:v>
                </c:pt>
                <c:pt idx="10">
                  <c:v>2014 Octubre</c:v>
                </c:pt>
                <c:pt idx="11">
                  <c:v>2014 Noviembre</c:v>
                </c:pt>
                <c:pt idx="12">
                  <c:v>2014 Diciembre</c:v>
                </c:pt>
                <c:pt idx="13">
                  <c:v>2015 Enero</c:v>
                </c:pt>
                <c:pt idx="14">
                  <c:v>2015 Febrero</c:v>
                </c:pt>
                <c:pt idx="15">
                  <c:v>2015 Marzo</c:v>
                </c:pt>
                <c:pt idx="16">
                  <c:v>2015 Abril</c:v>
                </c:pt>
                <c:pt idx="17">
                  <c:v>2015 Mayo</c:v>
                </c:pt>
                <c:pt idx="18">
                  <c:v>2015 Junio</c:v>
                </c:pt>
                <c:pt idx="19">
                  <c:v>2015 Julio</c:v>
                </c:pt>
                <c:pt idx="20">
                  <c:v>2015 Agosto</c:v>
                </c:pt>
                <c:pt idx="21">
                  <c:v>2015 Septiembre</c:v>
                </c:pt>
                <c:pt idx="22">
                  <c:v>2015 Octubre</c:v>
                </c:pt>
                <c:pt idx="23">
                  <c:v>2015 Noviembre</c:v>
                </c:pt>
                <c:pt idx="24">
                  <c:v>2015 Diciembre</c:v>
                </c:pt>
                <c:pt idx="25">
                  <c:v>2016 Enero</c:v>
                </c:pt>
                <c:pt idx="26">
                  <c:v>2016 Febrero</c:v>
                </c:pt>
                <c:pt idx="27">
                  <c:v>2016 Marzo</c:v>
                </c:pt>
                <c:pt idx="28">
                  <c:v>2016 Abril</c:v>
                </c:pt>
                <c:pt idx="29">
                  <c:v>2016 Mayo</c:v>
                </c:pt>
                <c:pt idx="30">
                  <c:v>2016 Junio</c:v>
                </c:pt>
                <c:pt idx="31">
                  <c:v>2016 Julio</c:v>
                </c:pt>
                <c:pt idx="32">
                  <c:v>2016 Agosto</c:v>
                </c:pt>
                <c:pt idx="33">
                  <c:v>2016 Septiembre</c:v>
                </c:pt>
                <c:pt idx="34">
                  <c:v>2016 Octubre</c:v>
                </c:pt>
                <c:pt idx="35">
                  <c:v>2016 Noviembre</c:v>
                </c:pt>
                <c:pt idx="36">
                  <c:v>2016 Diciembre</c:v>
                </c:pt>
                <c:pt idx="37">
                  <c:v>2017 Enero</c:v>
                </c:pt>
                <c:pt idx="38">
                  <c:v>2017 Febrero</c:v>
                </c:pt>
                <c:pt idx="39">
                  <c:v>2017 Marzo</c:v>
                </c:pt>
                <c:pt idx="40">
                  <c:v>2017 Abril</c:v>
                </c:pt>
                <c:pt idx="41">
                  <c:v>2017 Mayo</c:v>
                </c:pt>
                <c:pt idx="42">
                  <c:v>2017 Junio</c:v>
                </c:pt>
                <c:pt idx="43">
                  <c:v>2017 Julio</c:v>
                </c:pt>
                <c:pt idx="44">
                  <c:v>2017 Agosto</c:v>
                </c:pt>
                <c:pt idx="45">
                  <c:v>2017 Septiembre</c:v>
                </c:pt>
                <c:pt idx="46">
                  <c:v>2017 Octubre</c:v>
                </c:pt>
                <c:pt idx="47">
                  <c:v>2017 Noviembre</c:v>
                </c:pt>
                <c:pt idx="48">
                  <c:v>2017 Diciembre</c:v>
                </c:pt>
                <c:pt idx="49">
                  <c:v>2018 Enero</c:v>
                </c:pt>
                <c:pt idx="50">
                  <c:v>2018 Febrero</c:v>
                </c:pt>
                <c:pt idx="51">
                  <c:v>2018 Marzo</c:v>
                </c:pt>
                <c:pt idx="52">
                  <c:v>2018 Abril</c:v>
                </c:pt>
                <c:pt idx="53">
                  <c:v>2018 Mayo</c:v>
                </c:pt>
                <c:pt idx="54">
                  <c:v>2018 Junio</c:v>
                </c:pt>
                <c:pt idx="55">
                  <c:v>2018 Julio</c:v>
                </c:pt>
                <c:pt idx="56">
                  <c:v>2018 Agosto</c:v>
                </c:pt>
                <c:pt idx="57">
                  <c:v>2018 Septiembre</c:v>
                </c:pt>
                <c:pt idx="58">
                  <c:v>2018 Octubre</c:v>
                </c:pt>
                <c:pt idx="59">
                  <c:v>2018 Noviembre</c:v>
                </c:pt>
                <c:pt idx="60">
                  <c:v>2018 Diciembre</c:v>
                </c:pt>
              </c:strCache>
            </c:strRef>
          </c:cat>
          <c:val>
            <c:numRef>
              <c:f>'Data 2'!$H$73:$H$133</c:f>
              <c:numCache>
                <c:formatCode>#,##0\ _)</c:formatCode>
                <c:ptCount val="61"/>
                <c:pt idx="0">
                  <c:v>4489.8999999999996</c:v>
                </c:pt>
                <c:pt idx="1">
                  <c:v>4817.8999999999996</c:v>
                </c:pt>
                <c:pt idx="2">
                  <c:v>4991.8999999999996</c:v>
                </c:pt>
                <c:pt idx="3">
                  <c:v>5224.8999999999996</c:v>
                </c:pt>
                <c:pt idx="4">
                  <c:v>5515.1</c:v>
                </c:pt>
                <c:pt idx="5">
                  <c:v>5774.4</c:v>
                </c:pt>
                <c:pt idx="6">
                  <c:v>5487.5</c:v>
                </c:pt>
                <c:pt idx="7">
                  <c:v>4728.1000000000004</c:v>
                </c:pt>
                <c:pt idx="8">
                  <c:v>4035.2</c:v>
                </c:pt>
                <c:pt idx="9">
                  <c:v>3548.7</c:v>
                </c:pt>
                <c:pt idx="10">
                  <c:v>3518.1</c:v>
                </c:pt>
                <c:pt idx="11">
                  <c:v>3958.3</c:v>
                </c:pt>
                <c:pt idx="12">
                  <c:v>4489</c:v>
                </c:pt>
                <c:pt idx="13">
                  <c:v>4943.8</c:v>
                </c:pt>
                <c:pt idx="14">
                  <c:v>5072.3</c:v>
                </c:pt>
                <c:pt idx="15">
                  <c:v>5293.4</c:v>
                </c:pt>
                <c:pt idx="16">
                  <c:v>5619.2</c:v>
                </c:pt>
                <c:pt idx="17">
                  <c:v>5818.1</c:v>
                </c:pt>
                <c:pt idx="18">
                  <c:v>5538.3</c:v>
                </c:pt>
                <c:pt idx="19">
                  <c:v>4777.6000000000004</c:v>
                </c:pt>
                <c:pt idx="20">
                  <c:v>4074.8</c:v>
                </c:pt>
                <c:pt idx="21">
                  <c:v>3582.6</c:v>
                </c:pt>
                <c:pt idx="22">
                  <c:v>3559.6</c:v>
                </c:pt>
                <c:pt idx="23">
                  <c:v>3989.6</c:v>
                </c:pt>
                <c:pt idx="24">
                  <c:v>4529.5</c:v>
                </c:pt>
                <c:pt idx="25">
                  <c:v>4996.7</c:v>
                </c:pt>
                <c:pt idx="26">
                  <c:v>5115.3999999999996</c:v>
                </c:pt>
                <c:pt idx="27">
                  <c:v>5355.8</c:v>
                </c:pt>
                <c:pt idx="28">
                  <c:v>5715.1</c:v>
                </c:pt>
                <c:pt idx="29">
                  <c:v>5915</c:v>
                </c:pt>
                <c:pt idx="30">
                  <c:v>5630.7</c:v>
                </c:pt>
                <c:pt idx="31">
                  <c:v>4851.7</c:v>
                </c:pt>
                <c:pt idx="32">
                  <c:v>4147.1000000000004</c:v>
                </c:pt>
                <c:pt idx="33">
                  <c:v>3643.6</c:v>
                </c:pt>
                <c:pt idx="34">
                  <c:v>3629.7</c:v>
                </c:pt>
                <c:pt idx="35">
                  <c:v>4086.3</c:v>
                </c:pt>
                <c:pt idx="36">
                  <c:v>4535.8</c:v>
                </c:pt>
                <c:pt idx="37">
                  <c:v>4957</c:v>
                </c:pt>
                <c:pt idx="38">
                  <c:v>5123.2</c:v>
                </c:pt>
                <c:pt idx="39">
                  <c:v>5361.3</c:v>
                </c:pt>
                <c:pt idx="40">
                  <c:v>5746.8</c:v>
                </c:pt>
                <c:pt idx="41">
                  <c:v>5951.5</c:v>
                </c:pt>
                <c:pt idx="42">
                  <c:v>5661.5</c:v>
                </c:pt>
                <c:pt idx="43">
                  <c:v>4875.2</c:v>
                </c:pt>
                <c:pt idx="44">
                  <c:v>4142</c:v>
                </c:pt>
                <c:pt idx="45">
                  <c:v>3626.7</c:v>
                </c:pt>
                <c:pt idx="46">
                  <c:v>3598.3</c:v>
                </c:pt>
                <c:pt idx="47">
                  <c:v>4056.4</c:v>
                </c:pt>
                <c:pt idx="48">
                  <c:v>4434.8999999999996</c:v>
                </c:pt>
                <c:pt idx="49">
                  <c:v>4817.7441561999995</c:v>
                </c:pt>
                <c:pt idx="50">
                  <c:v>5075.706706349999</c:v>
                </c:pt>
                <c:pt idx="51">
                  <c:v>5344.7703677</c:v>
                </c:pt>
                <c:pt idx="52">
                  <c:v>5748.2230268499998</c:v>
                </c:pt>
                <c:pt idx="53">
                  <c:v>5952.8340181500007</c:v>
                </c:pt>
                <c:pt idx="54">
                  <c:v>5629.22282765</c:v>
                </c:pt>
                <c:pt idx="55">
                  <c:v>4834.9694251000001</c:v>
                </c:pt>
                <c:pt idx="56">
                  <c:v>4094.3602046499991</c:v>
                </c:pt>
                <c:pt idx="57">
                  <c:v>3569.9987986500005</c:v>
                </c:pt>
                <c:pt idx="58">
                  <c:v>3541.330449</c:v>
                </c:pt>
                <c:pt idx="59">
                  <c:v>3900.13929525</c:v>
                </c:pt>
                <c:pt idx="60">
                  <c:v>4233.9691204999999</c:v>
                </c:pt>
              </c:numCache>
            </c:numRef>
          </c:val>
          <c:smooth val="0"/>
        </c:ser>
        <c:ser>
          <c:idx val="1"/>
          <c:order val="3"/>
          <c:tx>
            <c:v>Máxima capacidad</c:v>
          </c:tx>
          <c:spPr>
            <a:ln w="25400">
              <a:solidFill>
                <a:srgbClr val="DB0705"/>
              </a:solidFill>
              <a:prstDash val="solid"/>
            </a:ln>
          </c:spPr>
          <c:marker>
            <c:symbol val="none"/>
          </c:marker>
          <c:cat>
            <c:strRef>
              <c:f>'Data 2'!$C$73:$C$133</c:f>
              <c:strCache>
                <c:ptCount val="61"/>
                <c:pt idx="0">
                  <c:v>2012 Diciembre</c:v>
                </c:pt>
                <c:pt idx="1">
                  <c:v>2014 Enero</c:v>
                </c:pt>
                <c:pt idx="2">
                  <c:v>2014 Febrero</c:v>
                </c:pt>
                <c:pt idx="3">
                  <c:v>2014 Marzo</c:v>
                </c:pt>
                <c:pt idx="4">
                  <c:v>2014 Abril</c:v>
                </c:pt>
                <c:pt idx="5">
                  <c:v>2014 Mayo</c:v>
                </c:pt>
                <c:pt idx="6">
                  <c:v>2014 Junio</c:v>
                </c:pt>
                <c:pt idx="7">
                  <c:v>2014 Julio</c:v>
                </c:pt>
                <c:pt idx="8">
                  <c:v>2014 Agosto</c:v>
                </c:pt>
                <c:pt idx="9">
                  <c:v>2014 Septiembre</c:v>
                </c:pt>
                <c:pt idx="10">
                  <c:v>2014 Octubre</c:v>
                </c:pt>
                <c:pt idx="11">
                  <c:v>2014 Noviembre</c:v>
                </c:pt>
                <c:pt idx="12">
                  <c:v>2014 Diciembre</c:v>
                </c:pt>
                <c:pt idx="13">
                  <c:v>2015 Enero</c:v>
                </c:pt>
                <c:pt idx="14">
                  <c:v>2015 Febrero</c:v>
                </c:pt>
                <c:pt idx="15">
                  <c:v>2015 Marzo</c:v>
                </c:pt>
                <c:pt idx="16">
                  <c:v>2015 Abril</c:v>
                </c:pt>
                <c:pt idx="17">
                  <c:v>2015 Mayo</c:v>
                </c:pt>
                <c:pt idx="18">
                  <c:v>2015 Junio</c:v>
                </c:pt>
                <c:pt idx="19">
                  <c:v>2015 Julio</c:v>
                </c:pt>
                <c:pt idx="20">
                  <c:v>2015 Agosto</c:v>
                </c:pt>
                <c:pt idx="21">
                  <c:v>2015 Septiembre</c:v>
                </c:pt>
                <c:pt idx="22">
                  <c:v>2015 Octubre</c:v>
                </c:pt>
                <c:pt idx="23">
                  <c:v>2015 Noviembre</c:v>
                </c:pt>
                <c:pt idx="24">
                  <c:v>2015 Diciembre</c:v>
                </c:pt>
                <c:pt idx="25">
                  <c:v>2016 Enero</c:v>
                </c:pt>
                <c:pt idx="26">
                  <c:v>2016 Febrero</c:v>
                </c:pt>
                <c:pt idx="27">
                  <c:v>2016 Marzo</c:v>
                </c:pt>
                <c:pt idx="28">
                  <c:v>2016 Abril</c:v>
                </c:pt>
                <c:pt idx="29">
                  <c:v>2016 Mayo</c:v>
                </c:pt>
                <c:pt idx="30">
                  <c:v>2016 Junio</c:v>
                </c:pt>
                <c:pt idx="31">
                  <c:v>2016 Julio</c:v>
                </c:pt>
                <c:pt idx="32">
                  <c:v>2016 Agosto</c:v>
                </c:pt>
                <c:pt idx="33">
                  <c:v>2016 Septiembre</c:v>
                </c:pt>
                <c:pt idx="34">
                  <c:v>2016 Octubre</c:v>
                </c:pt>
                <c:pt idx="35">
                  <c:v>2016 Noviembre</c:v>
                </c:pt>
                <c:pt idx="36">
                  <c:v>2016 Diciembre</c:v>
                </c:pt>
                <c:pt idx="37">
                  <c:v>2017 Enero</c:v>
                </c:pt>
                <c:pt idx="38">
                  <c:v>2017 Febrero</c:v>
                </c:pt>
                <c:pt idx="39">
                  <c:v>2017 Marzo</c:v>
                </c:pt>
                <c:pt idx="40">
                  <c:v>2017 Abril</c:v>
                </c:pt>
                <c:pt idx="41">
                  <c:v>2017 Mayo</c:v>
                </c:pt>
                <c:pt idx="42">
                  <c:v>2017 Junio</c:v>
                </c:pt>
                <c:pt idx="43">
                  <c:v>2017 Julio</c:v>
                </c:pt>
                <c:pt idx="44">
                  <c:v>2017 Agosto</c:v>
                </c:pt>
                <c:pt idx="45">
                  <c:v>2017 Septiembre</c:v>
                </c:pt>
                <c:pt idx="46">
                  <c:v>2017 Octubre</c:v>
                </c:pt>
                <c:pt idx="47">
                  <c:v>2017 Noviembre</c:v>
                </c:pt>
                <c:pt idx="48">
                  <c:v>2017 Diciembre</c:v>
                </c:pt>
                <c:pt idx="49">
                  <c:v>2018 Enero</c:v>
                </c:pt>
                <c:pt idx="50">
                  <c:v>2018 Febrero</c:v>
                </c:pt>
                <c:pt idx="51">
                  <c:v>2018 Marzo</c:v>
                </c:pt>
                <c:pt idx="52">
                  <c:v>2018 Abril</c:v>
                </c:pt>
                <c:pt idx="53">
                  <c:v>2018 Mayo</c:v>
                </c:pt>
                <c:pt idx="54">
                  <c:v>2018 Junio</c:v>
                </c:pt>
                <c:pt idx="55">
                  <c:v>2018 Julio</c:v>
                </c:pt>
                <c:pt idx="56">
                  <c:v>2018 Agosto</c:v>
                </c:pt>
                <c:pt idx="57">
                  <c:v>2018 Septiembre</c:v>
                </c:pt>
                <c:pt idx="58">
                  <c:v>2018 Octubre</c:v>
                </c:pt>
                <c:pt idx="59">
                  <c:v>2018 Noviembre</c:v>
                </c:pt>
                <c:pt idx="60">
                  <c:v>2018 Diciembre</c:v>
                </c:pt>
              </c:strCache>
            </c:strRef>
          </c:cat>
          <c:val>
            <c:numRef>
              <c:f>'Data 2'!$E$73:$E$133</c:f>
              <c:numCache>
                <c:formatCode>#,##0\ _)</c:formatCode>
                <c:ptCount val="61"/>
                <c:pt idx="0">
                  <c:v>8966.8790000000008</c:v>
                </c:pt>
                <c:pt idx="1">
                  <c:v>8966.8790000000008</c:v>
                </c:pt>
                <c:pt idx="2">
                  <c:v>8966.8790000000008</c:v>
                </c:pt>
                <c:pt idx="3">
                  <c:v>8966.8790000000008</c:v>
                </c:pt>
                <c:pt idx="4">
                  <c:v>8966.8790000000008</c:v>
                </c:pt>
                <c:pt idx="5">
                  <c:v>8966.8790000000008</c:v>
                </c:pt>
                <c:pt idx="6">
                  <c:v>8966.8790000000008</c:v>
                </c:pt>
                <c:pt idx="7">
                  <c:v>8966.8790000000008</c:v>
                </c:pt>
                <c:pt idx="8">
                  <c:v>8966.8790000000008</c:v>
                </c:pt>
                <c:pt idx="9">
                  <c:v>8966.8790000000008</c:v>
                </c:pt>
                <c:pt idx="10">
                  <c:v>8966.8790000000008</c:v>
                </c:pt>
                <c:pt idx="11">
                  <c:v>8966.8790000000008</c:v>
                </c:pt>
                <c:pt idx="12">
                  <c:v>8966.8790000000008</c:v>
                </c:pt>
                <c:pt idx="13">
                  <c:v>8966.8790000000008</c:v>
                </c:pt>
                <c:pt idx="14">
                  <c:v>8966.8790000000008</c:v>
                </c:pt>
                <c:pt idx="15">
                  <c:v>8966.8790000000008</c:v>
                </c:pt>
                <c:pt idx="16">
                  <c:v>8966.8790000000008</c:v>
                </c:pt>
                <c:pt idx="17">
                  <c:v>8966.8790000000008</c:v>
                </c:pt>
                <c:pt idx="18">
                  <c:v>8966.8790000000008</c:v>
                </c:pt>
                <c:pt idx="19">
                  <c:v>8966.8790000000008</c:v>
                </c:pt>
                <c:pt idx="20">
                  <c:v>8966.8790000000008</c:v>
                </c:pt>
                <c:pt idx="21">
                  <c:v>8966.8790000000008</c:v>
                </c:pt>
                <c:pt idx="22">
                  <c:v>8966.8790000000008</c:v>
                </c:pt>
                <c:pt idx="23">
                  <c:v>8966.8790000000008</c:v>
                </c:pt>
                <c:pt idx="24">
                  <c:v>8966.8790000000008</c:v>
                </c:pt>
                <c:pt idx="25">
                  <c:v>8966.8790000000008</c:v>
                </c:pt>
                <c:pt idx="26">
                  <c:v>8966.8790000000008</c:v>
                </c:pt>
                <c:pt idx="27">
                  <c:v>8966.8790000000008</c:v>
                </c:pt>
                <c:pt idx="28">
                  <c:v>8966.8790000000008</c:v>
                </c:pt>
                <c:pt idx="29">
                  <c:v>8966.8790000000008</c:v>
                </c:pt>
                <c:pt idx="30">
                  <c:v>8966.8790000000008</c:v>
                </c:pt>
                <c:pt idx="31">
                  <c:v>8966.8790000000008</c:v>
                </c:pt>
                <c:pt idx="32">
                  <c:v>8966.8790000000008</c:v>
                </c:pt>
                <c:pt idx="33">
                  <c:v>8966.8790000000008</c:v>
                </c:pt>
                <c:pt idx="34">
                  <c:v>8966.8790000000008</c:v>
                </c:pt>
                <c:pt idx="35">
                  <c:v>8966.8790000000008</c:v>
                </c:pt>
                <c:pt idx="36">
                  <c:v>8966.8790000000008</c:v>
                </c:pt>
                <c:pt idx="37">
                  <c:v>8966.8790000000008</c:v>
                </c:pt>
                <c:pt idx="38">
                  <c:v>8966.8790000000008</c:v>
                </c:pt>
                <c:pt idx="39">
                  <c:v>8966.8790000000008</c:v>
                </c:pt>
                <c:pt idx="40">
                  <c:v>8966.8790000000008</c:v>
                </c:pt>
                <c:pt idx="41">
                  <c:v>8966.8790000000008</c:v>
                </c:pt>
                <c:pt idx="42">
                  <c:v>8966.8790000000008</c:v>
                </c:pt>
                <c:pt idx="43">
                  <c:v>8966.8790000000008</c:v>
                </c:pt>
                <c:pt idx="44">
                  <c:v>8966.8790000000008</c:v>
                </c:pt>
                <c:pt idx="45">
                  <c:v>8966.8790000000008</c:v>
                </c:pt>
                <c:pt idx="46">
                  <c:v>8966.8790000000008</c:v>
                </c:pt>
                <c:pt idx="47">
                  <c:v>8966.8790000000008</c:v>
                </c:pt>
                <c:pt idx="48">
                  <c:v>8966.8790000000008</c:v>
                </c:pt>
                <c:pt idx="49">
                  <c:v>8966.8790000000008</c:v>
                </c:pt>
                <c:pt idx="50">
                  <c:v>8966.8790000000008</c:v>
                </c:pt>
                <c:pt idx="51">
                  <c:v>8966.8790000000008</c:v>
                </c:pt>
                <c:pt idx="52">
                  <c:v>8966.8790000000008</c:v>
                </c:pt>
                <c:pt idx="53">
                  <c:v>8966.8790000000008</c:v>
                </c:pt>
                <c:pt idx="54">
                  <c:v>8966.8790000000008</c:v>
                </c:pt>
                <c:pt idx="55">
                  <c:v>8966.8790000000008</c:v>
                </c:pt>
                <c:pt idx="56">
                  <c:v>8966.8790000000008</c:v>
                </c:pt>
                <c:pt idx="57">
                  <c:v>8966.8790000000008</c:v>
                </c:pt>
                <c:pt idx="58">
                  <c:v>8966.8790000000008</c:v>
                </c:pt>
                <c:pt idx="59">
                  <c:v>8966.8790000000008</c:v>
                </c:pt>
                <c:pt idx="60">
                  <c:v>8966.8790000000008</c:v>
                </c:pt>
              </c:numCache>
            </c:numRef>
          </c:val>
          <c:smooth val="0"/>
        </c:ser>
        <c:ser>
          <c:idx val="6"/>
          <c:order val="4"/>
          <c:tx>
            <c:v>Real</c:v>
          </c:tx>
          <c:spPr>
            <a:ln w="25400">
              <a:solidFill>
                <a:srgbClr val="004563"/>
              </a:solidFill>
              <a:prstDash val="solid"/>
            </a:ln>
          </c:spPr>
          <c:marker>
            <c:symbol val="none"/>
          </c:marker>
          <c:cat>
            <c:strRef>
              <c:f>'Data 2'!$C$73:$C$133</c:f>
              <c:strCache>
                <c:ptCount val="61"/>
                <c:pt idx="0">
                  <c:v>2012 Diciembre</c:v>
                </c:pt>
                <c:pt idx="1">
                  <c:v>2014 Enero</c:v>
                </c:pt>
                <c:pt idx="2">
                  <c:v>2014 Febrero</c:v>
                </c:pt>
                <c:pt idx="3">
                  <c:v>2014 Marzo</c:v>
                </c:pt>
                <c:pt idx="4">
                  <c:v>2014 Abril</c:v>
                </c:pt>
                <c:pt idx="5">
                  <c:v>2014 Mayo</c:v>
                </c:pt>
                <c:pt idx="6">
                  <c:v>2014 Junio</c:v>
                </c:pt>
                <c:pt idx="7">
                  <c:v>2014 Julio</c:v>
                </c:pt>
                <c:pt idx="8">
                  <c:v>2014 Agosto</c:v>
                </c:pt>
                <c:pt idx="9">
                  <c:v>2014 Septiembre</c:v>
                </c:pt>
                <c:pt idx="10">
                  <c:v>2014 Octubre</c:v>
                </c:pt>
                <c:pt idx="11">
                  <c:v>2014 Noviembre</c:v>
                </c:pt>
                <c:pt idx="12">
                  <c:v>2014 Diciembre</c:v>
                </c:pt>
                <c:pt idx="13">
                  <c:v>2015 Enero</c:v>
                </c:pt>
                <c:pt idx="14">
                  <c:v>2015 Febrero</c:v>
                </c:pt>
                <c:pt idx="15">
                  <c:v>2015 Marzo</c:v>
                </c:pt>
                <c:pt idx="16">
                  <c:v>2015 Abril</c:v>
                </c:pt>
                <c:pt idx="17">
                  <c:v>2015 Mayo</c:v>
                </c:pt>
                <c:pt idx="18">
                  <c:v>2015 Junio</c:v>
                </c:pt>
                <c:pt idx="19">
                  <c:v>2015 Julio</c:v>
                </c:pt>
                <c:pt idx="20">
                  <c:v>2015 Agosto</c:v>
                </c:pt>
                <c:pt idx="21">
                  <c:v>2015 Septiembre</c:v>
                </c:pt>
                <c:pt idx="22">
                  <c:v>2015 Octubre</c:v>
                </c:pt>
                <c:pt idx="23">
                  <c:v>2015 Noviembre</c:v>
                </c:pt>
                <c:pt idx="24">
                  <c:v>2015 Diciembre</c:v>
                </c:pt>
                <c:pt idx="25">
                  <c:v>2016 Enero</c:v>
                </c:pt>
                <c:pt idx="26">
                  <c:v>2016 Febrero</c:v>
                </c:pt>
                <c:pt idx="27">
                  <c:v>2016 Marzo</c:v>
                </c:pt>
                <c:pt idx="28">
                  <c:v>2016 Abril</c:v>
                </c:pt>
                <c:pt idx="29">
                  <c:v>2016 Mayo</c:v>
                </c:pt>
                <c:pt idx="30">
                  <c:v>2016 Junio</c:v>
                </c:pt>
                <c:pt idx="31">
                  <c:v>2016 Julio</c:v>
                </c:pt>
                <c:pt idx="32">
                  <c:v>2016 Agosto</c:v>
                </c:pt>
                <c:pt idx="33">
                  <c:v>2016 Septiembre</c:v>
                </c:pt>
                <c:pt idx="34">
                  <c:v>2016 Octubre</c:v>
                </c:pt>
                <c:pt idx="35">
                  <c:v>2016 Noviembre</c:v>
                </c:pt>
                <c:pt idx="36">
                  <c:v>2016 Diciembre</c:v>
                </c:pt>
                <c:pt idx="37">
                  <c:v>2017 Enero</c:v>
                </c:pt>
                <c:pt idx="38">
                  <c:v>2017 Febrero</c:v>
                </c:pt>
                <c:pt idx="39">
                  <c:v>2017 Marzo</c:v>
                </c:pt>
                <c:pt idx="40">
                  <c:v>2017 Abril</c:v>
                </c:pt>
                <c:pt idx="41">
                  <c:v>2017 Mayo</c:v>
                </c:pt>
                <c:pt idx="42">
                  <c:v>2017 Junio</c:v>
                </c:pt>
                <c:pt idx="43">
                  <c:v>2017 Julio</c:v>
                </c:pt>
                <c:pt idx="44">
                  <c:v>2017 Agosto</c:v>
                </c:pt>
                <c:pt idx="45">
                  <c:v>2017 Septiembre</c:v>
                </c:pt>
                <c:pt idx="46">
                  <c:v>2017 Octubre</c:v>
                </c:pt>
                <c:pt idx="47">
                  <c:v>2017 Noviembre</c:v>
                </c:pt>
                <c:pt idx="48">
                  <c:v>2017 Diciembre</c:v>
                </c:pt>
                <c:pt idx="49">
                  <c:v>2018 Enero</c:v>
                </c:pt>
                <c:pt idx="50">
                  <c:v>2018 Febrero</c:v>
                </c:pt>
                <c:pt idx="51">
                  <c:v>2018 Marzo</c:v>
                </c:pt>
                <c:pt idx="52">
                  <c:v>2018 Abril</c:v>
                </c:pt>
                <c:pt idx="53">
                  <c:v>2018 Mayo</c:v>
                </c:pt>
                <c:pt idx="54">
                  <c:v>2018 Junio</c:v>
                </c:pt>
                <c:pt idx="55">
                  <c:v>2018 Julio</c:v>
                </c:pt>
                <c:pt idx="56">
                  <c:v>2018 Agosto</c:v>
                </c:pt>
                <c:pt idx="57">
                  <c:v>2018 Septiembre</c:v>
                </c:pt>
                <c:pt idx="58">
                  <c:v>2018 Octubre</c:v>
                </c:pt>
                <c:pt idx="59">
                  <c:v>2018 Noviembre</c:v>
                </c:pt>
                <c:pt idx="60">
                  <c:v>2018 Diciembre</c:v>
                </c:pt>
              </c:strCache>
            </c:strRef>
          </c:cat>
          <c:val>
            <c:numRef>
              <c:f>'Data 2'!$D$73:$D$133</c:f>
              <c:numCache>
                <c:formatCode>#,##0\ _)</c:formatCode>
                <c:ptCount val="61"/>
                <c:pt idx="0">
                  <c:v>3672.2720869999998</c:v>
                </c:pt>
                <c:pt idx="1">
                  <c:v>6314.4171130000004</c:v>
                </c:pt>
                <c:pt idx="2">
                  <c:v>6672.184964</c:v>
                </c:pt>
                <c:pt idx="3">
                  <c:v>6458.7530470000002</c:v>
                </c:pt>
                <c:pt idx="4">
                  <c:v>6854.3820420000002</c:v>
                </c:pt>
                <c:pt idx="5">
                  <c:v>6789.4610220000004</c:v>
                </c:pt>
                <c:pt idx="6">
                  <c:v>6523.5887339999999</c:v>
                </c:pt>
                <c:pt idx="7">
                  <c:v>5710.6864839999998</c:v>
                </c:pt>
                <c:pt idx="8">
                  <c:v>4785.5822150000004</c:v>
                </c:pt>
                <c:pt idx="9">
                  <c:v>4263.1452360000003</c:v>
                </c:pt>
                <c:pt idx="10">
                  <c:v>4489.4911590000002</c:v>
                </c:pt>
                <c:pt idx="11">
                  <c:v>5275.351858</c:v>
                </c:pt>
                <c:pt idx="12">
                  <c:v>5550.04054</c:v>
                </c:pt>
                <c:pt idx="13">
                  <c:v>5594.5313720000004</c:v>
                </c:pt>
                <c:pt idx="14">
                  <c:v>5942.2675019999997</c:v>
                </c:pt>
                <c:pt idx="15">
                  <c:v>6160.4059859999998</c:v>
                </c:pt>
                <c:pt idx="16">
                  <c:v>6303.1671900000001</c:v>
                </c:pt>
                <c:pt idx="17">
                  <c:v>6224.3615760000002</c:v>
                </c:pt>
                <c:pt idx="18">
                  <c:v>5691.2957749999996</c:v>
                </c:pt>
                <c:pt idx="19">
                  <c:v>4757.5008180000004</c:v>
                </c:pt>
                <c:pt idx="20">
                  <c:v>4153.8528040000001</c:v>
                </c:pt>
                <c:pt idx="21">
                  <c:v>3735.5426729999999</c:v>
                </c:pt>
                <c:pt idx="22">
                  <c:v>3714.159255</c:v>
                </c:pt>
                <c:pt idx="23">
                  <c:v>3935.6266700000001</c:v>
                </c:pt>
                <c:pt idx="24">
                  <c:v>3836.7755179999999</c:v>
                </c:pt>
                <c:pt idx="25">
                  <c:v>5689.3329979999999</c:v>
                </c:pt>
                <c:pt idx="26">
                  <c:v>6077.8191850000003</c:v>
                </c:pt>
                <c:pt idx="27">
                  <c:v>6134.1179160000002</c:v>
                </c:pt>
                <c:pt idx="28">
                  <c:v>6840.7472159999998</c:v>
                </c:pt>
                <c:pt idx="29">
                  <c:v>7105.3671400000003</c:v>
                </c:pt>
                <c:pt idx="30">
                  <c:v>6556.7318310000001</c:v>
                </c:pt>
                <c:pt idx="31">
                  <c:v>5609.490315</c:v>
                </c:pt>
                <c:pt idx="32">
                  <c:v>4544.9532859999999</c:v>
                </c:pt>
                <c:pt idx="33">
                  <c:v>3764.814515</c:v>
                </c:pt>
                <c:pt idx="34">
                  <c:v>3148.4618890000002</c:v>
                </c:pt>
                <c:pt idx="35">
                  <c:v>3471.6736519999999</c:v>
                </c:pt>
                <c:pt idx="36">
                  <c:v>3428.9364380000002</c:v>
                </c:pt>
                <c:pt idx="37">
                  <c:v>2989.757404</c:v>
                </c:pt>
                <c:pt idx="38">
                  <c:v>4613.1434090000002</c:v>
                </c:pt>
                <c:pt idx="39">
                  <c:v>4750.7259160000003</c:v>
                </c:pt>
                <c:pt idx="40">
                  <c:v>4708.5443059999998</c:v>
                </c:pt>
                <c:pt idx="41">
                  <c:v>4931.1287140000004</c:v>
                </c:pt>
                <c:pt idx="42">
                  <c:v>4572.4959479999998</c:v>
                </c:pt>
                <c:pt idx="43">
                  <c:v>4016.684796</c:v>
                </c:pt>
                <c:pt idx="44">
                  <c:v>3324.5680339999999</c:v>
                </c:pt>
                <c:pt idx="45">
                  <c:v>2575.5982199999999</c:v>
                </c:pt>
                <c:pt idx="46">
                  <c:v>2320.487376</c:v>
                </c:pt>
                <c:pt idx="47">
                  <c:v>2221.825186</c:v>
                </c:pt>
                <c:pt idx="48">
                  <c:v>2616.62727</c:v>
                </c:pt>
                <c:pt idx="49">
                  <c:v>3213.4462119999998</c:v>
                </c:pt>
                <c:pt idx="50">
                  <c:v>3478.152415</c:v>
                </c:pt>
                <c:pt idx="51">
                  <c:v>5968.3014750000002</c:v>
                </c:pt>
                <c:pt idx="52">
                  <c:v>7075.9146760000003</c:v>
                </c:pt>
                <c:pt idx="53">
                  <c:v>7092.1430470000005</c:v>
                </c:pt>
                <c:pt idx="54">
                  <c:v>6922.7266970000001</c:v>
                </c:pt>
                <c:pt idx="55">
                  <c:v>5725.784216</c:v>
                </c:pt>
                <c:pt idx="56">
                  <c:v>5172.242383047409</c:v>
                </c:pt>
                <c:pt idx="57">
                  <c:v>4492.194368430436</c:v>
                </c:pt>
                <c:pt idx="58">
                  <c:v>4097.9340500374883</c:v>
                </c:pt>
                <c:pt idx="59">
                  <c:v>4573.982270225878</c:v>
                </c:pt>
                <c:pt idx="60">
                  <c:v>4716.5233230899084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67332960"/>
        <c:axId val="667333352"/>
      </c:lineChart>
      <c:catAx>
        <c:axId val="667332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one"/>
        <c:spPr>
          <a:ln w="9525">
            <a:noFill/>
          </a:ln>
        </c:spPr>
        <c:crossAx val="667332568"/>
        <c:crossesAt val="0"/>
        <c:auto val="0"/>
        <c:lblAlgn val="ctr"/>
        <c:lblOffset val="100"/>
        <c:tickLblSkip val="50"/>
        <c:tickMarkSkip val="1"/>
        <c:noMultiLvlLbl val="0"/>
      </c:catAx>
      <c:valAx>
        <c:axId val="667332568"/>
        <c:scaling>
          <c:orientation val="minMax"/>
          <c:max val="10000"/>
          <c:min val="1000"/>
        </c:scaling>
        <c:delete val="0"/>
        <c:axPos val="l"/>
        <c:numFmt formatCode="#,##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4563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67332176"/>
        <c:crosses val="autoZero"/>
        <c:crossBetween val="midCat"/>
        <c:majorUnit val="1000"/>
        <c:minorUnit val="400"/>
      </c:valAx>
      <c:catAx>
        <c:axId val="6673329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67333352"/>
        <c:crosses val="autoZero"/>
        <c:auto val="0"/>
        <c:lblAlgn val="ctr"/>
        <c:lblOffset val="100"/>
        <c:noMultiLvlLbl val="0"/>
      </c:catAx>
      <c:valAx>
        <c:axId val="667333352"/>
        <c:scaling>
          <c:orientation val="minMax"/>
        </c:scaling>
        <c:delete val="1"/>
        <c:axPos val="l"/>
        <c:numFmt formatCode="#,##0\ _)" sourceLinked="1"/>
        <c:majorTickMark val="out"/>
        <c:minorTickMark val="none"/>
        <c:tickLblPos val="nextTo"/>
        <c:crossAx val="667332960"/>
        <c:crosses val="autoZero"/>
        <c:crossBetween val="midCat"/>
      </c:valAx>
      <c:spPr>
        <a:solidFill>
          <a:srgbClr val="F7D2C6"/>
        </a:solidFill>
        <a:ln w="25400">
          <a:noFill/>
        </a:ln>
      </c:spPr>
    </c:plotArea>
    <c:legend>
      <c:legendPos val="r"/>
      <c:legendEntry>
        <c:idx val="0"/>
        <c:delete val="1"/>
      </c:legendEntry>
      <c:legendEntry>
        <c:idx val="1"/>
        <c:delete val="1"/>
      </c:legendEntry>
      <c:layout>
        <c:manualLayout>
          <c:xMode val="edge"/>
          <c:yMode val="edge"/>
          <c:x val="0.15403448652048077"/>
          <c:y val="4.3478260869565216E-2"/>
          <c:w val="0.77995212701101846"/>
          <c:h val="0.12648262840662705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4563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4563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3673469387755103"/>
          <c:y val="0.19005626246036983"/>
          <c:w val="0.68571428571428572"/>
          <c:h val="0.63544722601682591"/>
        </c:manualLayout>
      </c:layout>
      <c:areaChart>
        <c:grouping val="standard"/>
        <c:varyColors val="0"/>
        <c:ser>
          <c:idx val="7"/>
          <c:order val="0"/>
          <c:spPr>
            <a:solidFill>
              <a:srgbClr val="C0C0FF"/>
            </a:solidFill>
            <a:ln w="25400">
              <a:noFill/>
            </a:ln>
          </c:spPr>
          <c:cat>
            <c:strRef>
              <c:f>'Data 2'!$C$138:$C$198</c:f>
              <c:strCache>
                <c:ptCount val="61"/>
                <c:pt idx="0">
                  <c:v>2012 Diciembre</c:v>
                </c:pt>
                <c:pt idx="1">
                  <c:v>2014 Enero</c:v>
                </c:pt>
                <c:pt idx="2">
                  <c:v>2014 Febrero</c:v>
                </c:pt>
                <c:pt idx="3">
                  <c:v>2014 Marzo</c:v>
                </c:pt>
                <c:pt idx="4">
                  <c:v>2014 Abril</c:v>
                </c:pt>
                <c:pt idx="5">
                  <c:v>2014 Mayo</c:v>
                </c:pt>
                <c:pt idx="6">
                  <c:v>2014 Junio</c:v>
                </c:pt>
                <c:pt idx="7">
                  <c:v>2014 Julio</c:v>
                </c:pt>
                <c:pt idx="8">
                  <c:v>2014 Agosto</c:v>
                </c:pt>
                <c:pt idx="9">
                  <c:v>2014 Septiembre</c:v>
                </c:pt>
                <c:pt idx="10">
                  <c:v>2014 Octubre</c:v>
                </c:pt>
                <c:pt idx="11">
                  <c:v>2014 Noviembre</c:v>
                </c:pt>
                <c:pt idx="12">
                  <c:v>2014 Diciembre</c:v>
                </c:pt>
                <c:pt idx="13">
                  <c:v>2015 Enero</c:v>
                </c:pt>
                <c:pt idx="14">
                  <c:v>2015 Febrero</c:v>
                </c:pt>
                <c:pt idx="15">
                  <c:v>2015 Marzo</c:v>
                </c:pt>
                <c:pt idx="16">
                  <c:v>2015 Abril</c:v>
                </c:pt>
                <c:pt idx="17">
                  <c:v>2015 Mayo</c:v>
                </c:pt>
                <c:pt idx="18">
                  <c:v>2015 Junio</c:v>
                </c:pt>
                <c:pt idx="19">
                  <c:v>2015 Julio</c:v>
                </c:pt>
                <c:pt idx="20">
                  <c:v>2015 Agosto</c:v>
                </c:pt>
                <c:pt idx="21">
                  <c:v>2015 Septiembre</c:v>
                </c:pt>
                <c:pt idx="22">
                  <c:v>2015 Octubre</c:v>
                </c:pt>
                <c:pt idx="23">
                  <c:v>2015 Noviembre</c:v>
                </c:pt>
                <c:pt idx="24">
                  <c:v>2015 Diciembre</c:v>
                </c:pt>
                <c:pt idx="25">
                  <c:v>2016 Enero</c:v>
                </c:pt>
                <c:pt idx="26">
                  <c:v>2016 Febrero</c:v>
                </c:pt>
                <c:pt idx="27">
                  <c:v>2016 Marzo</c:v>
                </c:pt>
                <c:pt idx="28">
                  <c:v>2016 Abril</c:v>
                </c:pt>
                <c:pt idx="29">
                  <c:v>2016 Mayo</c:v>
                </c:pt>
                <c:pt idx="30">
                  <c:v>2016 Junio</c:v>
                </c:pt>
                <c:pt idx="31">
                  <c:v>2016 Julio</c:v>
                </c:pt>
                <c:pt idx="32">
                  <c:v>2016 Agosto</c:v>
                </c:pt>
                <c:pt idx="33">
                  <c:v>2016 Septiembre</c:v>
                </c:pt>
                <c:pt idx="34">
                  <c:v>2016 Octubre</c:v>
                </c:pt>
                <c:pt idx="35">
                  <c:v>2016 Noviembre</c:v>
                </c:pt>
                <c:pt idx="36">
                  <c:v>2016 Diciembre</c:v>
                </c:pt>
                <c:pt idx="37">
                  <c:v>2017 Enero</c:v>
                </c:pt>
                <c:pt idx="38">
                  <c:v>2017 Febrero</c:v>
                </c:pt>
                <c:pt idx="39">
                  <c:v>2017 Marzo</c:v>
                </c:pt>
                <c:pt idx="40">
                  <c:v>2017 Abril</c:v>
                </c:pt>
                <c:pt idx="41">
                  <c:v>2017 Mayo</c:v>
                </c:pt>
                <c:pt idx="42">
                  <c:v>2017 Junio</c:v>
                </c:pt>
                <c:pt idx="43">
                  <c:v>2017 Julio</c:v>
                </c:pt>
                <c:pt idx="44">
                  <c:v>2017 Agosto</c:v>
                </c:pt>
                <c:pt idx="45">
                  <c:v>2017 Septiembre</c:v>
                </c:pt>
                <c:pt idx="46">
                  <c:v>2017 Octubre</c:v>
                </c:pt>
                <c:pt idx="47">
                  <c:v>2017 Noviembre</c:v>
                </c:pt>
                <c:pt idx="48">
                  <c:v>2017 Diciembre</c:v>
                </c:pt>
                <c:pt idx="49">
                  <c:v>2018 Enero</c:v>
                </c:pt>
                <c:pt idx="50">
                  <c:v>2018 Febrero</c:v>
                </c:pt>
                <c:pt idx="51">
                  <c:v>2018 Marzo</c:v>
                </c:pt>
                <c:pt idx="52">
                  <c:v>2018 Abril</c:v>
                </c:pt>
                <c:pt idx="53">
                  <c:v>2018 Mayo</c:v>
                </c:pt>
                <c:pt idx="54">
                  <c:v>2018 Junio</c:v>
                </c:pt>
                <c:pt idx="55">
                  <c:v>2018 Julio</c:v>
                </c:pt>
                <c:pt idx="56">
                  <c:v>2018 Agosto</c:v>
                </c:pt>
                <c:pt idx="57">
                  <c:v>2018 Septiembre</c:v>
                </c:pt>
                <c:pt idx="58">
                  <c:v>2018 Octubre</c:v>
                </c:pt>
                <c:pt idx="59">
                  <c:v>2018 Noviembre</c:v>
                </c:pt>
                <c:pt idx="60">
                  <c:v>2018 Diciembre</c:v>
                </c:pt>
              </c:strCache>
            </c:strRef>
          </c:cat>
          <c:val>
            <c:numRef>
              <c:f>'Data 2'!$F$138:$F$198</c:f>
              <c:numCache>
                <c:formatCode>#,##0\ _)</c:formatCode>
                <c:ptCount val="61"/>
                <c:pt idx="0">
                  <c:v>6568.9</c:v>
                </c:pt>
                <c:pt idx="1">
                  <c:v>6779.8</c:v>
                </c:pt>
                <c:pt idx="2">
                  <c:v>7288.3</c:v>
                </c:pt>
                <c:pt idx="3">
                  <c:v>7397.9</c:v>
                </c:pt>
                <c:pt idx="4">
                  <c:v>7590.3</c:v>
                </c:pt>
                <c:pt idx="5">
                  <c:v>7595.9</c:v>
                </c:pt>
                <c:pt idx="6">
                  <c:v>7303</c:v>
                </c:pt>
                <c:pt idx="7">
                  <c:v>6684.5</c:v>
                </c:pt>
                <c:pt idx="8">
                  <c:v>6216.5</c:v>
                </c:pt>
                <c:pt idx="9">
                  <c:v>5914.8</c:v>
                </c:pt>
                <c:pt idx="10">
                  <c:v>5546</c:v>
                </c:pt>
                <c:pt idx="11">
                  <c:v>5833.6</c:v>
                </c:pt>
                <c:pt idx="12">
                  <c:v>6716.8</c:v>
                </c:pt>
                <c:pt idx="13">
                  <c:v>6842.7</c:v>
                </c:pt>
                <c:pt idx="14">
                  <c:v>7276.2</c:v>
                </c:pt>
                <c:pt idx="15">
                  <c:v>7364.2</c:v>
                </c:pt>
                <c:pt idx="16">
                  <c:v>7546.2</c:v>
                </c:pt>
                <c:pt idx="17">
                  <c:v>7561.8</c:v>
                </c:pt>
                <c:pt idx="18">
                  <c:v>7288.6</c:v>
                </c:pt>
                <c:pt idx="19">
                  <c:v>6679.7</c:v>
                </c:pt>
                <c:pt idx="20">
                  <c:v>6221.1</c:v>
                </c:pt>
                <c:pt idx="21">
                  <c:v>5939.7</c:v>
                </c:pt>
                <c:pt idx="22">
                  <c:v>5577.5</c:v>
                </c:pt>
                <c:pt idx="23">
                  <c:v>5875.6</c:v>
                </c:pt>
                <c:pt idx="24">
                  <c:v>6809.9</c:v>
                </c:pt>
                <c:pt idx="25">
                  <c:v>6864.7</c:v>
                </c:pt>
                <c:pt idx="26">
                  <c:v>7246.5</c:v>
                </c:pt>
                <c:pt idx="27">
                  <c:v>7313.9</c:v>
                </c:pt>
                <c:pt idx="28">
                  <c:v>7484.9</c:v>
                </c:pt>
                <c:pt idx="29">
                  <c:v>7510.6</c:v>
                </c:pt>
                <c:pt idx="30">
                  <c:v>7257.7</c:v>
                </c:pt>
                <c:pt idx="31">
                  <c:v>6659.9</c:v>
                </c:pt>
                <c:pt idx="32">
                  <c:v>6211.9</c:v>
                </c:pt>
                <c:pt idx="33">
                  <c:v>5951.6</c:v>
                </c:pt>
                <c:pt idx="34">
                  <c:v>5596.9</c:v>
                </c:pt>
                <c:pt idx="35">
                  <c:v>5904.6</c:v>
                </c:pt>
                <c:pt idx="36">
                  <c:v>6884.1</c:v>
                </c:pt>
                <c:pt idx="37">
                  <c:v>6886.6</c:v>
                </c:pt>
                <c:pt idx="38">
                  <c:v>7216.8</c:v>
                </c:pt>
                <c:pt idx="39">
                  <c:v>7263.5</c:v>
                </c:pt>
                <c:pt idx="40">
                  <c:v>7423.6</c:v>
                </c:pt>
                <c:pt idx="41">
                  <c:v>7459.3</c:v>
                </c:pt>
                <c:pt idx="42">
                  <c:v>7226.9</c:v>
                </c:pt>
                <c:pt idx="43">
                  <c:v>6640.1</c:v>
                </c:pt>
                <c:pt idx="44">
                  <c:v>6202.8</c:v>
                </c:pt>
                <c:pt idx="45">
                  <c:v>5963.5</c:v>
                </c:pt>
                <c:pt idx="46">
                  <c:v>5616.4</c:v>
                </c:pt>
                <c:pt idx="47">
                  <c:v>5933.7</c:v>
                </c:pt>
                <c:pt idx="48">
                  <c:v>6958.3</c:v>
                </c:pt>
                <c:pt idx="49">
                  <c:v>6908.4921599999989</c:v>
                </c:pt>
                <c:pt idx="50">
                  <c:v>7187.1752620000016</c:v>
                </c:pt>
                <c:pt idx="51">
                  <c:v>7213.1354259999989</c:v>
                </c:pt>
                <c:pt idx="52">
                  <c:v>7362.3373999999994</c:v>
                </c:pt>
                <c:pt idx="53">
                  <c:v>7407.9952199999971</c:v>
                </c:pt>
                <c:pt idx="54">
                  <c:v>7196.0134899999994</c:v>
                </c:pt>
                <c:pt idx="55">
                  <c:v>6620.3645899999992</c:v>
                </c:pt>
                <c:pt idx="56">
                  <c:v>6193.5990699999984</c:v>
                </c:pt>
                <c:pt idx="57">
                  <c:v>5975.3806900000018</c:v>
                </c:pt>
                <c:pt idx="58">
                  <c:v>5635.8736320000007</c:v>
                </c:pt>
                <c:pt idx="59">
                  <c:v>5962.7520800000002</c:v>
                </c:pt>
                <c:pt idx="60">
                  <c:v>6947.4066300000031</c:v>
                </c:pt>
              </c:numCache>
            </c:numRef>
          </c:val>
        </c:ser>
        <c:ser>
          <c:idx val="8"/>
          <c:order val="1"/>
          <c:spPr>
            <a:solidFill>
              <a:srgbClr val="F7D2C6"/>
            </a:solidFill>
            <a:ln w="25400">
              <a:noFill/>
            </a:ln>
          </c:spPr>
          <c:cat>
            <c:strRef>
              <c:f>'Data 2'!$C$138:$C$198</c:f>
              <c:strCache>
                <c:ptCount val="61"/>
                <c:pt idx="0">
                  <c:v>2012 Diciembre</c:v>
                </c:pt>
                <c:pt idx="1">
                  <c:v>2014 Enero</c:v>
                </c:pt>
                <c:pt idx="2">
                  <c:v>2014 Febrero</c:v>
                </c:pt>
                <c:pt idx="3">
                  <c:v>2014 Marzo</c:v>
                </c:pt>
                <c:pt idx="4">
                  <c:v>2014 Abril</c:v>
                </c:pt>
                <c:pt idx="5">
                  <c:v>2014 Mayo</c:v>
                </c:pt>
                <c:pt idx="6">
                  <c:v>2014 Junio</c:v>
                </c:pt>
                <c:pt idx="7">
                  <c:v>2014 Julio</c:v>
                </c:pt>
                <c:pt idx="8">
                  <c:v>2014 Agosto</c:v>
                </c:pt>
                <c:pt idx="9">
                  <c:v>2014 Septiembre</c:v>
                </c:pt>
                <c:pt idx="10">
                  <c:v>2014 Octubre</c:v>
                </c:pt>
                <c:pt idx="11">
                  <c:v>2014 Noviembre</c:v>
                </c:pt>
                <c:pt idx="12">
                  <c:v>2014 Diciembre</c:v>
                </c:pt>
                <c:pt idx="13">
                  <c:v>2015 Enero</c:v>
                </c:pt>
                <c:pt idx="14">
                  <c:v>2015 Febrero</c:v>
                </c:pt>
                <c:pt idx="15">
                  <c:v>2015 Marzo</c:v>
                </c:pt>
                <c:pt idx="16">
                  <c:v>2015 Abril</c:v>
                </c:pt>
                <c:pt idx="17">
                  <c:v>2015 Mayo</c:v>
                </c:pt>
                <c:pt idx="18">
                  <c:v>2015 Junio</c:v>
                </c:pt>
                <c:pt idx="19">
                  <c:v>2015 Julio</c:v>
                </c:pt>
                <c:pt idx="20">
                  <c:v>2015 Agosto</c:v>
                </c:pt>
                <c:pt idx="21">
                  <c:v>2015 Septiembre</c:v>
                </c:pt>
                <c:pt idx="22">
                  <c:v>2015 Octubre</c:v>
                </c:pt>
                <c:pt idx="23">
                  <c:v>2015 Noviembre</c:v>
                </c:pt>
                <c:pt idx="24">
                  <c:v>2015 Diciembre</c:v>
                </c:pt>
                <c:pt idx="25">
                  <c:v>2016 Enero</c:v>
                </c:pt>
                <c:pt idx="26">
                  <c:v>2016 Febrero</c:v>
                </c:pt>
                <c:pt idx="27">
                  <c:v>2016 Marzo</c:v>
                </c:pt>
                <c:pt idx="28">
                  <c:v>2016 Abril</c:v>
                </c:pt>
                <c:pt idx="29">
                  <c:v>2016 Mayo</c:v>
                </c:pt>
                <c:pt idx="30">
                  <c:v>2016 Junio</c:v>
                </c:pt>
                <c:pt idx="31">
                  <c:v>2016 Julio</c:v>
                </c:pt>
                <c:pt idx="32">
                  <c:v>2016 Agosto</c:v>
                </c:pt>
                <c:pt idx="33">
                  <c:v>2016 Septiembre</c:v>
                </c:pt>
                <c:pt idx="34">
                  <c:v>2016 Octubre</c:v>
                </c:pt>
                <c:pt idx="35">
                  <c:v>2016 Noviembre</c:v>
                </c:pt>
                <c:pt idx="36">
                  <c:v>2016 Diciembre</c:v>
                </c:pt>
                <c:pt idx="37">
                  <c:v>2017 Enero</c:v>
                </c:pt>
                <c:pt idx="38">
                  <c:v>2017 Febrero</c:v>
                </c:pt>
                <c:pt idx="39">
                  <c:v>2017 Marzo</c:v>
                </c:pt>
                <c:pt idx="40">
                  <c:v>2017 Abril</c:v>
                </c:pt>
                <c:pt idx="41">
                  <c:v>2017 Mayo</c:v>
                </c:pt>
                <c:pt idx="42">
                  <c:v>2017 Junio</c:v>
                </c:pt>
                <c:pt idx="43">
                  <c:v>2017 Julio</c:v>
                </c:pt>
                <c:pt idx="44">
                  <c:v>2017 Agosto</c:v>
                </c:pt>
                <c:pt idx="45">
                  <c:v>2017 Septiembre</c:v>
                </c:pt>
                <c:pt idx="46">
                  <c:v>2017 Octubre</c:v>
                </c:pt>
                <c:pt idx="47">
                  <c:v>2017 Noviembre</c:v>
                </c:pt>
                <c:pt idx="48">
                  <c:v>2017 Diciembre</c:v>
                </c:pt>
                <c:pt idx="49">
                  <c:v>2018 Enero</c:v>
                </c:pt>
                <c:pt idx="50">
                  <c:v>2018 Febrero</c:v>
                </c:pt>
                <c:pt idx="51">
                  <c:v>2018 Marzo</c:v>
                </c:pt>
                <c:pt idx="52">
                  <c:v>2018 Abril</c:v>
                </c:pt>
                <c:pt idx="53">
                  <c:v>2018 Mayo</c:v>
                </c:pt>
                <c:pt idx="54">
                  <c:v>2018 Junio</c:v>
                </c:pt>
                <c:pt idx="55">
                  <c:v>2018 Julio</c:v>
                </c:pt>
                <c:pt idx="56">
                  <c:v>2018 Agosto</c:v>
                </c:pt>
                <c:pt idx="57">
                  <c:v>2018 Septiembre</c:v>
                </c:pt>
                <c:pt idx="58">
                  <c:v>2018 Octubre</c:v>
                </c:pt>
                <c:pt idx="59">
                  <c:v>2018 Noviembre</c:v>
                </c:pt>
                <c:pt idx="60">
                  <c:v>2018 Diciembre</c:v>
                </c:pt>
              </c:strCache>
            </c:strRef>
          </c:cat>
          <c:val>
            <c:numRef>
              <c:f>'Data 2'!$G$138:$G$198</c:f>
              <c:numCache>
                <c:formatCode>#,##0\ _)</c:formatCode>
                <c:ptCount val="61"/>
                <c:pt idx="0">
                  <c:v>2045.3</c:v>
                </c:pt>
                <c:pt idx="1">
                  <c:v>2222.9</c:v>
                </c:pt>
                <c:pt idx="2">
                  <c:v>2311.1999999999998</c:v>
                </c:pt>
                <c:pt idx="3">
                  <c:v>2389</c:v>
                </c:pt>
                <c:pt idx="4">
                  <c:v>2608.5</c:v>
                </c:pt>
                <c:pt idx="5">
                  <c:v>2678.1</c:v>
                </c:pt>
                <c:pt idx="6">
                  <c:v>2530.1999999999998</c:v>
                </c:pt>
                <c:pt idx="7">
                  <c:v>2205.1999999999998</c:v>
                </c:pt>
                <c:pt idx="8">
                  <c:v>2092.1</c:v>
                </c:pt>
                <c:pt idx="9">
                  <c:v>1996.7</c:v>
                </c:pt>
                <c:pt idx="10">
                  <c:v>1859.2</c:v>
                </c:pt>
                <c:pt idx="11">
                  <c:v>1853</c:v>
                </c:pt>
                <c:pt idx="12">
                  <c:v>2116</c:v>
                </c:pt>
                <c:pt idx="13">
                  <c:v>2300</c:v>
                </c:pt>
                <c:pt idx="14">
                  <c:v>2364</c:v>
                </c:pt>
                <c:pt idx="15">
                  <c:v>2432.1999999999998</c:v>
                </c:pt>
                <c:pt idx="16">
                  <c:v>2628.3</c:v>
                </c:pt>
                <c:pt idx="17">
                  <c:v>2679.9</c:v>
                </c:pt>
                <c:pt idx="18">
                  <c:v>2526.8000000000002</c:v>
                </c:pt>
                <c:pt idx="19">
                  <c:v>2210.9</c:v>
                </c:pt>
                <c:pt idx="20">
                  <c:v>2096.1</c:v>
                </c:pt>
                <c:pt idx="21">
                  <c:v>2008</c:v>
                </c:pt>
                <c:pt idx="22">
                  <c:v>1876</c:v>
                </c:pt>
                <c:pt idx="23">
                  <c:v>1874</c:v>
                </c:pt>
                <c:pt idx="24">
                  <c:v>2158.8000000000002</c:v>
                </c:pt>
                <c:pt idx="25">
                  <c:v>2351.4</c:v>
                </c:pt>
                <c:pt idx="26">
                  <c:v>2410.6999999999998</c:v>
                </c:pt>
                <c:pt idx="27">
                  <c:v>2469.4</c:v>
                </c:pt>
                <c:pt idx="28">
                  <c:v>2663.3</c:v>
                </c:pt>
                <c:pt idx="29">
                  <c:v>2713.6</c:v>
                </c:pt>
                <c:pt idx="30">
                  <c:v>2562.4</c:v>
                </c:pt>
                <c:pt idx="31">
                  <c:v>2256.1</c:v>
                </c:pt>
                <c:pt idx="32">
                  <c:v>2133.6</c:v>
                </c:pt>
                <c:pt idx="33">
                  <c:v>2050.8000000000002</c:v>
                </c:pt>
                <c:pt idx="34">
                  <c:v>1931.8</c:v>
                </c:pt>
                <c:pt idx="35">
                  <c:v>1932.5</c:v>
                </c:pt>
                <c:pt idx="36">
                  <c:v>2223.5</c:v>
                </c:pt>
                <c:pt idx="37">
                  <c:v>2402.8000000000002</c:v>
                </c:pt>
                <c:pt idx="38">
                  <c:v>2457.4</c:v>
                </c:pt>
                <c:pt idx="39">
                  <c:v>2506.6</c:v>
                </c:pt>
                <c:pt idx="40">
                  <c:v>2698.4</c:v>
                </c:pt>
                <c:pt idx="41">
                  <c:v>2747.3</c:v>
                </c:pt>
                <c:pt idx="42">
                  <c:v>2597.9</c:v>
                </c:pt>
                <c:pt idx="43">
                  <c:v>2301.1999999999998</c:v>
                </c:pt>
                <c:pt idx="44">
                  <c:v>2171</c:v>
                </c:pt>
                <c:pt idx="45">
                  <c:v>2093.6</c:v>
                </c:pt>
                <c:pt idx="46">
                  <c:v>1987.6</c:v>
                </c:pt>
                <c:pt idx="47">
                  <c:v>1990.9</c:v>
                </c:pt>
                <c:pt idx="48">
                  <c:v>2288.3000000000002</c:v>
                </c:pt>
                <c:pt idx="49">
                  <c:v>2454.29196</c:v>
                </c:pt>
                <c:pt idx="50">
                  <c:v>2504.048940000001</c:v>
                </c:pt>
                <c:pt idx="51">
                  <c:v>2543.8249800000003</c:v>
                </c:pt>
                <c:pt idx="52">
                  <c:v>2733.4783500000008</c:v>
                </c:pt>
                <c:pt idx="53">
                  <c:v>2770.1297768500008</c:v>
                </c:pt>
                <c:pt idx="54">
                  <c:v>2618.1798654500008</c:v>
                </c:pt>
                <c:pt idx="55">
                  <c:v>2333.2576888099029</c:v>
                </c:pt>
                <c:pt idx="56">
                  <c:v>2201.8206451061278</c:v>
                </c:pt>
                <c:pt idx="57">
                  <c:v>2124.9577172513209</c:v>
                </c:pt>
                <c:pt idx="58">
                  <c:v>2020.3433047604576</c:v>
                </c:pt>
                <c:pt idx="59">
                  <c:v>2015.7596267500001</c:v>
                </c:pt>
                <c:pt idx="60">
                  <c:v>2315.0317157999998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67333744"/>
        <c:axId val="667334136"/>
      </c:areaChart>
      <c:lineChart>
        <c:grouping val="standard"/>
        <c:varyColors val="0"/>
        <c:ser>
          <c:idx val="0"/>
          <c:order val="2"/>
          <c:tx>
            <c:v>Media estadística</c:v>
          </c:tx>
          <c:spPr>
            <a:ln w="25400">
              <a:solidFill>
                <a:srgbClr val="B38FEE"/>
              </a:solidFill>
              <a:prstDash val="solid"/>
            </a:ln>
          </c:spPr>
          <c:marker>
            <c:symbol val="none"/>
          </c:marker>
          <c:cat>
            <c:strRef>
              <c:f>'Data 2'!$C$138:$C$198</c:f>
              <c:strCache>
                <c:ptCount val="61"/>
                <c:pt idx="0">
                  <c:v>2012 Diciembre</c:v>
                </c:pt>
                <c:pt idx="1">
                  <c:v>2014 Enero</c:v>
                </c:pt>
                <c:pt idx="2">
                  <c:v>2014 Febrero</c:v>
                </c:pt>
                <c:pt idx="3">
                  <c:v>2014 Marzo</c:v>
                </c:pt>
                <c:pt idx="4">
                  <c:v>2014 Abril</c:v>
                </c:pt>
                <c:pt idx="5">
                  <c:v>2014 Mayo</c:v>
                </c:pt>
                <c:pt idx="6">
                  <c:v>2014 Junio</c:v>
                </c:pt>
                <c:pt idx="7">
                  <c:v>2014 Julio</c:v>
                </c:pt>
                <c:pt idx="8">
                  <c:v>2014 Agosto</c:v>
                </c:pt>
                <c:pt idx="9">
                  <c:v>2014 Septiembre</c:v>
                </c:pt>
                <c:pt idx="10">
                  <c:v>2014 Octubre</c:v>
                </c:pt>
                <c:pt idx="11">
                  <c:v>2014 Noviembre</c:v>
                </c:pt>
                <c:pt idx="12">
                  <c:v>2014 Diciembre</c:v>
                </c:pt>
                <c:pt idx="13">
                  <c:v>2015 Enero</c:v>
                </c:pt>
                <c:pt idx="14">
                  <c:v>2015 Febrero</c:v>
                </c:pt>
                <c:pt idx="15">
                  <c:v>2015 Marzo</c:v>
                </c:pt>
                <c:pt idx="16">
                  <c:v>2015 Abril</c:v>
                </c:pt>
                <c:pt idx="17">
                  <c:v>2015 Mayo</c:v>
                </c:pt>
                <c:pt idx="18">
                  <c:v>2015 Junio</c:v>
                </c:pt>
                <c:pt idx="19">
                  <c:v>2015 Julio</c:v>
                </c:pt>
                <c:pt idx="20">
                  <c:v>2015 Agosto</c:v>
                </c:pt>
                <c:pt idx="21">
                  <c:v>2015 Septiembre</c:v>
                </c:pt>
                <c:pt idx="22">
                  <c:v>2015 Octubre</c:v>
                </c:pt>
                <c:pt idx="23">
                  <c:v>2015 Noviembre</c:v>
                </c:pt>
                <c:pt idx="24">
                  <c:v>2015 Diciembre</c:v>
                </c:pt>
                <c:pt idx="25">
                  <c:v>2016 Enero</c:v>
                </c:pt>
                <c:pt idx="26">
                  <c:v>2016 Febrero</c:v>
                </c:pt>
                <c:pt idx="27">
                  <c:v>2016 Marzo</c:v>
                </c:pt>
                <c:pt idx="28">
                  <c:v>2016 Abril</c:v>
                </c:pt>
                <c:pt idx="29">
                  <c:v>2016 Mayo</c:v>
                </c:pt>
                <c:pt idx="30">
                  <c:v>2016 Junio</c:v>
                </c:pt>
                <c:pt idx="31">
                  <c:v>2016 Julio</c:v>
                </c:pt>
                <c:pt idx="32">
                  <c:v>2016 Agosto</c:v>
                </c:pt>
                <c:pt idx="33">
                  <c:v>2016 Septiembre</c:v>
                </c:pt>
                <c:pt idx="34">
                  <c:v>2016 Octubre</c:v>
                </c:pt>
                <c:pt idx="35">
                  <c:v>2016 Noviembre</c:v>
                </c:pt>
                <c:pt idx="36">
                  <c:v>2016 Diciembre</c:v>
                </c:pt>
                <c:pt idx="37">
                  <c:v>2017 Enero</c:v>
                </c:pt>
                <c:pt idx="38">
                  <c:v>2017 Febrero</c:v>
                </c:pt>
                <c:pt idx="39">
                  <c:v>2017 Marzo</c:v>
                </c:pt>
                <c:pt idx="40">
                  <c:v>2017 Abril</c:v>
                </c:pt>
                <c:pt idx="41">
                  <c:v>2017 Mayo</c:v>
                </c:pt>
                <c:pt idx="42">
                  <c:v>2017 Junio</c:v>
                </c:pt>
                <c:pt idx="43">
                  <c:v>2017 Julio</c:v>
                </c:pt>
                <c:pt idx="44">
                  <c:v>2017 Agosto</c:v>
                </c:pt>
                <c:pt idx="45">
                  <c:v>2017 Septiembre</c:v>
                </c:pt>
                <c:pt idx="46">
                  <c:v>2017 Octubre</c:v>
                </c:pt>
                <c:pt idx="47">
                  <c:v>2017 Noviembre</c:v>
                </c:pt>
                <c:pt idx="48">
                  <c:v>2017 Diciembre</c:v>
                </c:pt>
                <c:pt idx="49">
                  <c:v>2018 Enero</c:v>
                </c:pt>
                <c:pt idx="50">
                  <c:v>2018 Febrero</c:v>
                </c:pt>
                <c:pt idx="51">
                  <c:v>2018 Marzo</c:v>
                </c:pt>
                <c:pt idx="52">
                  <c:v>2018 Abril</c:v>
                </c:pt>
                <c:pt idx="53">
                  <c:v>2018 Mayo</c:v>
                </c:pt>
                <c:pt idx="54">
                  <c:v>2018 Junio</c:v>
                </c:pt>
                <c:pt idx="55">
                  <c:v>2018 Julio</c:v>
                </c:pt>
                <c:pt idx="56">
                  <c:v>2018 Agosto</c:v>
                </c:pt>
                <c:pt idx="57">
                  <c:v>2018 Septiembre</c:v>
                </c:pt>
                <c:pt idx="58">
                  <c:v>2018 Octubre</c:v>
                </c:pt>
                <c:pt idx="59">
                  <c:v>2018 Noviembre</c:v>
                </c:pt>
                <c:pt idx="60">
                  <c:v>2018 Diciembre</c:v>
                </c:pt>
              </c:strCache>
            </c:strRef>
          </c:cat>
          <c:val>
            <c:numRef>
              <c:f>'Data 2'!$H$138:$H$198</c:f>
              <c:numCache>
                <c:formatCode>#,##0\ _)</c:formatCode>
                <c:ptCount val="61"/>
                <c:pt idx="0">
                  <c:v>4223</c:v>
                </c:pt>
                <c:pt idx="1">
                  <c:v>4636.8999999999996</c:v>
                </c:pt>
                <c:pt idx="2">
                  <c:v>4859.3999999999996</c:v>
                </c:pt>
                <c:pt idx="3">
                  <c:v>5052.1000000000004</c:v>
                </c:pt>
                <c:pt idx="4">
                  <c:v>5166.8</c:v>
                </c:pt>
                <c:pt idx="5">
                  <c:v>5206.7</c:v>
                </c:pt>
                <c:pt idx="6">
                  <c:v>5015.8</c:v>
                </c:pt>
                <c:pt idx="7">
                  <c:v>4685.6000000000004</c:v>
                </c:pt>
                <c:pt idx="8">
                  <c:v>4370.3999999999996</c:v>
                </c:pt>
                <c:pt idx="9">
                  <c:v>4171.1000000000004</c:v>
                </c:pt>
                <c:pt idx="10">
                  <c:v>4064.8</c:v>
                </c:pt>
                <c:pt idx="11">
                  <c:v>4096.8</c:v>
                </c:pt>
                <c:pt idx="12">
                  <c:v>4361.2</c:v>
                </c:pt>
                <c:pt idx="13">
                  <c:v>4844.1000000000004</c:v>
                </c:pt>
                <c:pt idx="14">
                  <c:v>5058.6000000000004</c:v>
                </c:pt>
                <c:pt idx="15">
                  <c:v>5246</c:v>
                </c:pt>
                <c:pt idx="16">
                  <c:v>5375.2</c:v>
                </c:pt>
                <c:pt idx="17">
                  <c:v>5401.1</c:v>
                </c:pt>
                <c:pt idx="18">
                  <c:v>5206</c:v>
                </c:pt>
                <c:pt idx="19">
                  <c:v>4877.3</c:v>
                </c:pt>
                <c:pt idx="20">
                  <c:v>4554.1000000000004</c:v>
                </c:pt>
                <c:pt idx="21">
                  <c:v>4347.8</c:v>
                </c:pt>
                <c:pt idx="22">
                  <c:v>4250.6000000000004</c:v>
                </c:pt>
                <c:pt idx="23">
                  <c:v>4273.3999999999996</c:v>
                </c:pt>
                <c:pt idx="24">
                  <c:v>4541.1000000000004</c:v>
                </c:pt>
                <c:pt idx="25">
                  <c:v>5027.7</c:v>
                </c:pt>
                <c:pt idx="26">
                  <c:v>5248.5</c:v>
                </c:pt>
                <c:pt idx="27">
                  <c:v>5439.4</c:v>
                </c:pt>
                <c:pt idx="28">
                  <c:v>5583.8</c:v>
                </c:pt>
                <c:pt idx="29">
                  <c:v>5600.3</c:v>
                </c:pt>
                <c:pt idx="30">
                  <c:v>5391.1</c:v>
                </c:pt>
                <c:pt idx="31">
                  <c:v>5051.3</c:v>
                </c:pt>
                <c:pt idx="32">
                  <c:v>4715.1000000000004</c:v>
                </c:pt>
                <c:pt idx="33">
                  <c:v>4496.3</c:v>
                </c:pt>
                <c:pt idx="34">
                  <c:v>4397.8999999999996</c:v>
                </c:pt>
                <c:pt idx="35">
                  <c:v>4429.6000000000004</c:v>
                </c:pt>
                <c:pt idx="36">
                  <c:v>4682.6000000000004</c:v>
                </c:pt>
                <c:pt idx="37">
                  <c:v>5079.2</c:v>
                </c:pt>
                <c:pt idx="38">
                  <c:v>5302.1</c:v>
                </c:pt>
                <c:pt idx="39">
                  <c:v>5499.1</c:v>
                </c:pt>
                <c:pt idx="40">
                  <c:v>5645.7</c:v>
                </c:pt>
                <c:pt idx="41">
                  <c:v>5658.9</c:v>
                </c:pt>
                <c:pt idx="42">
                  <c:v>5448.1</c:v>
                </c:pt>
                <c:pt idx="43">
                  <c:v>5107.3</c:v>
                </c:pt>
                <c:pt idx="44">
                  <c:v>4753.1000000000004</c:v>
                </c:pt>
                <c:pt idx="45">
                  <c:v>4534.7</c:v>
                </c:pt>
                <c:pt idx="46">
                  <c:v>4439.2</c:v>
                </c:pt>
                <c:pt idx="47">
                  <c:v>4462.5</c:v>
                </c:pt>
                <c:pt idx="48">
                  <c:v>4647</c:v>
                </c:pt>
                <c:pt idx="49">
                  <c:v>4950.631031340361</c:v>
                </c:pt>
                <c:pt idx="50">
                  <c:v>5168.9511643972382</c:v>
                </c:pt>
                <c:pt idx="51">
                  <c:v>5357.1720690786015</c:v>
                </c:pt>
                <c:pt idx="52">
                  <c:v>5513.1861241943461</c:v>
                </c:pt>
                <c:pt idx="53">
                  <c:v>5528.5919879792082</c:v>
                </c:pt>
                <c:pt idx="54">
                  <c:v>5309.409809502582</c:v>
                </c:pt>
                <c:pt idx="55">
                  <c:v>4976.1824135549514</c:v>
                </c:pt>
                <c:pt idx="56">
                  <c:v>4626.3975465530648</c:v>
                </c:pt>
                <c:pt idx="57">
                  <c:v>4408.5786349256614</c:v>
                </c:pt>
                <c:pt idx="58">
                  <c:v>4309.2442112802291</c:v>
                </c:pt>
                <c:pt idx="59">
                  <c:v>4286.3366377446864</c:v>
                </c:pt>
                <c:pt idx="60">
                  <c:v>4412.3960767037843</c:v>
                </c:pt>
              </c:numCache>
            </c:numRef>
          </c:val>
          <c:smooth val="0"/>
        </c:ser>
        <c:ser>
          <c:idx val="1"/>
          <c:order val="3"/>
          <c:tx>
            <c:v>Máxima capacidad</c:v>
          </c:tx>
          <c:spPr>
            <a:ln w="25400">
              <a:solidFill>
                <a:srgbClr val="DB0705"/>
              </a:solidFill>
              <a:prstDash val="solid"/>
            </a:ln>
          </c:spPr>
          <c:marker>
            <c:symbol val="none"/>
          </c:marker>
          <c:cat>
            <c:strRef>
              <c:f>'Data 2'!$C$138:$C$198</c:f>
              <c:strCache>
                <c:ptCount val="61"/>
                <c:pt idx="0">
                  <c:v>2012 Diciembre</c:v>
                </c:pt>
                <c:pt idx="1">
                  <c:v>2014 Enero</c:v>
                </c:pt>
                <c:pt idx="2">
                  <c:v>2014 Febrero</c:v>
                </c:pt>
                <c:pt idx="3">
                  <c:v>2014 Marzo</c:v>
                </c:pt>
                <c:pt idx="4">
                  <c:v>2014 Abril</c:v>
                </c:pt>
                <c:pt idx="5">
                  <c:v>2014 Mayo</c:v>
                </c:pt>
                <c:pt idx="6">
                  <c:v>2014 Junio</c:v>
                </c:pt>
                <c:pt idx="7">
                  <c:v>2014 Julio</c:v>
                </c:pt>
                <c:pt idx="8">
                  <c:v>2014 Agosto</c:v>
                </c:pt>
                <c:pt idx="9">
                  <c:v>2014 Septiembre</c:v>
                </c:pt>
                <c:pt idx="10">
                  <c:v>2014 Octubre</c:v>
                </c:pt>
                <c:pt idx="11">
                  <c:v>2014 Noviembre</c:v>
                </c:pt>
                <c:pt idx="12">
                  <c:v>2014 Diciembre</c:v>
                </c:pt>
                <c:pt idx="13">
                  <c:v>2015 Enero</c:v>
                </c:pt>
                <c:pt idx="14">
                  <c:v>2015 Febrero</c:v>
                </c:pt>
                <c:pt idx="15">
                  <c:v>2015 Marzo</c:v>
                </c:pt>
                <c:pt idx="16">
                  <c:v>2015 Abril</c:v>
                </c:pt>
                <c:pt idx="17">
                  <c:v>2015 Mayo</c:v>
                </c:pt>
                <c:pt idx="18">
                  <c:v>2015 Junio</c:v>
                </c:pt>
                <c:pt idx="19">
                  <c:v>2015 Julio</c:v>
                </c:pt>
                <c:pt idx="20">
                  <c:v>2015 Agosto</c:v>
                </c:pt>
                <c:pt idx="21">
                  <c:v>2015 Septiembre</c:v>
                </c:pt>
                <c:pt idx="22">
                  <c:v>2015 Octubre</c:v>
                </c:pt>
                <c:pt idx="23">
                  <c:v>2015 Noviembre</c:v>
                </c:pt>
                <c:pt idx="24">
                  <c:v>2015 Diciembre</c:v>
                </c:pt>
                <c:pt idx="25">
                  <c:v>2016 Enero</c:v>
                </c:pt>
                <c:pt idx="26">
                  <c:v>2016 Febrero</c:v>
                </c:pt>
                <c:pt idx="27">
                  <c:v>2016 Marzo</c:v>
                </c:pt>
                <c:pt idx="28">
                  <c:v>2016 Abril</c:v>
                </c:pt>
                <c:pt idx="29">
                  <c:v>2016 Mayo</c:v>
                </c:pt>
                <c:pt idx="30">
                  <c:v>2016 Junio</c:v>
                </c:pt>
                <c:pt idx="31">
                  <c:v>2016 Julio</c:v>
                </c:pt>
                <c:pt idx="32">
                  <c:v>2016 Agosto</c:v>
                </c:pt>
                <c:pt idx="33">
                  <c:v>2016 Septiembre</c:v>
                </c:pt>
                <c:pt idx="34">
                  <c:v>2016 Octubre</c:v>
                </c:pt>
                <c:pt idx="35">
                  <c:v>2016 Noviembre</c:v>
                </c:pt>
                <c:pt idx="36">
                  <c:v>2016 Diciembre</c:v>
                </c:pt>
                <c:pt idx="37">
                  <c:v>2017 Enero</c:v>
                </c:pt>
                <c:pt idx="38">
                  <c:v>2017 Febrero</c:v>
                </c:pt>
                <c:pt idx="39">
                  <c:v>2017 Marzo</c:v>
                </c:pt>
                <c:pt idx="40">
                  <c:v>2017 Abril</c:v>
                </c:pt>
                <c:pt idx="41">
                  <c:v>2017 Mayo</c:v>
                </c:pt>
                <c:pt idx="42">
                  <c:v>2017 Junio</c:v>
                </c:pt>
                <c:pt idx="43">
                  <c:v>2017 Julio</c:v>
                </c:pt>
                <c:pt idx="44">
                  <c:v>2017 Agosto</c:v>
                </c:pt>
                <c:pt idx="45">
                  <c:v>2017 Septiembre</c:v>
                </c:pt>
                <c:pt idx="46">
                  <c:v>2017 Octubre</c:v>
                </c:pt>
                <c:pt idx="47">
                  <c:v>2017 Noviembre</c:v>
                </c:pt>
                <c:pt idx="48">
                  <c:v>2017 Diciembre</c:v>
                </c:pt>
                <c:pt idx="49">
                  <c:v>2018 Enero</c:v>
                </c:pt>
                <c:pt idx="50">
                  <c:v>2018 Febrero</c:v>
                </c:pt>
                <c:pt idx="51">
                  <c:v>2018 Marzo</c:v>
                </c:pt>
                <c:pt idx="52">
                  <c:v>2018 Abril</c:v>
                </c:pt>
                <c:pt idx="53">
                  <c:v>2018 Mayo</c:v>
                </c:pt>
                <c:pt idx="54">
                  <c:v>2018 Junio</c:v>
                </c:pt>
                <c:pt idx="55">
                  <c:v>2018 Julio</c:v>
                </c:pt>
                <c:pt idx="56">
                  <c:v>2018 Agosto</c:v>
                </c:pt>
                <c:pt idx="57">
                  <c:v>2018 Septiembre</c:v>
                </c:pt>
                <c:pt idx="58">
                  <c:v>2018 Octubre</c:v>
                </c:pt>
                <c:pt idx="59">
                  <c:v>2018 Noviembre</c:v>
                </c:pt>
                <c:pt idx="60">
                  <c:v>2018 Diciembre</c:v>
                </c:pt>
              </c:strCache>
            </c:strRef>
          </c:cat>
          <c:val>
            <c:numRef>
              <c:f>'Data 2'!$E$138:$E$198</c:f>
              <c:numCache>
                <c:formatCode>#,##0\ _)</c:formatCode>
                <c:ptCount val="61"/>
                <c:pt idx="0">
                  <c:v>9571.1919999999991</c:v>
                </c:pt>
                <c:pt idx="1">
                  <c:v>9571.1919999999991</c:v>
                </c:pt>
                <c:pt idx="2">
                  <c:v>9571.1919999999991</c:v>
                </c:pt>
                <c:pt idx="3">
                  <c:v>9571.1919999999991</c:v>
                </c:pt>
                <c:pt idx="4">
                  <c:v>9571.1919999999991</c:v>
                </c:pt>
                <c:pt idx="5">
                  <c:v>9571.1919999999991</c:v>
                </c:pt>
                <c:pt idx="6">
                  <c:v>9571.1919999999991</c:v>
                </c:pt>
                <c:pt idx="7">
                  <c:v>9571.1919999999991</c:v>
                </c:pt>
                <c:pt idx="8">
                  <c:v>9571.1919999999991</c:v>
                </c:pt>
                <c:pt idx="9">
                  <c:v>9571.1919999999991</c:v>
                </c:pt>
                <c:pt idx="10">
                  <c:v>9571.1919999999991</c:v>
                </c:pt>
                <c:pt idx="11">
                  <c:v>9571.1919999999991</c:v>
                </c:pt>
                <c:pt idx="12">
                  <c:v>9571.1919999999991</c:v>
                </c:pt>
                <c:pt idx="13">
                  <c:v>9571.1919999999991</c:v>
                </c:pt>
                <c:pt idx="14">
                  <c:v>9571.1919999999991</c:v>
                </c:pt>
                <c:pt idx="15">
                  <c:v>9571.1919999999991</c:v>
                </c:pt>
                <c:pt idx="16">
                  <c:v>9571.1919999999991</c:v>
                </c:pt>
                <c:pt idx="17">
                  <c:v>9571.1919999999991</c:v>
                </c:pt>
                <c:pt idx="18">
                  <c:v>9571.1919999999991</c:v>
                </c:pt>
                <c:pt idx="19">
                  <c:v>9571.1919999999991</c:v>
                </c:pt>
                <c:pt idx="20">
                  <c:v>9571.1919999999991</c:v>
                </c:pt>
                <c:pt idx="21">
                  <c:v>9571.1919999999991</c:v>
                </c:pt>
                <c:pt idx="22">
                  <c:v>9571.1919999999991</c:v>
                </c:pt>
                <c:pt idx="23">
                  <c:v>9571.1919999999991</c:v>
                </c:pt>
                <c:pt idx="24">
                  <c:v>9571.1919999999991</c:v>
                </c:pt>
                <c:pt idx="25">
                  <c:v>9571.1919999999991</c:v>
                </c:pt>
                <c:pt idx="26">
                  <c:v>9571.1919999999991</c:v>
                </c:pt>
                <c:pt idx="27">
                  <c:v>9571.1919999999991</c:v>
                </c:pt>
                <c:pt idx="28">
                  <c:v>9571.1919999999991</c:v>
                </c:pt>
                <c:pt idx="29">
                  <c:v>9571.1919999999991</c:v>
                </c:pt>
                <c:pt idx="30">
                  <c:v>9571.1919999999991</c:v>
                </c:pt>
                <c:pt idx="31">
                  <c:v>9571.1919999999991</c:v>
                </c:pt>
                <c:pt idx="32">
                  <c:v>9571.1919999999991</c:v>
                </c:pt>
                <c:pt idx="33">
                  <c:v>9571.1919999999991</c:v>
                </c:pt>
                <c:pt idx="34">
                  <c:v>9571.1919999999991</c:v>
                </c:pt>
                <c:pt idx="35">
                  <c:v>9571.1919999999991</c:v>
                </c:pt>
                <c:pt idx="36">
                  <c:v>9571.1919999999991</c:v>
                </c:pt>
                <c:pt idx="37">
                  <c:v>9571.1919999999991</c:v>
                </c:pt>
                <c:pt idx="38">
                  <c:v>9571.1919999999991</c:v>
                </c:pt>
                <c:pt idx="39">
                  <c:v>9571.1919999999991</c:v>
                </c:pt>
                <c:pt idx="40">
                  <c:v>9571.1919999999991</c:v>
                </c:pt>
                <c:pt idx="41">
                  <c:v>9571.1919999999991</c:v>
                </c:pt>
                <c:pt idx="42">
                  <c:v>9571.1919999999991</c:v>
                </c:pt>
                <c:pt idx="43">
                  <c:v>9571.1919999999991</c:v>
                </c:pt>
                <c:pt idx="44">
                  <c:v>9571.1919999999991</c:v>
                </c:pt>
                <c:pt idx="45">
                  <c:v>9571.1919999999991</c:v>
                </c:pt>
                <c:pt idx="46">
                  <c:v>9571.1919999999991</c:v>
                </c:pt>
                <c:pt idx="47">
                  <c:v>9571.1919999999991</c:v>
                </c:pt>
                <c:pt idx="48">
                  <c:v>9571.1919999999991</c:v>
                </c:pt>
                <c:pt idx="49">
                  <c:v>9571.1919999999991</c:v>
                </c:pt>
                <c:pt idx="50">
                  <c:v>9571.1919999999991</c:v>
                </c:pt>
                <c:pt idx="51">
                  <c:v>9571.1919999999991</c:v>
                </c:pt>
                <c:pt idx="52">
                  <c:v>9571.1919999999991</c:v>
                </c:pt>
                <c:pt idx="53">
                  <c:v>9571.1919999999991</c:v>
                </c:pt>
                <c:pt idx="54">
                  <c:v>9571.1919999999991</c:v>
                </c:pt>
                <c:pt idx="55">
                  <c:v>9571.1919999999991</c:v>
                </c:pt>
                <c:pt idx="56">
                  <c:v>9571.1919999999991</c:v>
                </c:pt>
                <c:pt idx="57">
                  <c:v>9571.1919999999991</c:v>
                </c:pt>
                <c:pt idx="58">
                  <c:v>9571.1919999999991</c:v>
                </c:pt>
                <c:pt idx="59">
                  <c:v>9571.1919999999991</c:v>
                </c:pt>
                <c:pt idx="60">
                  <c:v>9571.1919999999991</c:v>
                </c:pt>
              </c:numCache>
            </c:numRef>
          </c:val>
          <c:smooth val="0"/>
        </c:ser>
        <c:ser>
          <c:idx val="6"/>
          <c:order val="4"/>
          <c:tx>
            <c:v>Real</c:v>
          </c:tx>
          <c:spPr>
            <a:ln w="25400">
              <a:solidFill>
                <a:srgbClr val="004563"/>
              </a:solidFill>
              <a:prstDash val="solid"/>
            </a:ln>
          </c:spPr>
          <c:marker>
            <c:symbol val="none"/>
          </c:marker>
          <c:cat>
            <c:strRef>
              <c:f>'Data 2'!$C$138:$C$198</c:f>
              <c:strCache>
                <c:ptCount val="61"/>
                <c:pt idx="0">
                  <c:v>2012 Diciembre</c:v>
                </c:pt>
                <c:pt idx="1">
                  <c:v>2014 Enero</c:v>
                </c:pt>
                <c:pt idx="2">
                  <c:v>2014 Febrero</c:v>
                </c:pt>
                <c:pt idx="3">
                  <c:v>2014 Marzo</c:v>
                </c:pt>
                <c:pt idx="4">
                  <c:v>2014 Abril</c:v>
                </c:pt>
                <c:pt idx="5">
                  <c:v>2014 Mayo</c:v>
                </c:pt>
                <c:pt idx="6">
                  <c:v>2014 Junio</c:v>
                </c:pt>
                <c:pt idx="7">
                  <c:v>2014 Julio</c:v>
                </c:pt>
                <c:pt idx="8">
                  <c:v>2014 Agosto</c:v>
                </c:pt>
                <c:pt idx="9">
                  <c:v>2014 Septiembre</c:v>
                </c:pt>
                <c:pt idx="10">
                  <c:v>2014 Octubre</c:v>
                </c:pt>
                <c:pt idx="11">
                  <c:v>2014 Noviembre</c:v>
                </c:pt>
                <c:pt idx="12">
                  <c:v>2014 Diciembre</c:v>
                </c:pt>
                <c:pt idx="13">
                  <c:v>2015 Enero</c:v>
                </c:pt>
                <c:pt idx="14">
                  <c:v>2015 Febrero</c:v>
                </c:pt>
                <c:pt idx="15">
                  <c:v>2015 Marzo</c:v>
                </c:pt>
                <c:pt idx="16">
                  <c:v>2015 Abril</c:v>
                </c:pt>
                <c:pt idx="17">
                  <c:v>2015 Mayo</c:v>
                </c:pt>
                <c:pt idx="18">
                  <c:v>2015 Junio</c:v>
                </c:pt>
                <c:pt idx="19">
                  <c:v>2015 Julio</c:v>
                </c:pt>
                <c:pt idx="20">
                  <c:v>2015 Agosto</c:v>
                </c:pt>
                <c:pt idx="21">
                  <c:v>2015 Septiembre</c:v>
                </c:pt>
                <c:pt idx="22">
                  <c:v>2015 Octubre</c:v>
                </c:pt>
                <c:pt idx="23">
                  <c:v>2015 Noviembre</c:v>
                </c:pt>
                <c:pt idx="24">
                  <c:v>2015 Diciembre</c:v>
                </c:pt>
                <c:pt idx="25">
                  <c:v>2016 Enero</c:v>
                </c:pt>
                <c:pt idx="26">
                  <c:v>2016 Febrero</c:v>
                </c:pt>
                <c:pt idx="27">
                  <c:v>2016 Marzo</c:v>
                </c:pt>
                <c:pt idx="28">
                  <c:v>2016 Abril</c:v>
                </c:pt>
                <c:pt idx="29">
                  <c:v>2016 Mayo</c:v>
                </c:pt>
                <c:pt idx="30">
                  <c:v>2016 Junio</c:v>
                </c:pt>
                <c:pt idx="31">
                  <c:v>2016 Julio</c:v>
                </c:pt>
                <c:pt idx="32">
                  <c:v>2016 Agosto</c:v>
                </c:pt>
                <c:pt idx="33">
                  <c:v>2016 Septiembre</c:v>
                </c:pt>
                <c:pt idx="34">
                  <c:v>2016 Octubre</c:v>
                </c:pt>
                <c:pt idx="35">
                  <c:v>2016 Noviembre</c:v>
                </c:pt>
                <c:pt idx="36">
                  <c:v>2016 Diciembre</c:v>
                </c:pt>
                <c:pt idx="37">
                  <c:v>2017 Enero</c:v>
                </c:pt>
                <c:pt idx="38">
                  <c:v>2017 Febrero</c:v>
                </c:pt>
                <c:pt idx="39">
                  <c:v>2017 Marzo</c:v>
                </c:pt>
                <c:pt idx="40">
                  <c:v>2017 Abril</c:v>
                </c:pt>
                <c:pt idx="41">
                  <c:v>2017 Mayo</c:v>
                </c:pt>
                <c:pt idx="42">
                  <c:v>2017 Junio</c:v>
                </c:pt>
                <c:pt idx="43">
                  <c:v>2017 Julio</c:v>
                </c:pt>
                <c:pt idx="44">
                  <c:v>2017 Agosto</c:v>
                </c:pt>
                <c:pt idx="45">
                  <c:v>2017 Septiembre</c:v>
                </c:pt>
                <c:pt idx="46">
                  <c:v>2017 Octubre</c:v>
                </c:pt>
                <c:pt idx="47">
                  <c:v>2017 Noviembre</c:v>
                </c:pt>
                <c:pt idx="48">
                  <c:v>2017 Diciembre</c:v>
                </c:pt>
                <c:pt idx="49">
                  <c:v>2018 Enero</c:v>
                </c:pt>
                <c:pt idx="50">
                  <c:v>2018 Febrero</c:v>
                </c:pt>
                <c:pt idx="51">
                  <c:v>2018 Marzo</c:v>
                </c:pt>
                <c:pt idx="52">
                  <c:v>2018 Abril</c:v>
                </c:pt>
                <c:pt idx="53">
                  <c:v>2018 Mayo</c:v>
                </c:pt>
                <c:pt idx="54">
                  <c:v>2018 Junio</c:v>
                </c:pt>
                <c:pt idx="55">
                  <c:v>2018 Julio</c:v>
                </c:pt>
                <c:pt idx="56">
                  <c:v>2018 Agosto</c:v>
                </c:pt>
                <c:pt idx="57">
                  <c:v>2018 Septiembre</c:v>
                </c:pt>
                <c:pt idx="58">
                  <c:v>2018 Octubre</c:v>
                </c:pt>
                <c:pt idx="59">
                  <c:v>2018 Noviembre</c:v>
                </c:pt>
                <c:pt idx="60">
                  <c:v>2018 Diciembre</c:v>
                </c:pt>
              </c:strCache>
            </c:strRef>
          </c:cat>
          <c:val>
            <c:numRef>
              <c:f>'Data 2'!$D$138:$D$198</c:f>
              <c:numCache>
                <c:formatCode>#,##0\ _)</c:formatCode>
                <c:ptCount val="61"/>
                <c:pt idx="0">
                  <c:v>3407.1770000000001</c:v>
                </c:pt>
                <c:pt idx="1">
                  <c:v>6780.6819999999998</c:v>
                </c:pt>
                <c:pt idx="2">
                  <c:v>7456.1809999999996</c:v>
                </c:pt>
                <c:pt idx="3">
                  <c:v>7463.0959999999995</c:v>
                </c:pt>
                <c:pt idx="4">
                  <c:v>7493.2910000000002</c:v>
                </c:pt>
                <c:pt idx="5">
                  <c:v>7318.65</c:v>
                </c:pt>
                <c:pt idx="6">
                  <c:v>7042.6639999999998</c:v>
                </c:pt>
                <c:pt idx="7">
                  <c:v>6747.6120000000001</c:v>
                </c:pt>
                <c:pt idx="8">
                  <c:v>6397.2629999999999</c:v>
                </c:pt>
                <c:pt idx="9">
                  <c:v>6084.6809999999996</c:v>
                </c:pt>
                <c:pt idx="10">
                  <c:v>6116.299</c:v>
                </c:pt>
                <c:pt idx="11">
                  <c:v>6273.8490000000002</c:v>
                </c:pt>
                <c:pt idx="12">
                  <c:v>6275.6629999999996</c:v>
                </c:pt>
                <c:pt idx="13">
                  <c:v>6293.3819999999996</c:v>
                </c:pt>
                <c:pt idx="14">
                  <c:v>6679.3140000000003</c:v>
                </c:pt>
                <c:pt idx="15">
                  <c:v>6757.6679999999997</c:v>
                </c:pt>
                <c:pt idx="16">
                  <c:v>6900.5630000000001</c:v>
                </c:pt>
                <c:pt idx="17">
                  <c:v>6662.7529999999997</c:v>
                </c:pt>
                <c:pt idx="18">
                  <c:v>6227.4970000000003</c:v>
                </c:pt>
                <c:pt idx="19">
                  <c:v>5691.3850000000002</c:v>
                </c:pt>
                <c:pt idx="20">
                  <c:v>5315.5410000000002</c:v>
                </c:pt>
                <c:pt idx="21">
                  <c:v>5019.009</c:v>
                </c:pt>
                <c:pt idx="22">
                  <c:v>4909.1099999999997</c:v>
                </c:pt>
                <c:pt idx="23">
                  <c:v>4809.018</c:v>
                </c:pt>
                <c:pt idx="24">
                  <c:v>4807.3990000000003</c:v>
                </c:pt>
                <c:pt idx="25">
                  <c:v>5538.3239999999996</c:v>
                </c:pt>
                <c:pt idx="26">
                  <c:v>5988.4196330000004</c:v>
                </c:pt>
                <c:pt idx="27">
                  <c:v>6171.9379669999998</c:v>
                </c:pt>
                <c:pt idx="28">
                  <c:v>6338.8201060000001</c:v>
                </c:pt>
                <c:pt idx="29">
                  <c:v>6472.1755350000003</c:v>
                </c:pt>
                <c:pt idx="30">
                  <c:v>6194.3038269999997</c:v>
                </c:pt>
                <c:pt idx="31">
                  <c:v>5791.2575360000001</c:v>
                </c:pt>
                <c:pt idx="32">
                  <c:v>5181.8994780000003</c:v>
                </c:pt>
                <c:pt idx="33">
                  <c:v>4778.18408</c:v>
                </c:pt>
                <c:pt idx="34">
                  <c:v>4491.0809689999996</c:v>
                </c:pt>
                <c:pt idx="35">
                  <c:v>4266.2191039999998</c:v>
                </c:pt>
                <c:pt idx="36">
                  <c:v>3842.967768</c:v>
                </c:pt>
                <c:pt idx="37">
                  <c:v>3362.6408449999999</c:v>
                </c:pt>
                <c:pt idx="38">
                  <c:v>3588.3883019999998</c:v>
                </c:pt>
                <c:pt idx="39">
                  <c:v>3420.563666</c:v>
                </c:pt>
                <c:pt idx="40">
                  <c:v>3293.934045</c:v>
                </c:pt>
                <c:pt idx="41">
                  <c:v>3137.2215369999999</c:v>
                </c:pt>
                <c:pt idx="42">
                  <c:v>2932.1777889999998</c:v>
                </c:pt>
                <c:pt idx="43">
                  <c:v>2852.0756940000001</c:v>
                </c:pt>
                <c:pt idx="44">
                  <c:v>2711.7360039999999</c:v>
                </c:pt>
                <c:pt idx="45">
                  <c:v>2559.9116119999999</c:v>
                </c:pt>
                <c:pt idx="46">
                  <c:v>2387.5507379999999</c:v>
                </c:pt>
                <c:pt idx="47">
                  <c:v>2182.0449349999999</c:v>
                </c:pt>
                <c:pt idx="48">
                  <c:v>2266.7847160000001</c:v>
                </c:pt>
                <c:pt idx="49">
                  <c:v>2184.7758279999998</c:v>
                </c:pt>
                <c:pt idx="50">
                  <c:v>2138.257912</c:v>
                </c:pt>
                <c:pt idx="51">
                  <c:v>3731.169668</c:v>
                </c:pt>
                <c:pt idx="52">
                  <c:v>4821.6129769999998</c:v>
                </c:pt>
                <c:pt idx="53">
                  <c:v>5003.5802000000003</c:v>
                </c:pt>
                <c:pt idx="54">
                  <c:v>4953.5781610000004</c:v>
                </c:pt>
                <c:pt idx="55">
                  <c:v>4520.7186919999995</c:v>
                </c:pt>
                <c:pt idx="56">
                  <c:v>4142.8291356673335</c:v>
                </c:pt>
                <c:pt idx="57">
                  <c:v>3700.7442042497601</c:v>
                </c:pt>
                <c:pt idx="58">
                  <c:v>3530.7044902846792</c:v>
                </c:pt>
                <c:pt idx="59">
                  <c:v>3434.9973521005491</c:v>
                </c:pt>
                <c:pt idx="60">
                  <c:v>3455.6965058076053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67167384"/>
        <c:axId val="667167776"/>
      </c:lineChart>
      <c:catAx>
        <c:axId val="667333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one"/>
        <c:spPr>
          <a:ln w="9525">
            <a:noFill/>
          </a:ln>
        </c:spPr>
        <c:crossAx val="667334136"/>
        <c:crossesAt val="0"/>
        <c:auto val="0"/>
        <c:lblAlgn val="ctr"/>
        <c:lblOffset val="100"/>
        <c:tickLblSkip val="50"/>
        <c:tickMarkSkip val="1"/>
        <c:noMultiLvlLbl val="0"/>
      </c:catAx>
      <c:valAx>
        <c:axId val="667334136"/>
        <c:scaling>
          <c:orientation val="minMax"/>
          <c:max val="10000"/>
          <c:min val="1000"/>
        </c:scaling>
        <c:delete val="0"/>
        <c:axPos val="l"/>
        <c:numFmt formatCode="#,##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4563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67333744"/>
        <c:crosses val="autoZero"/>
        <c:crossBetween val="midCat"/>
        <c:majorUnit val="1000"/>
        <c:minorUnit val="400"/>
      </c:valAx>
      <c:catAx>
        <c:axId val="6671673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67167776"/>
        <c:crosses val="autoZero"/>
        <c:auto val="0"/>
        <c:lblAlgn val="ctr"/>
        <c:lblOffset val="100"/>
        <c:noMultiLvlLbl val="0"/>
      </c:catAx>
      <c:valAx>
        <c:axId val="667167776"/>
        <c:scaling>
          <c:orientation val="minMax"/>
        </c:scaling>
        <c:delete val="1"/>
        <c:axPos val="l"/>
        <c:numFmt formatCode="#,##0\ _)" sourceLinked="1"/>
        <c:majorTickMark val="out"/>
        <c:minorTickMark val="none"/>
        <c:tickLblPos val="nextTo"/>
        <c:crossAx val="667167384"/>
        <c:crosses val="autoZero"/>
        <c:crossBetween val="midCat"/>
      </c:valAx>
      <c:spPr>
        <a:solidFill>
          <a:srgbClr val="F7D2C6"/>
        </a:solidFill>
        <a:ln w="25400">
          <a:noFill/>
        </a:ln>
      </c:spPr>
    </c:plotArea>
    <c:legend>
      <c:legendPos val="r"/>
      <c:legendEntry>
        <c:idx val="0"/>
        <c:delete val="1"/>
      </c:legendEntry>
      <c:legendEntry>
        <c:idx val="1"/>
        <c:delete val="1"/>
      </c:legendEntry>
      <c:layout>
        <c:manualLayout>
          <c:xMode val="edge"/>
          <c:yMode val="edge"/>
          <c:x val="0.2058928305504365"/>
          <c:y val="4.3564159223180111E-2"/>
          <c:w val="0.68634309674056704"/>
          <c:h val="0.1267328540454182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4563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4563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445163916305273E-2"/>
          <c:y val="0.18659811078302707"/>
          <c:w val="0.85103020611009295"/>
          <c:h val="0.67437493164916884"/>
        </c:manualLayout>
      </c:layout>
      <c:areaChart>
        <c:grouping val="stacked"/>
        <c:varyColors val="0"/>
        <c:ser>
          <c:idx val="0"/>
          <c:order val="0"/>
          <c:tx>
            <c:strRef>
              <c:f>'Data 2'!$D$219</c:f>
              <c:strCache>
                <c:ptCount val="1"/>
                <c:pt idx="0">
                  <c:v>Prevista</c:v>
                </c:pt>
              </c:strCache>
            </c:strRef>
          </c:tx>
          <c:spPr>
            <a:solidFill>
              <a:srgbClr val="00B0F0"/>
            </a:solidFill>
            <a:ln w="25400">
              <a:noFill/>
            </a:ln>
          </c:spPr>
          <c:cat>
            <c:strRef>
              <c:f>'Data 2'!$B$220:$B$584</c:f>
              <c:strCache>
                <c:ptCount val="349"/>
                <c:pt idx="14">
                  <c:v>E</c:v>
                </c:pt>
                <c:pt idx="45">
                  <c:v>F</c:v>
                </c:pt>
                <c:pt idx="73">
                  <c:v>M</c:v>
                </c:pt>
                <c:pt idx="104">
                  <c:v>A</c:v>
                </c:pt>
                <c:pt idx="134">
                  <c:v>M</c:v>
                </c:pt>
                <c:pt idx="165">
                  <c:v>J</c:v>
                </c:pt>
                <c:pt idx="195">
                  <c:v>J</c:v>
                </c:pt>
                <c:pt idx="226">
                  <c:v>A</c:v>
                </c:pt>
                <c:pt idx="257">
                  <c:v>S</c:v>
                </c:pt>
                <c:pt idx="287">
                  <c:v>O</c:v>
                </c:pt>
                <c:pt idx="318">
                  <c:v>N</c:v>
                </c:pt>
                <c:pt idx="348">
                  <c:v>D</c:v>
                </c:pt>
              </c:strCache>
            </c:strRef>
          </c:cat>
          <c:val>
            <c:numRef>
              <c:f>'Data 2'!$D$220:$D$584</c:f>
              <c:numCache>
                <c:formatCode>0</c:formatCode>
                <c:ptCount val="36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5.8938000000000006</c:v>
                </c:pt>
                <c:pt idx="32">
                  <c:v>22.886400000000002</c:v>
                </c:pt>
                <c:pt idx="33">
                  <c:v>32.474400000000003</c:v>
                </c:pt>
                <c:pt idx="34">
                  <c:v>31.964400000000001</c:v>
                </c:pt>
                <c:pt idx="35">
                  <c:v>22.886400000000002</c:v>
                </c:pt>
                <c:pt idx="36">
                  <c:v>19.885203000000001</c:v>
                </c:pt>
                <c:pt idx="37">
                  <c:v>12.859200000000001</c:v>
                </c:pt>
                <c:pt idx="38">
                  <c:v>12.859200000000001</c:v>
                </c:pt>
                <c:pt idx="39">
                  <c:v>12.859200000000001</c:v>
                </c:pt>
                <c:pt idx="40">
                  <c:v>12.859200000000001</c:v>
                </c:pt>
                <c:pt idx="41">
                  <c:v>12.859200000000001</c:v>
                </c:pt>
                <c:pt idx="42">
                  <c:v>12.859200000000001</c:v>
                </c:pt>
                <c:pt idx="43">
                  <c:v>12.859200000000001</c:v>
                </c:pt>
                <c:pt idx="44">
                  <c:v>12.859200000000001</c:v>
                </c:pt>
                <c:pt idx="45">
                  <c:v>12.859200000000001</c:v>
                </c:pt>
                <c:pt idx="46">
                  <c:v>12.859200000000001</c:v>
                </c:pt>
                <c:pt idx="47">
                  <c:v>26.2392</c:v>
                </c:pt>
                <c:pt idx="48">
                  <c:v>24.473783000000001</c:v>
                </c:pt>
                <c:pt idx="49">
                  <c:v>21.3096</c:v>
                </c:pt>
                <c:pt idx="50">
                  <c:v>21.3096</c:v>
                </c:pt>
                <c:pt idx="51">
                  <c:v>21.3096</c:v>
                </c:pt>
                <c:pt idx="52">
                  <c:v>21.3096</c:v>
                </c:pt>
                <c:pt idx="53">
                  <c:v>21.3096</c:v>
                </c:pt>
                <c:pt idx="54">
                  <c:v>21.3096</c:v>
                </c:pt>
                <c:pt idx="55">
                  <c:v>29.158866999999997</c:v>
                </c:pt>
                <c:pt idx="56">
                  <c:v>30.650400000000001</c:v>
                </c:pt>
                <c:pt idx="57">
                  <c:v>30.650400000000001</c:v>
                </c:pt>
                <c:pt idx="58">
                  <c:v>30.650400000000001</c:v>
                </c:pt>
                <c:pt idx="59">
                  <c:v>30.650400000000001</c:v>
                </c:pt>
                <c:pt idx="60">
                  <c:v>30.641470000000002</c:v>
                </c:pt>
                <c:pt idx="61">
                  <c:v>19.398599999999998</c:v>
                </c:pt>
                <c:pt idx="62">
                  <c:v>53.505600000000001</c:v>
                </c:pt>
                <c:pt idx="63">
                  <c:v>53.679199999999994</c:v>
                </c:pt>
                <c:pt idx="64">
                  <c:v>56.974932000000003</c:v>
                </c:pt>
                <c:pt idx="65">
                  <c:v>48.5304</c:v>
                </c:pt>
                <c:pt idx="66">
                  <c:v>47.464533000000003</c:v>
                </c:pt>
                <c:pt idx="67">
                  <c:v>37.513785000000006</c:v>
                </c:pt>
                <c:pt idx="68">
                  <c:v>47.546699999999994</c:v>
                </c:pt>
                <c:pt idx="69">
                  <c:v>44.501150000000003</c:v>
                </c:pt>
                <c:pt idx="70">
                  <c:v>57.446598000000002</c:v>
                </c:pt>
                <c:pt idx="71">
                  <c:v>55.961666999999998</c:v>
                </c:pt>
                <c:pt idx="72">
                  <c:v>48.1128</c:v>
                </c:pt>
                <c:pt idx="73">
                  <c:v>48.1128</c:v>
                </c:pt>
                <c:pt idx="74">
                  <c:v>48.1128</c:v>
                </c:pt>
                <c:pt idx="75">
                  <c:v>57.503999999999998</c:v>
                </c:pt>
                <c:pt idx="76">
                  <c:v>37.811999999999998</c:v>
                </c:pt>
                <c:pt idx="77">
                  <c:v>37.811999999999998</c:v>
                </c:pt>
                <c:pt idx="78">
                  <c:v>27.926400000000001</c:v>
                </c:pt>
                <c:pt idx="79">
                  <c:v>27.926400000000001</c:v>
                </c:pt>
                <c:pt idx="80">
                  <c:v>27.926400000000001</c:v>
                </c:pt>
                <c:pt idx="81">
                  <c:v>27.926400000000001</c:v>
                </c:pt>
                <c:pt idx="82">
                  <c:v>27.926400000000001</c:v>
                </c:pt>
                <c:pt idx="83">
                  <c:v>26.762799999999999</c:v>
                </c:pt>
                <c:pt idx="84">
                  <c:v>27.926400000000001</c:v>
                </c:pt>
                <c:pt idx="85">
                  <c:v>19.825800000000001</c:v>
                </c:pt>
                <c:pt idx="86">
                  <c:v>19.473599999999998</c:v>
                </c:pt>
                <c:pt idx="87">
                  <c:v>19.473599999999998</c:v>
                </c:pt>
                <c:pt idx="88">
                  <c:v>19.473599999999998</c:v>
                </c:pt>
                <c:pt idx="89">
                  <c:v>27.995999999999999</c:v>
                </c:pt>
                <c:pt idx="90">
                  <c:v>27.995999999999999</c:v>
                </c:pt>
                <c:pt idx="91">
                  <c:v>62.516400000000004</c:v>
                </c:pt>
                <c:pt idx="92">
                  <c:v>66.542400000000001</c:v>
                </c:pt>
                <c:pt idx="93">
                  <c:v>63.762449999999994</c:v>
                </c:pt>
                <c:pt idx="94">
                  <c:v>57.232800000000005</c:v>
                </c:pt>
                <c:pt idx="95">
                  <c:v>57.232800000000005</c:v>
                </c:pt>
                <c:pt idx="96">
                  <c:v>57.232800000000005</c:v>
                </c:pt>
                <c:pt idx="97">
                  <c:v>57.232800000000005</c:v>
                </c:pt>
                <c:pt idx="98">
                  <c:v>89.791200000000003</c:v>
                </c:pt>
                <c:pt idx="99">
                  <c:v>89.791200000000003</c:v>
                </c:pt>
                <c:pt idx="100">
                  <c:v>89.791200000000003</c:v>
                </c:pt>
                <c:pt idx="101">
                  <c:v>89.791200000000003</c:v>
                </c:pt>
                <c:pt idx="102">
                  <c:v>83.482697999999999</c:v>
                </c:pt>
                <c:pt idx="103">
                  <c:v>71.537700000000001</c:v>
                </c:pt>
                <c:pt idx="104">
                  <c:v>68.479199999999992</c:v>
                </c:pt>
                <c:pt idx="105">
                  <c:v>95.268000000000001</c:v>
                </c:pt>
                <c:pt idx="106">
                  <c:v>98.395200000000003</c:v>
                </c:pt>
                <c:pt idx="107">
                  <c:v>98.395200000000003</c:v>
                </c:pt>
                <c:pt idx="108">
                  <c:v>98.395200000000003</c:v>
                </c:pt>
                <c:pt idx="109">
                  <c:v>136.44</c:v>
                </c:pt>
                <c:pt idx="110">
                  <c:v>132.81659999999999</c:v>
                </c:pt>
                <c:pt idx="111">
                  <c:v>125.24657499999999</c:v>
                </c:pt>
                <c:pt idx="112">
                  <c:v>124.58880000000001</c:v>
                </c:pt>
                <c:pt idx="113">
                  <c:v>128.12219999999999</c:v>
                </c:pt>
                <c:pt idx="114">
                  <c:v>132.2287</c:v>
                </c:pt>
                <c:pt idx="115">
                  <c:v>113.02725</c:v>
                </c:pt>
                <c:pt idx="116">
                  <c:v>105.20393300000001</c:v>
                </c:pt>
                <c:pt idx="117">
                  <c:v>86.522683000000001</c:v>
                </c:pt>
                <c:pt idx="118">
                  <c:v>68.262699999999995</c:v>
                </c:pt>
                <c:pt idx="119">
                  <c:v>60.828000000000003</c:v>
                </c:pt>
                <c:pt idx="120">
                  <c:v>70.732799999999997</c:v>
                </c:pt>
                <c:pt idx="121">
                  <c:v>70.732799999999997</c:v>
                </c:pt>
                <c:pt idx="122">
                  <c:v>70.732799999999997</c:v>
                </c:pt>
                <c:pt idx="123">
                  <c:v>67.756846999999993</c:v>
                </c:pt>
                <c:pt idx="124">
                  <c:v>62.313600000000001</c:v>
                </c:pt>
                <c:pt idx="125">
                  <c:v>58.975660000000005</c:v>
                </c:pt>
                <c:pt idx="126">
                  <c:v>82.367999999999995</c:v>
                </c:pt>
                <c:pt idx="127">
                  <c:v>82.367999999999995</c:v>
                </c:pt>
                <c:pt idx="128">
                  <c:v>82.367999999999995</c:v>
                </c:pt>
                <c:pt idx="129">
                  <c:v>82.367999999999995</c:v>
                </c:pt>
                <c:pt idx="130">
                  <c:v>82.233892999999995</c:v>
                </c:pt>
                <c:pt idx="131">
                  <c:v>67.492800000000003</c:v>
                </c:pt>
                <c:pt idx="132">
                  <c:v>67.492800000000003</c:v>
                </c:pt>
                <c:pt idx="133">
                  <c:v>67.492800000000003</c:v>
                </c:pt>
                <c:pt idx="134">
                  <c:v>67.492800000000003</c:v>
                </c:pt>
                <c:pt idx="135">
                  <c:v>67.492800000000003</c:v>
                </c:pt>
                <c:pt idx="136">
                  <c:v>67.492800000000003</c:v>
                </c:pt>
                <c:pt idx="137">
                  <c:v>71.422782999999995</c:v>
                </c:pt>
                <c:pt idx="138">
                  <c:v>91.574399999999997</c:v>
                </c:pt>
                <c:pt idx="139">
                  <c:v>81.087570000000014</c:v>
                </c:pt>
                <c:pt idx="140">
                  <c:v>80.524799999999999</c:v>
                </c:pt>
                <c:pt idx="141">
                  <c:v>80.524799999999999</c:v>
                </c:pt>
                <c:pt idx="142">
                  <c:v>80.524799999999999</c:v>
                </c:pt>
                <c:pt idx="143">
                  <c:v>80.524799999999999</c:v>
                </c:pt>
                <c:pt idx="144">
                  <c:v>76.514775</c:v>
                </c:pt>
                <c:pt idx="145">
                  <c:v>71.431200000000004</c:v>
                </c:pt>
                <c:pt idx="146">
                  <c:v>71.431200000000004</c:v>
                </c:pt>
                <c:pt idx="147">
                  <c:v>71.431200000000004</c:v>
                </c:pt>
                <c:pt idx="148">
                  <c:v>71.431200000000004</c:v>
                </c:pt>
                <c:pt idx="149">
                  <c:v>71.431200000000004</c:v>
                </c:pt>
                <c:pt idx="150">
                  <c:v>71.431200000000004</c:v>
                </c:pt>
                <c:pt idx="151">
                  <c:v>71.431200000000004</c:v>
                </c:pt>
                <c:pt idx="152">
                  <c:v>71.431200000000004</c:v>
                </c:pt>
                <c:pt idx="153">
                  <c:v>69.764966999999999</c:v>
                </c:pt>
                <c:pt idx="154">
                  <c:v>63.828000000000003</c:v>
                </c:pt>
                <c:pt idx="155">
                  <c:v>65.147999999999996</c:v>
                </c:pt>
                <c:pt idx="156">
                  <c:v>52.121527</c:v>
                </c:pt>
                <c:pt idx="157">
                  <c:v>44.078400000000002</c:v>
                </c:pt>
                <c:pt idx="158">
                  <c:v>43.249199999999995</c:v>
                </c:pt>
                <c:pt idx="159">
                  <c:v>42.42</c:v>
                </c:pt>
                <c:pt idx="160">
                  <c:v>42.42</c:v>
                </c:pt>
                <c:pt idx="161">
                  <c:v>45.240199999999994</c:v>
                </c:pt>
                <c:pt idx="162">
                  <c:v>37.283999999999999</c:v>
                </c:pt>
                <c:pt idx="163">
                  <c:v>39.4131</c:v>
                </c:pt>
                <c:pt idx="164">
                  <c:v>36.770203000000002</c:v>
                </c:pt>
                <c:pt idx="165">
                  <c:v>26.450225</c:v>
                </c:pt>
                <c:pt idx="166">
                  <c:v>28.978973000000003</c:v>
                </c:pt>
                <c:pt idx="167">
                  <c:v>33.986400000000003</c:v>
                </c:pt>
                <c:pt idx="168">
                  <c:v>33.986400000000003</c:v>
                </c:pt>
                <c:pt idx="169">
                  <c:v>26.145099999999999</c:v>
                </c:pt>
                <c:pt idx="170">
                  <c:v>24.081599999999998</c:v>
                </c:pt>
                <c:pt idx="171">
                  <c:v>24.081599999999998</c:v>
                </c:pt>
                <c:pt idx="172">
                  <c:v>24.081599999999998</c:v>
                </c:pt>
                <c:pt idx="173">
                  <c:v>24.081599999999998</c:v>
                </c:pt>
                <c:pt idx="174">
                  <c:v>24.081599999999998</c:v>
                </c:pt>
                <c:pt idx="175">
                  <c:v>33.362400000000001</c:v>
                </c:pt>
                <c:pt idx="176">
                  <c:v>9.2807999999999993</c:v>
                </c:pt>
                <c:pt idx="177">
                  <c:v>9.2807999999999993</c:v>
                </c:pt>
                <c:pt idx="178">
                  <c:v>9.2807999999999993</c:v>
                </c:pt>
                <c:pt idx="179">
                  <c:v>9.2807999999999993</c:v>
                </c:pt>
                <c:pt idx="180">
                  <c:v>9.2807999999999993</c:v>
                </c:pt>
                <c:pt idx="181">
                  <c:v>9.2807999999999993</c:v>
                </c:pt>
                <c:pt idx="182">
                  <c:v>9.3384</c:v>
                </c:pt>
                <c:pt idx="183">
                  <c:v>9.3384</c:v>
                </c:pt>
                <c:pt idx="184">
                  <c:v>9.3384</c:v>
                </c:pt>
                <c:pt idx="185">
                  <c:v>9.3384</c:v>
                </c:pt>
                <c:pt idx="186">
                  <c:v>9.3384</c:v>
                </c:pt>
                <c:pt idx="187">
                  <c:v>9.3384</c:v>
                </c:pt>
                <c:pt idx="188">
                  <c:v>6.4979700000000005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6.2816000000000001</c:v>
                </c:pt>
                <c:pt idx="226">
                  <c:v>19.857599999999998</c:v>
                </c:pt>
                <c:pt idx="227">
                  <c:v>19.857599999999998</c:v>
                </c:pt>
                <c:pt idx="228">
                  <c:v>17.469283000000001</c:v>
                </c:pt>
                <c:pt idx="229">
                  <c:v>10.4352</c:v>
                </c:pt>
                <c:pt idx="230">
                  <c:v>10.4352</c:v>
                </c:pt>
                <c:pt idx="231">
                  <c:v>20.709599999999998</c:v>
                </c:pt>
                <c:pt idx="232">
                  <c:v>20.709599999999998</c:v>
                </c:pt>
                <c:pt idx="233">
                  <c:v>20.709599999999998</c:v>
                </c:pt>
                <c:pt idx="234">
                  <c:v>20.709599999999998</c:v>
                </c:pt>
                <c:pt idx="235">
                  <c:v>16.214549999999999</c:v>
                </c:pt>
                <c:pt idx="236">
                  <c:v>10.4352</c:v>
                </c:pt>
                <c:pt idx="237">
                  <c:v>10.4352</c:v>
                </c:pt>
                <c:pt idx="238">
                  <c:v>10.4352</c:v>
                </c:pt>
                <c:pt idx="239">
                  <c:v>10.4352</c:v>
                </c:pt>
                <c:pt idx="240">
                  <c:v>10.4352</c:v>
                </c:pt>
                <c:pt idx="241">
                  <c:v>10.4352</c:v>
                </c:pt>
                <c:pt idx="242">
                  <c:v>10.4352</c:v>
                </c:pt>
                <c:pt idx="243">
                  <c:v>10.4352</c:v>
                </c:pt>
                <c:pt idx="244">
                  <c:v>10.4352</c:v>
                </c:pt>
                <c:pt idx="245">
                  <c:v>18.7728</c:v>
                </c:pt>
                <c:pt idx="246">
                  <c:v>18.7728</c:v>
                </c:pt>
                <c:pt idx="247">
                  <c:v>18.7728</c:v>
                </c:pt>
                <c:pt idx="248">
                  <c:v>8.9535669999999996</c:v>
                </c:pt>
                <c:pt idx="249">
                  <c:v>8.3376000000000001</c:v>
                </c:pt>
                <c:pt idx="250">
                  <c:v>8.3376000000000001</c:v>
                </c:pt>
                <c:pt idx="251">
                  <c:v>8.3376000000000001</c:v>
                </c:pt>
                <c:pt idx="252">
                  <c:v>17.980799999999999</c:v>
                </c:pt>
                <c:pt idx="253">
                  <c:v>17.980799999999999</c:v>
                </c:pt>
                <c:pt idx="254">
                  <c:v>17.980799999999999</c:v>
                </c:pt>
                <c:pt idx="255">
                  <c:v>17.980799999999999</c:v>
                </c:pt>
                <c:pt idx="256">
                  <c:v>17.980799999999999</c:v>
                </c:pt>
                <c:pt idx="257">
                  <c:v>17.980799999999999</c:v>
                </c:pt>
                <c:pt idx="258">
                  <c:v>17.975009999999997</c:v>
                </c:pt>
                <c:pt idx="259">
                  <c:v>9.6432000000000002</c:v>
                </c:pt>
                <c:pt idx="260">
                  <c:v>9.6432000000000002</c:v>
                </c:pt>
                <c:pt idx="261">
                  <c:v>9.6432000000000002</c:v>
                </c:pt>
                <c:pt idx="262">
                  <c:v>9.6432000000000002</c:v>
                </c:pt>
                <c:pt idx="263">
                  <c:v>9.6432000000000002</c:v>
                </c:pt>
                <c:pt idx="264">
                  <c:v>9.6432000000000002</c:v>
                </c:pt>
                <c:pt idx="265">
                  <c:v>9.6432000000000002</c:v>
                </c:pt>
                <c:pt idx="266">
                  <c:v>9.6432000000000002</c:v>
                </c:pt>
                <c:pt idx="267">
                  <c:v>9.6432000000000002</c:v>
                </c:pt>
                <c:pt idx="268">
                  <c:v>9.6432000000000002</c:v>
                </c:pt>
                <c:pt idx="269">
                  <c:v>9.6432000000000002</c:v>
                </c:pt>
                <c:pt idx="270">
                  <c:v>9.6432000000000002</c:v>
                </c:pt>
                <c:pt idx="271">
                  <c:v>9.6432000000000002</c:v>
                </c:pt>
                <c:pt idx="272">
                  <c:v>9.6432000000000002</c:v>
                </c:pt>
                <c:pt idx="273">
                  <c:v>28.312000000000001</c:v>
                </c:pt>
                <c:pt idx="274">
                  <c:v>37.6464</c:v>
                </c:pt>
                <c:pt idx="275">
                  <c:v>37.6464</c:v>
                </c:pt>
                <c:pt idx="276">
                  <c:v>37.6464</c:v>
                </c:pt>
                <c:pt idx="277">
                  <c:v>46.603199999999994</c:v>
                </c:pt>
                <c:pt idx="278">
                  <c:v>32.629694999999998</c:v>
                </c:pt>
                <c:pt idx="279">
                  <c:v>8.9567999999999994</c:v>
                </c:pt>
                <c:pt idx="280">
                  <c:v>27.650400000000001</c:v>
                </c:pt>
                <c:pt idx="281">
                  <c:v>27.650400000000001</c:v>
                </c:pt>
                <c:pt idx="282">
                  <c:v>35.509500000000003</c:v>
                </c:pt>
                <c:pt idx="283">
                  <c:v>33.049033000000001</c:v>
                </c:pt>
                <c:pt idx="284">
                  <c:v>35.409599999999998</c:v>
                </c:pt>
                <c:pt idx="285">
                  <c:v>36.453600000000002</c:v>
                </c:pt>
                <c:pt idx="286">
                  <c:v>50.089905000000002</c:v>
                </c:pt>
                <c:pt idx="287">
                  <c:v>60.679199999999994</c:v>
                </c:pt>
                <c:pt idx="288">
                  <c:v>51.242400000000004</c:v>
                </c:pt>
                <c:pt idx="289">
                  <c:v>51.242400000000004</c:v>
                </c:pt>
                <c:pt idx="290">
                  <c:v>51.242400000000004</c:v>
                </c:pt>
                <c:pt idx="291">
                  <c:v>42.282980000000002</c:v>
                </c:pt>
                <c:pt idx="292">
                  <c:v>32.975999999999999</c:v>
                </c:pt>
                <c:pt idx="293">
                  <c:v>52.279199999999996</c:v>
                </c:pt>
                <c:pt idx="294">
                  <c:v>63.952800000000003</c:v>
                </c:pt>
                <c:pt idx="295">
                  <c:v>63.952800000000003</c:v>
                </c:pt>
                <c:pt idx="296">
                  <c:v>63.952800000000003</c:v>
                </c:pt>
                <c:pt idx="297">
                  <c:v>63.952800000000003</c:v>
                </c:pt>
                <c:pt idx="298">
                  <c:v>51.270300000000006</c:v>
                </c:pt>
                <c:pt idx="299">
                  <c:v>45.044849999999997</c:v>
                </c:pt>
                <c:pt idx="300">
                  <c:v>32.26</c:v>
                </c:pt>
                <c:pt idx="301">
                  <c:v>66.970799999999997</c:v>
                </c:pt>
                <c:pt idx="302">
                  <c:v>74.008800000000008</c:v>
                </c:pt>
                <c:pt idx="303">
                  <c:v>72.577133000000003</c:v>
                </c:pt>
                <c:pt idx="304">
                  <c:v>53.392800000000001</c:v>
                </c:pt>
                <c:pt idx="305">
                  <c:v>72.931200000000004</c:v>
                </c:pt>
                <c:pt idx="306">
                  <c:v>92.505600000000001</c:v>
                </c:pt>
                <c:pt idx="307">
                  <c:v>88.477526999999995</c:v>
                </c:pt>
                <c:pt idx="308">
                  <c:v>73.7376</c:v>
                </c:pt>
                <c:pt idx="309">
                  <c:v>73.7376</c:v>
                </c:pt>
                <c:pt idx="310">
                  <c:v>64.396799999999999</c:v>
                </c:pt>
                <c:pt idx="311">
                  <c:v>64.396799999999999</c:v>
                </c:pt>
                <c:pt idx="312">
                  <c:v>64.396799999999999</c:v>
                </c:pt>
                <c:pt idx="313">
                  <c:v>78.098399999999998</c:v>
                </c:pt>
                <c:pt idx="314">
                  <c:v>78.098399999999998</c:v>
                </c:pt>
                <c:pt idx="315">
                  <c:v>78.098399999999998</c:v>
                </c:pt>
                <c:pt idx="316">
                  <c:v>78.098399999999998</c:v>
                </c:pt>
                <c:pt idx="317">
                  <c:v>78.098399999999998</c:v>
                </c:pt>
                <c:pt idx="318">
                  <c:v>78.098399999999998</c:v>
                </c:pt>
                <c:pt idx="319">
                  <c:v>78.098399999999998</c:v>
                </c:pt>
                <c:pt idx="320">
                  <c:v>78.098399999999998</c:v>
                </c:pt>
                <c:pt idx="321">
                  <c:v>78.098399999999998</c:v>
                </c:pt>
                <c:pt idx="322">
                  <c:v>85.23360000000001</c:v>
                </c:pt>
                <c:pt idx="323">
                  <c:v>87.611999999999995</c:v>
                </c:pt>
                <c:pt idx="324">
                  <c:v>87.611999999999995</c:v>
                </c:pt>
                <c:pt idx="325">
                  <c:v>74.067820000000012</c:v>
                </c:pt>
                <c:pt idx="326">
                  <c:v>64.055999999999997</c:v>
                </c:pt>
                <c:pt idx="327">
                  <c:v>69.498899999999992</c:v>
                </c:pt>
                <c:pt idx="328">
                  <c:v>64.876800000000003</c:v>
                </c:pt>
                <c:pt idx="329">
                  <c:v>64.876800000000003</c:v>
                </c:pt>
                <c:pt idx="330">
                  <c:v>64.876800000000003</c:v>
                </c:pt>
                <c:pt idx="331">
                  <c:v>64.876800000000003</c:v>
                </c:pt>
                <c:pt idx="332">
                  <c:v>64.876800000000003</c:v>
                </c:pt>
                <c:pt idx="333">
                  <c:v>62.643747000000005</c:v>
                </c:pt>
                <c:pt idx="334">
                  <c:v>48.170400000000001</c:v>
                </c:pt>
                <c:pt idx="335">
                  <c:v>23.8992</c:v>
                </c:pt>
                <c:pt idx="336">
                  <c:v>23.8992</c:v>
                </c:pt>
                <c:pt idx="337">
                  <c:v>23.8992</c:v>
                </c:pt>
                <c:pt idx="338">
                  <c:v>23.8992</c:v>
                </c:pt>
                <c:pt idx="339">
                  <c:v>23.8992</c:v>
                </c:pt>
                <c:pt idx="340">
                  <c:v>23.8992</c:v>
                </c:pt>
                <c:pt idx="341">
                  <c:v>23.8992</c:v>
                </c:pt>
                <c:pt idx="342">
                  <c:v>23.8992</c:v>
                </c:pt>
                <c:pt idx="343">
                  <c:v>23.8992</c:v>
                </c:pt>
                <c:pt idx="344">
                  <c:v>23.8992</c:v>
                </c:pt>
                <c:pt idx="345">
                  <c:v>23.8992</c:v>
                </c:pt>
                <c:pt idx="346">
                  <c:v>23.8992</c:v>
                </c:pt>
                <c:pt idx="347">
                  <c:v>23.8992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</c:numCache>
            </c:numRef>
          </c:val>
        </c:ser>
        <c:ser>
          <c:idx val="1"/>
          <c:order val="1"/>
          <c:tx>
            <c:strRef>
              <c:f>'Data 2'!$E$219</c:f>
              <c:strCache>
                <c:ptCount val="1"/>
                <c:pt idx="0">
                  <c:v>No prevista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strRef>
              <c:f>'Data 2'!$B$220:$B$584</c:f>
              <c:strCache>
                <c:ptCount val="349"/>
                <c:pt idx="14">
                  <c:v>E</c:v>
                </c:pt>
                <c:pt idx="45">
                  <c:v>F</c:v>
                </c:pt>
                <c:pt idx="73">
                  <c:v>M</c:v>
                </c:pt>
                <c:pt idx="104">
                  <c:v>A</c:v>
                </c:pt>
                <c:pt idx="134">
                  <c:v>M</c:v>
                </c:pt>
                <c:pt idx="165">
                  <c:v>J</c:v>
                </c:pt>
                <c:pt idx="195">
                  <c:v>J</c:v>
                </c:pt>
                <c:pt idx="226">
                  <c:v>A</c:v>
                </c:pt>
                <c:pt idx="257">
                  <c:v>S</c:v>
                </c:pt>
                <c:pt idx="287">
                  <c:v>O</c:v>
                </c:pt>
                <c:pt idx="318">
                  <c:v>N</c:v>
                </c:pt>
                <c:pt idx="348">
                  <c:v>D</c:v>
                </c:pt>
              </c:strCache>
            </c:strRef>
          </c:cat>
          <c:val>
            <c:numRef>
              <c:f>'Data 2'!$E$220:$E$584</c:f>
              <c:numCache>
                <c:formatCode>0</c:formatCode>
                <c:ptCount val="365"/>
                <c:pt idx="0">
                  <c:v>31.934999999999999</c:v>
                </c:pt>
                <c:pt idx="1">
                  <c:v>28.401150000000001</c:v>
                </c:pt>
                <c:pt idx="2">
                  <c:v>10.643700000000001</c:v>
                </c:pt>
                <c:pt idx="3">
                  <c:v>9.9719999999999995</c:v>
                </c:pt>
                <c:pt idx="4">
                  <c:v>9.9719999999999995</c:v>
                </c:pt>
                <c:pt idx="5">
                  <c:v>21.674900000000001</c:v>
                </c:pt>
                <c:pt idx="6">
                  <c:v>44.330351999999998</c:v>
                </c:pt>
                <c:pt idx="7">
                  <c:v>61.431249000000001</c:v>
                </c:pt>
                <c:pt idx="8">
                  <c:v>41.497844000000001</c:v>
                </c:pt>
                <c:pt idx="9">
                  <c:v>40.774321</c:v>
                </c:pt>
                <c:pt idx="10">
                  <c:v>46.268867</c:v>
                </c:pt>
                <c:pt idx="11">
                  <c:v>43.956000000000003</c:v>
                </c:pt>
                <c:pt idx="12">
                  <c:v>31.118955000000003</c:v>
                </c:pt>
                <c:pt idx="13">
                  <c:v>18.4056</c:v>
                </c:pt>
                <c:pt idx="14">
                  <c:v>20.273463</c:v>
                </c:pt>
                <c:pt idx="15">
                  <c:v>18.424799999999998</c:v>
                </c:pt>
                <c:pt idx="16">
                  <c:v>18.424799999999998</c:v>
                </c:pt>
                <c:pt idx="17">
                  <c:v>24.659101999999997</c:v>
                </c:pt>
                <c:pt idx="18">
                  <c:v>18.227737000000001</c:v>
                </c:pt>
                <c:pt idx="19">
                  <c:v>29.758599999999998</c:v>
                </c:pt>
                <c:pt idx="20">
                  <c:v>37.197033000000005</c:v>
                </c:pt>
                <c:pt idx="21">
                  <c:v>33.617559999999997</c:v>
                </c:pt>
                <c:pt idx="22">
                  <c:v>45.485682000000004</c:v>
                </c:pt>
                <c:pt idx="23">
                  <c:v>30.100125999999999</c:v>
                </c:pt>
                <c:pt idx="24">
                  <c:v>38.065826000000001</c:v>
                </c:pt>
                <c:pt idx="25">
                  <c:v>37.888866</c:v>
                </c:pt>
                <c:pt idx="26">
                  <c:v>26.476200000000002</c:v>
                </c:pt>
                <c:pt idx="27">
                  <c:v>22.831199999999999</c:v>
                </c:pt>
                <c:pt idx="28">
                  <c:v>29.058138</c:v>
                </c:pt>
                <c:pt idx="29">
                  <c:v>29.180366999999997</c:v>
                </c:pt>
                <c:pt idx="30">
                  <c:v>53.971207999999997</c:v>
                </c:pt>
                <c:pt idx="31">
                  <c:v>39.275750000000002</c:v>
                </c:pt>
                <c:pt idx="32">
                  <c:v>19.417650000000002</c:v>
                </c:pt>
                <c:pt idx="33">
                  <c:v>9.9719999999999995</c:v>
                </c:pt>
                <c:pt idx="34">
                  <c:v>13.821702999999999</c:v>
                </c:pt>
                <c:pt idx="35">
                  <c:v>9.9719999999999995</c:v>
                </c:pt>
                <c:pt idx="36">
                  <c:v>15.030025</c:v>
                </c:pt>
                <c:pt idx="37">
                  <c:v>23.929792000000003</c:v>
                </c:pt>
                <c:pt idx="38">
                  <c:v>14.277492000000001</c:v>
                </c:pt>
                <c:pt idx="39">
                  <c:v>22.040256000000003</c:v>
                </c:pt>
                <c:pt idx="40">
                  <c:v>18.994113000000002</c:v>
                </c:pt>
                <c:pt idx="41">
                  <c:v>28.076550000000001</c:v>
                </c:pt>
                <c:pt idx="42">
                  <c:v>22.457891</c:v>
                </c:pt>
                <c:pt idx="43">
                  <c:v>20.817799999999998</c:v>
                </c:pt>
                <c:pt idx="44">
                  <c:v>28.645433000000001</c:v>
                </c:pt>
                <c:pt idx="45">
                  <c:v>27.255447</c:v>
                </c:pt>
                <c:pt idx="46">
                  <c:v>26.8872</c:v>
                </c:pt>
                <c:pt idx="47">
                  <c:v>27.241700000000002</c:v>
                </c:pt>
                <c:pt idx="48">
                  <c:v>45.450040000000001</c:v>
                </c:pt>
                <c:pt idx="49">
                  <c:v>44.345624999999998</c:v>
                </c:pt>
                <c:pt idx="50">
                  <c:v>40.420400000000001</c:v>
                </c:pt>
                <c:pt idx="51">
                  <c:v>39.174349999999997</c:v>
                </c:pt>
                <c:pt idx="52">
                  <c:v>35.9358</c:v>
                </c:pt>
                <c:pt idx="53">
                  <c:v>35.505600000000001</c:v>
                </c:pt>
                <c:pt idx="54">
                  <c:v>40.835595999999995</c:v>
                </c:pt>
                <c:pt idx="55">
                  <c:v>25.283325000000001</c:v>
                </c:pt>
                <c:pt idx="56">
                  <c:v>42.212951000000004</c:v>
                </c:pt>
                <c:pt idx="57">
                  <c:v>35.459815999999996</c:v>
                </c:pt>
                <c:pt idx="58">
                  <c:v>54.145631000000002</c:v>
                </c:pt>
                <c:pt idx="59">
                  <c:v>68.739339999999999</c:v>
                </c:pt>
                <c:pt idx="60">
                  <c:v>62.619199999999999</c:v>
                </c:pt>
                <c:pt idx="61">
                  <c:v>79.939399999999992</c:v>
                </c:pt>
                <c:pt idx="62">
                  <c:v>83.391660000000002</c:v>
                </c:pt>
                <c:pt idx="63">
                  <c:v>74.475517000000011</c:v>
                </c:pt>
                <c:pt idx="64">
                  <c:v>65.040099999999995</c:v>
                </c:pt>
                <c:pt idx="65">
                  <c:v>63.459099999999999</c:v>
                </c:pt>
                <c:pt idx="66">
                  <c:v>59.740199999999994</c:v>
                </c:pt>
                <c:pt idx="67">
                  <c:v>47.785449999999997</c:v>
                </c:pt>
                <c:pt idx="68">
                  <c:v>42.364483</c:v>
                </c:pt>
                <c:pt idx="69">
                  <c:v>54.662680999999999</c:v>
                </c:pt>
                <c:pt idx="70">
                  <c:v>72.532882999999998</c:v>
                </c:pt>
                <c:pt idx="71">
                  <c:v>54.441600000000001</c:v>
                </c:pt>
                <c:pt idx="72">
                  <c:v>48.884766999999997</c:v>
                </c:pt>
                <c:pt idx="73">
                  <c:v>72.547200000000004</c:v>
                </c:pt>
                <c:pt idx="74">
                  <c:v>59.114199999999997</c:v>
                </c:pt>
                <c:pt idx="75">
                  <c:v>48.564183</c:v>
                </c:pt>
                <c:pt idx="76">
                  <c:v>48.632065000000004</c:v>
                </c:pt>
                <c:pt idx="77">
                  <c:v>61.997372000000006</c:v>
                </c:pt>
                <c:pt idx="78">
                  <c:v>93.894100000000009</c:v>
                </c:pt>
                <c:pt idx="79">
                  <c:v>98.180869999999999</c:v>
                </c:pt>
                <c:pt idx="80">
                  <c:v>78.791200000000003</c:v>
                </c:pt>
                <c:pt idx="81">
                  <c:v>72.535200000000003</c:v>
                </c:pt>
                <c:pt idx="82">
                  <c:v>51.919199999999996</c:v>
                </c:pt>
                <c:pt idx="83">
                  <c:v>50.457500000000003</c:v>
                </c:pt>
                <c:pt idx="84">
                  <c:v>68.603153000000006</c:v>
                </c:pt>
                <c:pt idx="85">
                  <c:v>91.303200000000004</c:v>
                </c:pt>
                <c:pt idx="86">
                  <c:v>70.637439999999998</c:v>
                </c:pt>
                <c:pt idx="87">
                  <c:v>64.754800000000003</c:v>
                </c:pt>
                <c:pt idx="88">
                  <c:v>61.612850000000002</c:v>
                </c:pt>
                <c:pt idx="89">
                  <c:v>43.168550000000003</c:v>
                </c:pt>
                <c:pt idx="90">
                  <c:v>35.059199999999997</c:v>
                </c:pt>
                <c:pt idx="91">
                  <c:v>35.059199999999997</c:v>
                </c:pt>
                <c:pt idx="92">
                  <c:v>45.8142</c:v>
                </c:pt>
                <c:pt idx="93">
                  <c:v>67.396183000000008</c:v>
                </c:pt>
                <c:pt idx="94">
                  <c:v>78.834600000000009</c:v>
                </c:pt>
                <c:pt idx="95">
                  <c:v>44.995199999999997</c:v>
                </c:pt>
                <c:pt idx="96">
                  <c:v>95.696635999999998</c:v>
                </c:pt>
                <c:pt idx="97">
                  <c:v>78.484399999999994</c:v>
                </c:pt>
                <c:pt idx="98">
                  <c:v>82.039088000000007</c:v>
                </c:pt>
                <c:pt idx="99">
                  <c:v>76.046399999999991</c:v>
                </c:pt>
                <c:pt idx="100">
                  <c:v>77.034399999999991</c:v>
                </c:pt>
                <c:pt idx="101">
                  <c:v>77.716449999999995</c:v>
                </c:pt>
                <c:pt idx="102">
                  <c:v>87.921717000000001</c:v>
                </c:pt>
                <c:pt idx="103">
                  <c:v>101.688</c:v>
                </c:pt>
                <c:pt idx="104">
                  <c:v>101.688</c:v>
                </c:pt>
                <c:pt idx="105">
                  <c:v>101.688</c:v>
                </c:pt>
                <c:pt idx="106">
                  <c:v>101.688</c:v>
                </c:pt>
                <c:pt idx="107">
                  <c:v>101.688</c:v>
                </c:pt>
                <c:pt idx="108">
                  <c:v>101.688</c:v>
                </c:pt>
                <c:pt idx="109">
                  <c:v>104.36199999999999</c:v>
                </c:pt>
                <c:pt idx="110">
                  <c:v>99.832999999999998</c:v>
                </c:pt>
                <c:pt idx="111">
                  <c:v>94.972800000000007</c:v>
                </c:pt>
                <c:pt idx="112">
                  <c:v>73.197210000000013</c:v>
                </c:pt>
                <c:pt idx="113">
                  <c:v>65.511142000000007</c:v>
                </c:pt>
                <c:pt idx="114">
                  <c:v>65.397599999999997</c:v>
                </c:pt>
                <c:pt idx="115">
                  <c:v>65.397599999999997</c:v>
                </c:pt>
                <c:pt idx="116">
                  <c:v>65.397599999999997</c:v>
                </c:pt>
                <c:pt idx="117">
                  <c:v>66.110399999999998</c:v>
                </c:pt>
                <c:pt idx="118">
                  <c:v>67.224800000000002</c:v>
                </c:pt>
                <c:pt idx="119">
                  <c:v>66.110399999999998</c:v>
                </c:pt>
                <c:pt idx="120">
                  <c:v>66.110399999999998</c:v>
                </c:pt>
                <c:pt idx="121">
                  <c:v>66.872316999999995</c:v>
                </c:pt>
                <c:pt idx="122">
                  <c:v>66.945985000000007</c:v>
                </c:pt>
                <c:pt idx="123">
                  <c:v>90.354708000000002</c:v>
                </c:pt>
                <c:pt idx="124">
                  <c:v>88.838399999999993</c:v>
                </c:pt>
                <c:pt idx="125">
                  <c:v>95.099199999999996</c:v>
                </c:pt>
                <c:pt idx="126">
                  <c:v>96.212043000000008</c:v>
                </c:pt>
                <c:pt idx="127">
                  <c:v>100.17597000000001</c:v>
                </c:pt>
                <c:pt idx="128">
                  <c:v>95.225200000000001</c:v>
                </c:pt>
                <c:pt idx="129">
                  <c:v>95.001499999999993</c:v>
                </c:pt>
                <c:pt idx="130">
                  <c:v>95.995100000000008</c:v>
                </c:pt>
                <c:pt idx="131">
                  <c:v>90.599000000000004</c:v>
                </c:pt>
                <c:pt idx="132">
                  <c:v>80.820999999999998</c:v>
                </c:pt>
                <c:pt idx="133">
                  <c:v>92.833633000000006</c:v>
                </c:pt>
                <c:pt idx="134">
                  <c:v>106.311239</c:v>
                </c:pt>
                <c:pt idx="135">
                  <c:v>84.768383</c:v>
                </c:pt>
                <c:pt idx="136">
                  <c:v>84.372</c:v>
                </c:pt>
                <c:pt idx="137">
                  <c:v>97.76339999999999</c:v>
                </c:pt>
                <c:pt idx="138">
                  <c:v>108.780216</c:v>
                </c:pt>
                <c:pt idx="139">
                  <c:v>102.87705899999999</c:v>
                </c:pt>
                <c:pt idx="140">
                  <c:v>97.991135999999997</c:v>
                </c:pt>
                <c:pt idx="141">
                  <c:v>114.656605</c:v>
                </c:pt>
                <c:pt idx="142">
                  <c:v>117.69809100000001</c:v>
                </c:pt>
                <c:pt idx="143">
                  <c:v>106.96955899999999</c:v>
                </c:pt>
                <c:pt idx="144">
                  <c:v>90.59194500000001</c:v>
                </c:pt>
                <c:pt idx="145">
                  <c:v>81.469767000000004</c:v>
                </c:pt>
                <c:pt idx="146">
                  <c:v>85.212604999999996</c:v>
                </c:pt>
                <c:pt idx="147">
                  <c:v>94.046232999999987</c:v>
                </c:pt>
                <c:pt idx="148">
                  <c:v>87.416153000000008</c:v>
                </c:pt>
                <c:pt idx="149">
                  <c:v>69.301115999999993</c:v>
                </c:pt>
                <c:pt idx="150">
                  <c:v>69.522007000000002</c:v>
                </c:pt>
                <c:pt idx="151">
                  <c:v>68.37360000000001</c:v>
                </c:pt>
                <c:pt idx="152">
                  <c:v>71.045692000000003</c:v>
                </c:pt>
                <c:pt idx="153">
                  <c:v>62.354133000000004</c:v>
                </c:pt>
                <c:pt idx="154">
                  <c:v>73.308397999999997</c:v>
                </c:pt>
                <c:pt idx="155">
                  <c:v>74.524500000000003</c:v>
                </c:pt>
                <c:pt idx="156">
                  <c:v>72.753375000000005</c:v>
                </c:pt>
                <c:pt idx="157">
                  <c:v>50.9238</c:v>
                </c:pt>
                <c:pt idx="158">
                  <c:v>51.052800000000005</c:v>
                </c:pt>
                <c:pt idx="159">
                  <c:v>71.433317000000002</c:v>
                </c:pt>
                <c:pt idx="160">
                  <c:v>64.732799999999997</c:v>
                </c:pt>
                <c:pt idx="161">
                  <c:v>59.127054999999999</c:v>
                </c:pt>
                <c:pt idx="162">
                  <c:v>63.715232999999998</c:v>
                </c:pt>
                <c:pt idx="163">
                  <c:v>67.982399999999998</c:v>
                </c:pt>
                <c:pt idx="164">
                  <c:v>67.982399999999998</c:v>
                </c:pt>
                <c:pt idx="165">
                  <c:v>55.340525</c:v>
                </c:pt>
                <c:pt idx="166">
                  <c:v>52.198892999999998</c:v>
                </c:pt>
                <c:pt idx="167">
                  <c:v>54.456000000000003</c:v>
                </c:pt>
                <c:pt idx="168">
                  <c:v>53.589440000000003</c:v>
                </c:pt>
                <c:pt idx="169">
                  <c:v>45.374533</c:v>
                </c:pt>
                <c:pt idx="170">
                  <c:v>48.527097999999995</c:v>
                </c:pt>
                <c:pt idx="171">
                  <c:v>56.843000000000004</c:v>
                </c:pt>
                <c:pt idx="172">
                  <c:v>50.985500000000002</c:v>
                </c:pt>
                <c:pt idx="173">
                  <c:v>57.455539999999999</c:v>
                </c:pt>
                <c:pt idx="174">
                  <c:v>45.323526999999999</c:v>
                </c:pt>
                <c:pt idx="175">
                  <c:v>44.585300000000004</c:v>
                </c:pt>
                <c:pt idx="176">
                  <c:v>67.885426999999993</c:v>
                </c:pt>
                <c:pt idx="177">
                  <c:v>70.904551999999995</c:v>
                </c:pt>
                <c:pt idx="178">
                  <c:v>48.891100000000002</c:v>
                </c:pt>
                <c:pt idx="179">
                  <c:v>45.388400000000004</c:v>
                </c:pt>
                <c:pt idx="180">
                  <c:v>53.681333000000002</c:v>
                </c:pt>
                <c:pt idx="181">
                  <c:v>44.572800000000001</c:v>
                </c:pt>
                <c:pt idx="182">
                  <c:v>58.712904999999999</c:v>
                </c:pt>
                <c:pt idx="183">
                  <c:v>48.307465999999998</c:v>
                </c:pt>
                <c:pt idx="184">
                  <c:v>46.493432999999996</c:v>
                </c:pt>
                <c:pt idx="185">
                  <c:v>49.552467</c:v>
                </c:pt>
                <c:pt idx="186">
                  <c:v>51.621423</c:v>
                </c:pt>
                <c:pt idx="187">
                  <c:v>65.632600000000011</c:v>
                </c:pt>
                <c:pt idx="188">
                  <c:v>51.052800000000005</c:v>
                </c:pt>
                <c:pt idx="189">
                  <c:v>51.587327999999999</c:v>
                </c:pt>
                <c:pt idx="190">
                  <c:v>52.004332999999995</c:v>
                </c:pt>
                <c:pt idx="191">
                  <c:v>48.872599999999998</c:v>
                </c:pt>
                <c:pt idx="192">
                  <c:v>46.579252999999994</c:v>
                </c:pt>
                <c:pt idx="193">
                  <c:v>41.746699999999997</c:v>
                </c:pt>
                <c:pt idx="194">
                  <c:v>45.445300000000003</c:v>
                </c:pt>
                <c:pt idx="195">
                  <c:v>50.749378</c:v>
                </c:pt>
                <c:pt idx="196">
                  <c:v>42.083686999999998</c:v>
                </c:pt>
                <c:pt idx="197">
                  <c:v>38.542199999999994</c:v>
                </c:pt>
                <c:pt idx="198">
                  <c:v>46.663464999999995</c:v>
                </c:pt>
                <c:pt idx="199">
                  <c:v>50.063932999999999</c:v>
                </c:pt>
                <c:pt idx="200">
                  <c:v>35.304504999999999</c:v>
                </c:pt>
                <c:pt idx="201">
                  <c:v>40.715050000000005</c:v>
                </c:pt>
                <c:pt idx="202">
                  <c:v>31.438633000000003</c:v>
                </c:pt>
                <c:pt idx="203">
                  <c:v>28.772758000000003</c:v>
                </c:pt>
                <c:pt idx="204">
                  <c:v>26.142791000000003</c:v>
                </c:pt>
                <c:pt idx="205">
                  <c:v>44.969169000000001</c:v>
                </c:pt>
                <c:pt idx="206">
                  <c:v>40.361813000000005</c:v>
                </c:pt>
                <c:pt idx="207">
                  <c:v>53.782591999999994</c:v>
                </c:pt>
                <c:pt idx="208">
                  <c:v>101.762906</c:v>
                </c:pt>
                <c:pt idx="209">
                  <c:v>68.288145999999998</c:v>
                </c:pt>
                <c:pt idx="210">
                  <c:v>32.943358000000003</c:v>
                </c:pt>
                <c:pt idx="211">
                  <c:v>24.909204000000003</c:v>
                </c:pt>
                <c:pt idx="212">
                  <c:v>13.951666999999999</c:v>
                </c:pt>
                <c:pt idx="213">
                  <c:v>12.939435999999999</c:v>
                </c:pt>
                <c:pt idx="214">
                  <c:v>12.822818999999999</c:v>
                </c:pt>
                <c:pt idx="215">
                  <c:v>37.695991999999997</c:v>
                </c:pt>
                <c:pt idx="216">
                  <c:v>36.448610000000002</c:v>
                </c:pt>
                <c:pt idx="217">
                  <c:v>21.140158</c:v>
                </c:pt>
                <c:pt idx="218">
                  <c:v>29.334465000000002</c:v>
                </c:pt>
                <c:pt idx="219">
                  <c:v>27.8064</c:v>
                </c:pt>
                <c:pt idx="220">
                  <c:v>28.638000000000002</c:v>
                </c:pt>
                <c:pt idx="221">
                  <c:v>40.802599999999998</c:v>
                </c:pt>
                <c:pt idx="222">
                  <c:v>19.89425</c:v>
                </c:pt>
                <c:pt idx="223">
                  <c:v>16.452000000000002</c:v>
                </c:pt>
                <c:pt idx="224">
                  <c:v>19.24033</c:v>
                </c:pt>
                <c:pt idx="225">
                  <c:v>17.758965</c:v>
                </c:pt>
                <c:pt idx="226">
                  <c:v>16.1112</c:v>
                </c:pt>
                <c:pt idx="227">
                  <c:v>16.902979999999999</c:v>
                </c:pt>
                <c:pt idx="228">
                  <c:v>15.191600000000001</c:v>
                </c:pt>
                <c:pt idx="229">
                  <c:v>14.485749999999999</c:v>
                </c:pt>
                <c:pt idx="230">
                  <c:v>18.333233</c:v>
                </c:pt>
                <c:pt idx="231">
                  <c:v>40.147677000000002</c:v>
                </c:pt>
                <c:pt idx="232">
                  <c:v>34.251150000000003</c:v>
                </c:pt>
                <c:pt idx="233">
                  <c:v>43.876401000000001</c:v>
                </c:pt>
                <c:pt idx="234">
                  <c:v>37.363072000000003</c:v>
                </c:pt>
                <c:pt idx="235">
                  <c:v>28.77422</c:v>
                </c:pt>
                <c:pt idx="236">
                  <c:v>28.994775000000001</c:v>
                </c:pt>
                <c:pt idx="237">
                  <c:v>22.177973000000001</c:v>
                </c:pt>
                <c:pt idx="238">
                  <c:v>22.9712</c:v>
                </c:pt>
                <c:pt idx="239">
                  <c:v>29.780999999999999</c:v>
                </c:pt>
                <c:pt idx="240">
                  <c:v>40.891199999999998</c:v>
                </c:pt>
                <c:pt idx="241">
                  <c:v>40.891199999999998</c:v>
                </c:pt>
                <c:pt idx="242">
                  <c:v>25.201276</c:v>
                </c:pt>
                <c:pt idx="243">
                  <c:v>10.742759</c:v>
                </c:pt>
                <c:pt idx="244">
                  <c:v>19.07405</c:v>
                </c:pt>
                <c:pt idx="245">
                  <c:v>30.526422999999998</c:v>
                </c:pt>
                <c:pt idx="246">
                  <c:v>30.954009999999997</c:v>
                </c:pt>
                <c:pt idx="247">
                  <c:v>18.702297999999999</c:v>
                </c:pt>
                <c:pt idx="248">
                  <c:v>16.891749999999998</c:v>
                </c:pt>
                <c:pt idx="249">
                  <c:v>28.015554999999999</c:v>
                </c:pt>
                <c:pt idx="250">
                  <c:v>24.197183000000003</c:v>
                </c:pt>
                <c:pt idx="251">
                  <c:v>25.151667</c:v>
                </c:pt>
                <c:pt idx="252">
                  <c:v>31.680651999999998</c:v>
                </c:pt>
                <c:pt idx="253">
                  <c:v>29.233005000000002</c:v>
                </c:pt>
                <c:pt idx="254">
                  <c:v>21.318099999999998</c:v>
                </c:pt>
                <c:pt idx="255">
                  <c:v>36.165442000000006</c:v>
                </c:pt>
                <c:pt idx="256">
                  <c:v>9.2402999999999995</c:v>
                </c:pt>
                <c:pt idx="257">
                  <c:v>24.256499999999999</c:v>
                </c:pt>
                <c:pt idx="258">
                  <c:v>24.9984</c:v>
                </c:pt>
                <c:pt idx="259">
                  <c:v>22.018068</c:v>
                </c:pt>
                <c:pt idx="260">
                  <c:v>22.914900000000003</c:v>
                </c:pt>
                <c:pt idx="261">
                  <c:v>21.030549999999998</c:v>
                </c:pt>
                <c:pt idx="262">
                  <c:v>25.8887</c:v>
                </c:pt>
                <c:pt idx="263">
                  <c:v>17.6496</c:v>
                </c:pt>
                <c:pt idx="264">
                  <c:v>39.800199999999997</c:v>
                </c:pt>
                <c:pt idx="265">
                  <c:v>38.716777</c:v>
                </c:pt>
                <c:pt idx="266">
                  <c:v>23.587640999999998</c:v>
                </c:pt>
                <c:pt idx="267">
                  <c:v>29.848573000000002</c:v>
                </c:pt>
                <c:pt idx="268">
                  <c:v>47.448084999999999</c:v>
                </c:pt>
                <c:pt idx="269">
                  <c:v>36.250242</c:v>
                </c:pt>
                <c:pt idx="270">
                  <c:v>27.029580000000003</c:v>
                </c:pt>
                <c:pt idx="271">
                  <c:v>24.853283999999999</c:v>
                </c:pt>
                <c:pt idx="272">
                  <c:v>27.8811</c:v>
                </c:pt>
                <c:pt idx="273">
                  <c:v>36.142541999999999</c:v>
                </c:pt>
                <c:pt idx="274">
                  <c:v>32.121416000000004</c:v>
                </c:pt>
                <c:pt idx="275">
                  <c:v>38.070661000000001</c:v>
                </c:pt>
                <c:pt idx="276">
                  <c:v>33.506824999999999</c:v>
                </c:pt>
                <c:pt idx="277">
                  <c:v>44.621482999999998</c:v>
                </c:pt>
                <c:pt idx="278">
                  <c:v>56.290567000000003</c:v>
                </c:pt>
                <c:pt idx="279">
                  <c:v>40.077213</c:v>
                </c:pt>
                <c:pt idx="280">
                  <c:v>24.437527999999997</c:v>
                </c:pt>
                <c:pt idx="281">
                  <c:v>23.234134999999998</c:v>
                </c:pt>
                <c:pt idx="282">
                  <c:v>26.494624999999999</c:v>
                </c:pt>
                <c:pt idx="283">
                  <c:v>25.419982999999998</c:v>
                </c:pt>
                <c:pt idx="284">
                  <c:v>22.333599999999997</c:v>
                </c:pt>
                <c:pt idx="285">
                  <c:v>33.348233999999998</c:v>
                </c:pt>
                <c:pt idx="286">
                  <c:v>31.335454000000002</c:v>
                </c:pt>
                <c:pt idx="287">
                  <c:v>41.061209000000005</c:v>
                </c:pt>
                <c:pt idx="288">
                  <c:v>51.466936000000004</c:v>
                </c:pt>
                <c:pt idx="289">
                  <c:v>43.791542999999997</c:v>
                </c:pt>
                <c:pt idx="290">
                  <c:v>20.376082999999998</c:v>
                </c:pt>
                <c:pt idx="291">
                  <c:v>14.436219999999999</c:v>
                </c:pt>
                <c:pt idx="292">
                  <c:v>1.951133</c:v>
                </c:pt>
                <c:pt idx="293">
                  <c:v>1.779466</c:v>
                </c:pt>
                <c:pt idx="294">
                  <c:v>20.572800000000001</c:v>
                </c:pt>
                <c:pt idx="295">
                  <c:v>24.595224999999999</c:v>
                </c:pt>
                <c:pt idx="296">
                  <c:v>38.973748000000001</c:v>
                </c:pt>
                <c:pt idx="297">
                  <c:v>39.437707000000003</c:v>
                </c:pt>
                <c:pt idx="298">
                  <c:v>36.71275</c:v>
                </c:pt>
                <c:pt idx="299">
                  <c:v>18.245349999999998</c:v>
                </c:pt>
                <c:pt idx="300">
                  <c:v>17.202500000000001</c:v>
                </c:pt>
                <c:pt idx="301">
                  <c:v>19.853083999999999</c:v>
                </c:pt>
                <c:pt idx="302">
                  <c:v>17.574643999999999</c:v>
                </c:pt>
                <c:pt idx="303">
                  <c:v>8.9611499999999999</c:v>
                </c:pt>
                <c:pt idx="304">
                  <c:v>4.4663280000000007</c:v>
                </c:pt>
                <c:pt idx="305">
                  <c:v>7.5468000000000002</c:v>
                </c:pt>
                <c:pt idx="306">
                  <c:v>41.567138</c:v>
                </c:pt>
                <c:pt idx="307">
                  <c:v>42.523710000000001</c:v>
                </c:pt>
                <c:pt idx="308">
                  <c:v>26.567720000000001</c:v>
                </c:pt>
                <c:pt idx="309">
                  <c:v>44.47824</c:v>
                </c:pt>
                <c:pt idx="310">
                  <c:v>37.8309</c:v>
                </c:pt>
                <c:pt idx="311">
                  <c:v>43.789491999999996</c:v>
                </c:pt>
                <c:pt idx="312">
                  <c:v>32.912500000000001</c:v>
                </c:pt>
                <c:pt idx="313">
                  <c:v>16.5946</c:v>
                </c:pt>
                <c:pt idx="314">
                  <c:v>4.3485279999999999</c:v>
                </c:pt>
                <c:pt idx="315">
                  <c:v>6.4886470000000003</c:v>
                </c:pt>
                <c:pt idx="316">
                  <c:v>29.146741000000002</c:v>
                </c:pt>
                <c:pt idx="317">
                  <c:v>14.3504</c:v>
                </c:pt>
                <c:pt idx="318">
                  <c:v>14.105</c:v>
                </c:pt>
                <c:pt idx="319">
                  <c:v>8.3164330000000017</c:v>
                </c:pt>
                <c:pt idx="320">
                  <c:v>10.975899999999999</c:v>
                </c:pt>
                <c:pt idx="321">
                  <c:v>24.530215999999999</c:v>
                </c:pt>
                <c:pt idx="322">
                  <c:v>19.593177999999998</c:v>
                </c:pt>
                <c:pt idx="323">
                  <c:v>13.350858000000001</c:v>
                </c:pt>
                <c:pt idx="324">
                  <c:v>12.403101000000001</c:v>
                </c:pt>
                <c:pt idx="325">
                  <c:v>27.830959999999997</c:v>
                </c:pt>
                <c:pt idx="326">
                  <c:v>54.128855000000001</c:v>
                </c:pt>
                <c:pt idx="327">
                  <c:v>52.182794999999999</c:v>
                </c:pt>
                <c:pt idx="328">
                  <c:v>51.621600000000001</c:v>
                </c:pt>
                <c:pt idx="329">
                  <c:v>46.824027000000001</c:v>
                </c:pt>
                <c:pt idx="330">
                  <c:v>51.605650000000004</c:v>
                </c:pt>
                <c:pt idx="331">
                  <c:v>48.270876999999999</c:v>
                </c:pt>
                <c:pt idx="332">
                  <c:v>64.390034999999997</c:v>
                </c:pt>
                <c:pt idx="333">
                  <c:v>53.661617</c:v>
                </c:pt>
                <c:pt idx="334">
                  <c:v>57.6785</c:v>
                </c:pt>
                <c:pt idx="335">
                  <c:v>72.071748999999997</c:v>
                </c:pt>
                <c:pt idx="336">
                  <c:v>65.165520999999998</c:v>
                </c:pt>
                <c:pt idx="337">
                  <c:v>70.201377999999991</c:v>
                </c:pt>
                <c:pt idx="338">
                  <c:v>70.131110000000007</c:v>
                </c:pt>
                <c:pt idx="339">
                  <c:v>76.587432000000007</c:v>
                </c:pt>
                <c:pt idx="340">
                  <c:v>61.934400000000004</c:v>
                </c:pt>
                <c:pt idx="341">
                  <c:v>57.183750000000003</c:v>
                </c:pt>
                <c:pt idx="342">
                  <c:v>33.738613000000001</c:v>
                </c:pt>
                <c:pt idx="343">
                  <c:v>38.519227000000001</c:v>
                </c:pt>
                <c:pt idx="344">
                  <c:v>46.459466999999997</c:v>
                </c:pt>
                <c:pt idx="345">
                  <c:v>47.368099999999998</c:v>
                </c:pt>
                <c:pt idx="346">
                  <c:v>36.440899999999999</c:v>
                </c:pt>
                <c:pt idx="347">
                  <c:v>46.075069999999997</c:v>
                </c:pt>
                <c:pt idx="348">
                  <c:v>80.495487999999995</c:v>
                </c:pt>
                <c:pt idx="349">
                  <c:v>66.960232999999988</c:v>
                </c:pt>
                <c:pt idx="350">
                  <c:v>66.611677</c:v>
                </c:pt>
                <c:pt idx="351">
                  <c:v>77.894023000000004</c:v>
                </c:pt>
                <c:pt idx="352">
                  <c:v>89.561560999999998</c:v>
                </c:pt>
                <c:pt idx="353">
                  <c:v>85.587860000000006</c:v>
                </c:pt>
                <c:pt idx="354">
                  <c:v>86.869433000000001</c:v>
                </c:pt>
                <c:pt idx="355">
                  <c:v>91.915115</c:v>
                </c:pt>
                <c:pt idx="356">
                  <c:v>94.181517000000014</c:v>
                </c:pt>
                <c:pt idx="357">
                  <c:v>95.001417000000004</c:v>
                </c:pt>
                <c:pt idx="358">
                  <c:v>78.506833</c:v>
                </c:pt>
                <c:pt idx="359">
                  <c:v>77.955399999999997</c:v>
                </c:pt>
                <c:pt idx="360">
                  <c:v>74.652366999999998</c:v>
                </c:pt>
                <c:pt idx="361">
                  <c:v>86.130150999999998</c:v>
                </c:pt>
                <c:pt idx="362">
                  <c:v>72.635132999999996</c:v>
                </c:pt>
                <c:pt idx="363">
                  <c:v>77.428217000000004</c:v>
                </c:pt>
                <c:pt idx="364">
                  <c:v>59.344467999999999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67168560"/>
        <c:axId val="667168952"/>
      </c:areaChart>
      <c:lineChart>
        <c:grouping val="standard"/>
        <c:varyColors val="0"/>
        <c:ser>
          <c:idx val="2"/>
          <c:order val="2"/>
          <c:tx>
            <c:strRef>
              <c:f>'Data 2'!$F$219</c:f>
              <c:strCache>
                <c:ptCount val="1"/>
                <c:pt idx="0">
                  <c:v>Demanda (b.c.)</c:v>
                </c:pt>
              </c:strCache>
            </c:strRef>
          </c:tx>
          <c:spPr>
            <a:ln w="12700">
              <a:solidFill>
                <a:srgbClr val="0070C0"/>
              </a:solidFill>
              <a:prstDash val="solid"/>
            </a:ln>
          </c:spPr>
          <c:marker>
            <c:symbol val="none"/>
          </c:marker>
          <c:cat>
            <c:strRef>
              <c:f>'Data 2'!$B$220:$B$584</c:f>
              <c:strCache>
                <c:ptCount val="349"/>
                <c:pt idx="14">
                  <c:v>E</c:v>
                </c:pt>
                <c:pt idx="45">
                  <c:v>F</c:v>
                </c:pt>
                <c:pt idx="73">
                  <c:v>M</c:v>
                </c:pt>
                <c:pt idx="104">
                  <c:v>A</c:v>
                </c:pt>
                <c:pt idx="134">
                  <c:v>M</c:v>
                </c:pt>
                <c:pt idx="165">
                  <c:v>J</c:v>
                </c:pt>
                <c:pt idx="195">
                  <c:v>J</c:v>
                </c:pt>
                <c:pt idx="226">
                  <c:v>A</c:v>
                </c:pt>
                <c:pt idx="257">
                  <c:v>S</c:v>
                </c:pt>
                <c:pt idx="287">
                  <c:v>O</c:v>
                </c:pt>
                <c:pt idx="318">
                  <c:v>N</c:v>
                </c:pt>
                <c:pt idx="348">
                  <c:v>D</c:v>
                </c:pt>
              </c:strCache>
            </c:strRef>
          </c:cat>
          <c:val>
            <c:numRef>
              <c:f>'Data 2'!$F$220:$F$584</c:f>
              <c:numCache>
                <c:formatCode>0</c:formatCode>
                <c:ptCount val="365"/>
                <c:pt idx="0">
                  <c:v>539.92584199999999</c:v>
                </c:pt>
                <c:pt idx="1">
                  <c:v>684.961951</c:v>
                </c:pt>
                <c:pt idx="2">
                  <c:v>713.4223199999999</c:v>
                </c:pt>
                <c:pt idx="3">
                  <c:v>713.02727700000003</c:v>
                </c:pt>
                <c:pt idx="4">
                  <c:v>685.08458600000006</c:v>
                </c:pt>
                <c:pt idx="5">
                  <c:v>604.37935100000004</c:v>
                </c:pt>
                <c:pt idx="6">
                  <c:v>635.38663800000006</c:v>
                </c:pt>
                <c:pt idx="7">
                  <c:v>775.46656200000007</c:v>
                </c:pt>
                <c:pt idx="8">
                  <c:v>813.13213600000006</c:v>
                </c:pt>
                <c:pt idx="9">
                  <c:v>796.37229200000002</c:v>
                </c:pt>
                <c:pt idx="10">
                  <c:v>793.19668000000001</c:v>
                </c:pt>
                <c:pt idx="11">
                  <c:v>790.71929</c:v>
                </c:pt>
                <c:pt idx="12">
                  <c:v>721.37014800000009</c:v>
                </c:pt>
                <c:pt idx="13">
                  <c:v>671.39483900000005</c:v>
                </c:pt>
                <c:pt idx="14">
                  <c:v>793.55605100000002</c:v>
                </c:pt>
                <c:pt idx="15">
                  <c:v>792.076188</c:v>
                </c:pt>
                <c:pt idx="16">
                  <c:v>776.99084199999993</c:v>
                </c:pt>
                <c:pt idx="17">
                  <c:v>776.70866799999999</c:v>
                </c:pt>
                <c:pt idx="18">
                  <c:v>771.68961200000001</c:v>
                </c:pt>
                <c:pt idx="19">
                  <c:v>687.73031100000003</c:v>
                </c:pt>
                <c:pt idx="20">
                  <c:v>629.64224399999989</c:v>
                </c:pt>
                <c:pt idx="21">
                  <c:v>737.60137899999995</c:v>
                </c:pt>
                <c:pt idx="22">
                  <c:v>752.49824000000001</c:v>
                </c:pt>
                <c:pt idx="23">
                  <c:v>755.11786399999994</c:v>
                </c:pt>
                <c:pt idx="24">
                  <c:v>767.82318899999996</c:v>
                </c:pt>
                <c:pt idx="25">
                  <c:v>779.35270700000001</c:v>
                </c:pt>
                <c:pt idx="26">
                  <c:v>698.01492700000006</c:v>
                </c:pt>
                <c:pt idx="27">
                  <c:v>647.42634199999998</c:v>
                </c:pt>
                <c:pt idx="28">
                  <c:v>753.06181600000002</c:v>
                </c:pt>
                <c:pt idx="29">
                  <c:v>770.39563399999997</c:v>
                </c:pt>
                <c:pt idx="30">
                  <c:v>768.20031099999994</c:v>
                </c:pt>
                <c:pt idx="31">
                  <c:v>786.96689700000002</c:v>
                </c:pt>
                <c:pt idx="32">
                  <c:v>794.34671900000001</c:v>
                </c:pt>
                <c:pt idx="33">
                  <c:v>715.32157700000005</c:v>
                </c:pt>
                <c:pt idx="34">
                  <c:v>681.13276699999994</c:v>
                </c:pt>
                <c:pt idx="35">
                  <c:v>809.917869</c:v>
                </c:pt>
                <c:pt idx="36">
                  <c:v>820.831368</c:v>
                </c:pt>
                <c:pt idx="37">
                  <c:v>829.6389200000001</c:v>
                </c:pt>
                <c:pt idx="38">
                  <c:v>835.89350000000002</c:v>
                </c:pt>
                <c:pt idx="39">
                  <c:v>828.52371600000004</c:v>
                </c:pt>
                <c:pt idx="40">
                  <c:v>732.13385300000004</c:v>
                </c:pt>
                <c:pt idx="41">
                  <c:v>667.35002500000007</c:v>
                </c:pt>
                <c:pt idx="42">
                  <c:v>789.61186899999996</c:v>
                </c:pt>
                <c:pt idx="43">
                  <c:v>810.8942219999999</c:v>
                </c:pt>
                <c:pt idx="44">
                  <c:v>802.54012999999998</c:v>
                </c:pt>
                <c:pt idx="45">
                  <c:v>777.19360900000004</c:v>
                </c:pt>
                <c:pt idx="46">
                  <c:v>757.97382999999991</c:v>
                </c:pt>
                <c:pt idx="47">
                  <c:v>675.343121</c:v>
                </c:pt>
                <c:pt idx="48">
                  <c:v>633.11323199999993</c:v>
                </c:pt>
                <c:pt idx="49">
                  <c:v>747.46123699999998</c:v>
                </c:pt>
                <c:pt idx="50">
                  <c:v>755.37491399999999</c:v>
                </c:pt>
                <c:pt idx="51">
                  <c:v>760.05267099999992</c:v>
                </c:pt>
                <c:pt idx="52">
                  <c:v>772.46203600000001</c:v>
                </c:pt>
                <c:pt idx="53">
                  <c:v>778.26843999999994</c:v>
                </c:pt>
                <c:pt idx="54">
                  <c:v>697.51039400000002</c:v>
                </c:pt>
                <c:pt idx="55">
                  <c:v>643.54756900000007</c:v>
                </c:pt>
                <c:pt idx="56">
                  <c:v>767.07489399999997</c:v>
                </c:pt>
                <c:pt idx="57">
                  <c:v>809.77714200000003</c:v>
                </c:pt>
                <c:pt idx="58">
                  <c:v>794.51964199999998</c:v>
                </c:pt>
                <c:pt idx="59">
                  <c:v>788.85945600000002</c:v>
                </c:pt>
                <c:pt idx="60">
                  <c:v>787.18233499999997</c:v>
                </c:pt>
                <c:pt idx="61">
                  <c:v>679.86859199999992</c:v>
                </c:pt>
                <c:pt idx="62">
                  <c:v>625.54233900000008</c:v>
                </c:pt>
                <c:pt idx="63">
                  <c:v>751.82650699999999</c:v>
                </c:pt>
                <c:pt idx="64">
                  <c:v>768.33890300000007</c:v>
                </c:pt>
                <c:pt idx="65">
                  <c:v>761.905033</c:v>
                </c:pt>
                <c:pt idx="66">
                  <c:v>754.50181700000007</c:v>
                </c:pt>
                <c:pt idx="67">
                  <c:v>745.964158</c:v>
                </c:pt>
                <c:pt idx="68">
                  <c:v>657.36120900000003</c:v>
                </c:pt>
                <c:pt idx="69">
                  <c:v>615.35843999999997</c:v>
                </c:pt>
                <c:pt idx="70">
                  <c:v>728.77700500000003</c:v>
                </c:pt>
                <c:pt idx="71">
                  <c:v>743.82712800000002</c:v>
                </c:pt>
                <c:pt idx="72">
                  <c:v>752.978702</c:v>
                </c:pt>
                <c:pt idx="73">
                  <c:v>746.53711299999998</c:v>
                </c:pt>
                <c:pt idx="74">
                  <c:v>739.33437200000003</c:v>
                </c:pt>
                <c:pt idx="75">
                  <c:v>674.18324100000007</c:v>
                </c:pt>
                <c:pt idx="76">
                  <c:v>624.90921300000002</c:v>
                </c:pt>
                <c:pt idx="77">
                  <c:v>740.21471799999995</c:v>
                </c:pt>
                <c:pt idx="78">
                  <c:v>788.99864099999991</c:v>
                </c:pt>
                <c:pt idx="79">
                  <c:v>785.83324300000004</c:v>
                </c:pt>
                <c:pt idx="80">
                  <c:v>774.82128399999999</c:v>
                </c:pt>
                <c:pt idx="81">
                  <c:v>773.37860499999999</c:v>
                </c:pt>
                <c:pt idx="82">
                  <c:v>697.07057599999996</c:v>
                </c:pt>
                <c:pt idx="83">
                  <c:v>610.17072800000005</c:v>
                </c:pt>
                <c:pt idx="84">
                  <c:v>734.27774199999999</c:v>
                </c:pt>
                <c:pt idx="85">
                  <c:v>724.54149300000006</c:v>
                </c:pt>
                <c:pt idx="86">
                  <c:v>699.25129500000003</c:v>
                </c:pt>
                <c:pt idx="87">
                  <c:v>619.87596200000007</c:v>
                </c:pt>
                <c:pt idx="88">
                  <c:v>580.75059699999997</c:v>
                </c:pt>
                <c:pt idx="89">
                  <c:v>599.18396400000006</c:v>
                </c:pt>
                <c:pt idx="90">
                  <c:v>566.38660100000004</c:v>
                </c:pt>
                <c:pt idx="91">
                  <c:v>625.00316099999998</c:v>
                </c:pt>
                <c:pt idx="92">
                  <c:v>698.03465200000005</c:v>
                </c:pt>
                <c:pt idx="93">
                  <c:v>710.93028900000002</c:v>
                </c:pt>
                <c:pt idx="94">
                  <c:v>697.84853300000009</c:v>
                </c:pt>
                <c:pt idx="95">
                  <c:v>702.73159199999998</c:v>
                </c:pt>
                <c:pt idx="96">
                  <c:v>642.72322900000006</c:v>
                </c:pt>
                <c:pt idx="97">
                  <c:v>591.57616099999996</c:v>
                </c:pt>
                <c:pt idx="98">
                  <c:v>705.00913700000001</c:v>
                </c:pt>
                <c:pt idx="99">
                  <c:v>748.014138</c:v>
                </c:pt>
                <c:pt idx="100">
                  <c:v>751.78666703200008</c:v>
                </c:pt>
                <c:pt idx="101">
                  <c:v>742.31714093599999</c:v>
                </c:pt>
                <c:pt idx="102">
                  <c:v>737.29596393600002</c:v>
                </c:pt>
                <c:pt idx="103">
                  <c:v>645.47756794400004</c:v>
                </c:pt>
                <c:pt idx="104">
                  <c:v>593.55877605600006</c:v>
                </c:pt>
                <c:pt idx="105">
                  <c:v>699.51276195200001</c:v>
                </c:pt>
                <c:pt idx="106">
                  <c:v>699.94146499999999</c:v>
                </c:pt>
                <c:pt idx="107">
                  <c:v>689.66706400800001</c:v>
                </c:pt>
                <c:pt idx="108">
                  <c:v>681.38210699999991</c:v>
                </c:pt>
                <c:pt idx="109">
                  <c:v>676.75810100000001</c:v>
                </c:pt>
                <c:pt idx="110">
                  <c:v>608.82426506400009</c:v>
                </c:pt>
                <c:pt idx="111">
                  <c:v>559.85635501599995</c:v>
                </c:pt>
                <c:pt idx="112">
                  <c:v>652.06652899999995</c:v>
                </c:pt>
                <c:pt idx="113">
                  <c:v>677.84943195200003</c:v>
                </c:pt>
                <c:pt idx="114">
                  <c:v>685.13688995200005</c:v>
                </c:pt>
                <c:pt idx="115">
                  <c:v>680.86487697600001</c:v>
                </c:pt>
                <c:pt idx="116">
                  <c:v>675.92109499999992</c:v>
                </c:pt>
                <c:pt idx="117">
                  <c:v>603.19314705599993</c:v>
                </c:pt>
                <c:pt idx="118">
                  <c:v>557.19513296800005</c:v>
                </c:pt>
                <c:pt idx="119">
                  <c:v>619.00437996799997</c:v>
                </c:pt>
                <c:pt idx="120">
                  <c:v>559.11478304799994</c:v>
                </c:pt>
                <c:pt idx="121">
                  <c:v>657.21452097600002</c:v>
                </c:pt>
                <c:pt idx="122">
                  <c:v>687.38849501599998</c:v>
                </c:pt>
                <c:pt idx="123">
                  <c:v>687.68820700799995</c:v>
                </c:pt>
                <c:pt idx="124">
                  <c:v>613.67908301599994</c:v>
                </c:pt>
                <c:pt idx="125">
                  <c:v>558.65855199999999</c:v>
                </c:pt>
                <c:pt idx="126">
                  <c:v>665.873803952</c:v>
                </c:pt>
                <c:pt idx="127">
                  <c:v>682.58854703999998</c:v>
                </c:pt>
                <c:pt idx="128">
                  <c:v>681.62487199999998</c:v>
                </c:pt>
                <c:pt idx="129">
                  <c:v>681.51624204000007</c:v>
                </c:pt>
                <c:pt idx="130">
                  <c:v>677.29407793600001</c:v>
                </c:pt>
                <c:pt idx="131">
                  <c:v>608.26995604800004</c:v>
                </c:pt>
                <c:pt idx="132">
                  <c:v>560.21487199199998</c:v>
                </c:pt>
                <c:pt idx="133">
                  <c:v>662.58445199200003</c:v>
                </c:pt>
                <c:pt idx="134">
                  <c:v>672.085488016</c:v>
                </c:pt>
                <c:pt idx="135">
                  <c:v>682.68546300800006</c:v>
                </c:pt>
                <c:pt idx="136">
                  <c:v>678.90547800799993</c:v>
                </c:pt>
                <c:pt idx="137">
                  <c:v>676.06714993599996</c:v>
                </c:pt>
                <c:pt idx="138">
                  <c:v>607.17318603199999</c:v>
                </c:pt>
                <c:pt idx="139">
                  <c:v>556.45026001600002</c:v>
                </c:pt>
                <c:pt idx="140">
                  <c:v>648.83675301599999</c:v>
                </c:pt>
                <c:pt idx="141">
                  <c:v>677.10424599999999</c:v>
                </c:pt>
                <c:pt idx="142">
                  <c:v>687.07326007199993</c:v>
                </c:pt>
                <c:pt idx="143">
                  <c:v>687.39064795199999</c:v>
                </c:pt>
                <c:pt idx="144">
                  <c:v>680.86961299199993</c:v>
                </c:pt>
                <c:pt idx="145">
                  <c:v>605.50713706400006</c:v>
                </c:pt>
                <c:pt idx="146">
                  <c:v>554.88834906399995</c:v>
                </c:pt>
                <c:pt idx="147">
                  <c:v>661.71791399999995</c:v>
                </c:pt>
                <c:pt idx="148">
                  <c:v>678.04804806699997</c:v>
                </c:pt>
                <c:pt idx="149">
                  <c:v>675.44852000000003</c:v>
                </c:pt>
                <c:pt idx="150">
                  <c:v>669.68814806399996</c:v>
                </c:pt>
                <c:pt idx="151">
                  <c:v>667.976886992</c:v>
                </c:pt>
                <c:pt idx="152">
                  <c:v>599.95683403999999</c:v>
                </c:pt>
                <c:pt idx="153">
                  <c:v>547.85274697600005</c:v>
                </c:pt>
                <c:pt idx="154">
                  <c:v>658.78184801600003</c:v>
                </c:pt>
                <c:pt idx="155">
                  <c:v>678.60913205599991</c:v>
                </c:pt>
                <c:pt idx="156">
                  <c:v>676.74889297599998</c:v>
                </c:pt>
                <c:pt idx="157">
                  <c:v>675.27453495999998</c:v>
                </c:pt>
                <c:pt idx="158">
                  <c:v>676.07473196000001</c:v>
                </c:pt>
                <c:pt idx="159">
                  <c:v>604.34536894400003</c:v>
                </c:pt>
                <c:pt idx="160">
                  <c:v>556.20927004800001</c:v>
                </c:pt>
                <c:pt idx="161">
                  <c:v>666.46011198399992</c:v>
                </c:pt>
                <c:pt idx="162">
                  <c:v>687.94311100799996</c:v>
                </c:pt>
                <c:pt idx="163">
                  <c:v>694.84880403199998</c:v>
                </c:pt>
                <c:pt idx="164">
                  <c:v>695.13316299999997</c:v>
                </c:pt>
                <c:pt idx="165">
                  <c:v>694.56915404799997</c:v>
                </c:pt>
                <c:pt idx="166">
                  <c:v>631.18019800800005</c:v>
                </c:pt>
                <c:pt idx="167">
                  <c:v>584.57415602399999</c:v>
                </c:pt>
                <c:pt idx="168">
                  <c:v>700.71434602399995</c:v>
                </c:pt>
                <c:pt idx="169">
                  <c:v>724.41221304800001</c:v>
                </c:pt>
                <c:pt idx="170">
                  <c:v>737.20505000000003</c:v>
                </c:pt>
                <c:pt idx="171">
                  <c:v>745.77056698400008</c:v>
                </c:pt>
                <c:pt idx="172">
                  <c:v>747.49546400000008</c:v>
                </c:pt>
                <c:pt idx="173">
                  <c:v>671.112619</c:v>
                </c:pt>
                <c:pt idx="174">
                  <c:v>616.25532900000007</c:v>
                </c:pt>
                <c:pt idx="175">
                  <c:v>738.41171400000007</c:v>
                </c:pt>
                <c:pt idx="176">
                  <c:v>757.6655649999999</c:v>
                </c:pt>
                <c:pt idx="177">
                  <c:v>756.15688499999999</c:v>
                </c:pt>
                <c:pt idx="178">
                  <c:v>746.62724900000001</c:v>
                </c:pt>
                <c:pt idx="179">
                  <c:v>731.75509399999999</c:v>
                </c:pt>
                <c:pt idx="180">
                  <c:v>661.64398400000005</c:v>
                </c:pt>
                <c:pt idx="181">
                  <c:v>605.14493799999991</c:v>
                </c:pt>
                <c:pt idx="182">
                  <c:v>715.40888399999994</c:v>
                </c:pt>
                <c:pt idx="183">
                  <c:v>745.524945</c:v>
                </c:pt>
                <c:pt idx="184">
                  <c:v>740.73254599999996</c:v>
                </c:pt>
                <c:pt idx="185">
                  <c:v>736.42068000000006</c:v>
                </c:pt>
                <c:pt idx="186">
                  <c:v>734.56516799999997</c:v>
                </c:pt>
                <c:pt idx="187">
                  <c:v>663.55821200000003</c:v>
                </c:pt>
                <c:pt idx="188">
                  <c:v>612.35718900000006</c:v>
                </c:pt>
                <c:pt idx="189">
                  <c:v>752.17184799999995</c:v>
                </c:pt>
                <c:pt idx="190">
                  <c:v>773.20672999999999</c:v>
                </c:pt>
                <c:pt idx="191">
                  <c:v>767.13356099999999</c:v>
                </c:pt>
                <c:pt idx="192">
                  <c:v>758.78486299999997</c:v>
                </c:pt>
                <c:pt idx="193">
                  <c:v>751.87110499999994</c:v>
                </c:pt>
                <c:pt idx="194">
                  <c:v>670.42926599999998</c:v>
                </c:pt>
                <c:pt idx="195">
                  <c:v>608.52088600000002</c:v>
                </c:pt>
                <c:pt idx="196">
                  <c:v>721.31355000000008</c:v>
                </c:pt>
                <c:pt idx="197">
                  <c:v>751.08332299999995</c:v>
                </c:pt>
                <c:pt idx="198">
                  <c:v>760.29506800000001</c:v>
                </c:pt>
                <c:pt idx="199">
                  <c:v>762.34228799999994</c:v>
                </c:pt>
                <c:pt idx="200">
                  <c:v>752.044746992</c:v>
                </c:pt>
                <c:pt idx="201">
                  <c:v>659.06163695199996</c:v>
                </c:pt>
                <c:pt idx="202">
                  <c:v>598.91607095199993</c:v>
                </c:pt>
                <c:pt idx="203">
                  <c:v>734.78721700799997</c:v>
                </c:pt>
                <c:pt idx="204">
                  <c:v>760.5171310479999</c:v>
                </c:pt>
                <c:pt idx="205">
                  <c:v>751.63533905600002</c:v>
                </c:pt>
                <c:pt idx="206">
                  <c:v>759.88746695200007</c:v>
                </c:pt>
                <c:pt idx="207">
                  <c:v>755.52739495200001</c:v>
                </c:pt>
                <c:pt idx="208">
                  <c:v>676.22950104799997</c:v>
                </c:pt>
                <c:pt idx="209">
                  <c:v>617.47736306400009</c:v>
                </c:pt>
                <c:pt idx="210">
                  <c:v>732.33169803199996</c:v>
                </c:pt>
                <c:pt idx="211">
                  <c:v>752.28087700800006</c:v>
                </c:pt>
                <c:pt idx="212">
                  <c:v>778.07271598399996</c:v>
                </c:pt>
                <c:pt idx="213">
                  <c:v>797.03779603199996</c:v>
                </c:pt>
                <c:pt idx="214">
                  <c:v>805.83079803999999</c:v>
                </c:pt>
                <c:pt idx="215">
                  <c:v>717.97431195999991</c:v>
                </c:pt>
                <c:pt idx="216">
                  <c:v>662.47975603199995</c:v>
                </c:pt>
                <c:pt idx="217">
                  <c:v>778.13109199200005</c:v>
                </c:pt>
                <c:pt idx="218">
                  <c:v>782.20967500799998</c:v>
                </c:pt>
                <c:pt idx="219">
                  <c:v>762.68753599199999</c:v>
                </c:pt>
                <c:pt idx="220">
                  <c:v>738.21097393600007</c:v>
                </c:pt>
                <c:pt idx="221">
                  <c:v>715.62475698399999</c:v>
                </c:pt>
                <c:pt idx="222">
                  <c:v>660.77568800799997</c:v>
                </c:pt>
                <c:pt idx="223">
                  <c:v>621.38710094399994</c:v>
                </c:pt>
                <c:pt idx="224">
                  <c:v>696.3719910320001</c:v>
                </c:pt>
                <c:pt idx="225">
                  <c:v>696.23801100000003</c:v>
                </c:pt>
                <c:pt idx="226">
                  <c:v>621.80120399999998</c:v>
                </c:pt>
                <c:pt idx="227">
                  <c:v>680.05913600000008</c:v>
                </c:pt>
                <c:pt idx="228">
                  <c:v>671.39722400000005</c:v>
                </c:pt>
                <c:pt idx="229">
                  <c:v>614.60771299999999</c:v>
                </c:pt>
                <c:pt idx="230">
                  <c:v>582.83981900000003</c:v>
                </c:pt>
                <c:pt idx="231">
                  <c:v>691.72233299999994</c:v>
                </c:pt>
                <c:pt idx="232">
                  <c:v>719.35601199999996</c:v>
                </c:pt>
                <c:pt idx="233">
                  <c:v>728.96111100000007</c:v>
                </c:pt>
                <c:pt idx="234">
                  <c:v>728.161698</c:v>
                </c:pt>
                <c:pt idx="235">
                  <c:v>723.32846293599994</c:v>
                </c:pt>
                <c:pt idx="236">
                  <c:v>649.69688100799999</c:v>
                </c:pt>
                <c:pt idx="237">
                  <c:v>600.14196203199992</c:v>
                </c:pt>
                <c:pt idx="238">
                  <c:v>734.40822897600003</c:v>
                </c:pt>
                <c:pt idx="239">
                  <c:v>761.38471700800005</c:v>
                </c:pt>
                <c:pt idx="240">
                  <c:v>756.83728594399997</c:v>
                </c:pt>
                <c:pt idx="241">
                  <c:v>754.892056024</c:v>
                </c:pt>
                <c:pt idx="242">
                  <c:v>748.46940596799993</c:v>
                </c:pt>
                <c:pt idx="243">
                  <c:v>669.902624952</c:v>
                </c:pt>
                <c:pt idx="244">
                  <c:v>628.34300295200001</c:v>
                </c:pt>
                <c:pt idx="245">
                  <c:v>741.95252595200009</c:v>
                </c:pt>
                <c:pt idx="246">
                  <c:v>750.93238300000007</c:v>
                </c:pt>
                <c:pt idx="247">
                  <c:v>743.79327495200005</c:v>
                </c:pt>
                <c:pt idx="248">
                  <c:v>729.40183999999999</c:v>
                </c:pt>
                <c:pt idx="249">
                  <c:v>716.65460995199999</c:v>
                </c:pt>
                <c:pt idx="250">
                  <c:v>625.55986300000006</c:v>
                </c:pt>
                <c:pt idx="251">
                  <c:v>577.96464504800008</c:v>
                </c:pt>
                <c:pt idx="252">
                  <c:v>679.22155995200001</c:v>
                </c:pt>
                <c:pt idx="253">
                  <c:v>687.48138904799998</c:v>
                </c:pt>
                <c:pt idx="254">
                  <c:v>729.94413100000008</c:v>
                </c:pt>
                <c:pt idx="255">
                  <c:v>735.91623300000003</c:v>
                </c:pt>
                <c:pt idx="256">
                  <c:v>730.22164599999996</c:v>
                </c:pt>
                <c:pt idx="257">
                  <c:v>639.39625895199993</c:v>
                </c:pt>
                <c:pt idx="258">
                  <c:v>590.33234295199998</c:v>
                </c:pt>
                <c:pt idx="259">
                  <c:v>712.60098995199996</c:v>
                </c:pt>
                <c:pt idx="260">
                  <c:v>730.25228304799998</c:v>
                </c:pt>
                <c:pt idx="261">
                  <c:v>737.26254995200009</c:v>
                </c:pt>
                <c:pt idx="262">
                  <c:v>743.34648600000003</c:v>
                </c:pt>
                <c:pt idx="263">
                  <c:v>737.30738300000007</c:v>
                </c:pt>
                <c:pt idx="264">
                  <c:v>661.18913800000007</c:v>
                </c:pt>
                <c:pt idx="265">
                  <c:v>612.24149195199993</c:v>
                </c:pt>
                <c:pt idx="266">
                  <c:v>728.46355299999993</c:v>
                </c:pt>
                <c:pt idx="267">
                  <c:v>735.64845700000001</c:v>
                </c:pt>
                <c:pt idx="268">
                  <c:v>729.45554900000002</c:v>
                </c:pt>
                <c:pt idx="269">
                  <c:v>719.15089104799995</c:v>
                </c:pt>
                <c:pt idx="270">
                  <c:v>710.05386504800003</c:v>
                </c:pt>
                <c:pt idx="271">
                  <c:v>627.48612800000001</c:v>
                </c:pt>
                <c:pt idx="272">
                  <c:v>576.74451499999998</c:v>
                </c:pt>
                <c:pt idx="273">
                  <c:v>688.50961899999993</c:v>
                </c:pt>
                <c:pt idx="274">
                  <c:v>692.35499300000004</c:v>
                </c:pt>
                <c:pt idx="275">
                  <c:v>695.70199600000001</c:v>
                </c:pt>
                <c:pt idx="276">
                  <c:v>697.37700500000005</c:v>
                </c:pt>
                <c:pt idx="277">
                  <c:v>686.55975000000001</c:v>
                </c:pt>
                <c:pt idx="278">
                  <c:v>613.79947800000002</c:v>
                </c:pt>
                <c:pt idx="279">
                  <c:v>564.94973800000002</c:v>
                </c:pt>
                <c:pt idx="280">
                  <c:v>657.44975199999999</c:v>
                </c:pt>
                <c:pt idx="281">
                  <c:v>663.02466200000003</c:v>
                </c:pt>
                <c:pt idx="282">
                  <c:v>677.10444400000006</c:v>
                </c:pt>
                <c:pt idx="283">
                  <c:v>676.45917099999997</c:v>
                </c:pt>
                <c:pt idx="284">
                  <c:v>580.29554299999995</c:v>
                </c:pt>
                <c:pt idx="285">
                  <c:v>582.89573499999995</c:v>
                </c:pt>
                <c:pt idx="286">
                  <c:v>557.388462</c:v>
                </c:pt>
                <c:pt idx="287">
                  <c:v>654.85693400000002</c:v>
                </c:pt>
                <c:pt idx="288">
                  <c:v>674.00317099999995</c:v>
                </c:pt>
                <c:pt idx="289">
                  <c:v>681.31695200000001</c:v>
                </c:pt>
                <c:pt idx="290">
                  <c:v>682.15179799999999</c:v>
                </c:pt>
                <c:pt idx="291">
                  <c:v>673.97173999999995</c:v>
                </c:pt>
                <c:pt idx="292">
                  <c:v>600.42714699999999</c:v>
                </c:pt>
                <c:pt idx="293">
                  <c:v>555.61205599999994</c:v>
                </c:pt>
                <c:pt idx="294">
                  <c:v>660.48522500000001</c:v>
                </c:pt>
                <c:pt idx="295">
                  <c:v>677.14348100000007</c:v>
                </c:pt>
                <c:pt idx="296">
                  <c:v>675.75055199999997</c:v>
                </c:pt>
                <c:pt idx="297">
                  <c:v>674.02980000000002</c:v>
                </c:pt>
                <c:pt idx="298">
                  <c:v>675.71099199999992</c:v>
                </c:pt>
                <c:pt idx="299">
                  <c:v>607.86473599999999</c:v>
                </c:pt>
                <c:pt idx="300">
                  <c:v>594.80289800000003</c:v>
                </c:pt>
                <c:pt idx="301">
                  <c:v>704.82509795199996</c:v>
                </c:pt>
                <c:pt idx="302">
                  <c:v>735.965463</c:v>
                </c:pt>
                <c:pt idx="303">
                  <c:v>731.51706499999989</c:v>
                </c:pt>
                <c:pt idx="304">
                  <c:v>619.75306895200004</c:v>
                </c:pt>
                <c:pt idx="305">
                  <c:v>658.87541199999998</c:v>
                </c:pt>
                <c:pt idx="306">
                  <c:v>623.37154304799992</c:v>
                </c:pt>
                <c:pt idx="307">
                  <c:v>593.84829895199994</c:v>
                </c:pt>
                <c:pt idx="308">
                  <c:v>716.02449004799996</c:v>
                </c:pt>
                <c:pt idx="309">
                  <c:v>737.48533799999996</c:v>
                </c:pt>
                <c:pt idx="310">
                  <c:v>736.58466004800005</c:v>
                </c:pt>
                <c:pt idx="311">
                  <c:v>738.10585000000003</c:v>
                </c:pt>
                <c:pt idx="312">
                  <c:v>724.84918295199998</c:v>
                </c:pt>
                <c:pt idx="313">
                  <c:v>648.769947</c:v>
                </c:pt>
                <c:pt idx="314">
                  <c:v>594.49957799999993</c:v>
                </c:pt>
                <c:pt idx="315">
                  <c:v>705.08882400000005</c:v>
                </c:pt>
                <c:pt idx="316">
                  <c:v>714.89044699999999</c:v>
                </c:pt>
                <c:pt idx="317">
                  <c:v>713.65076199999999</c:v>
                </c:pt>
                <c:pt idx="318">
                  <c:v>711.55650100000003</c:v>
                </c:pt>
                <c:pt idx="319">
                  <c:v>706.99186304800003</c:v>
                </c:pt>
                <c:pt idx="320">
                  <c:v>630.24724595200007</c:v>
                </c:pt>
                <c:pt idx="321">
                  <c:v>596.253107</c:v>
                </c:pt>
                <c:pt idx="322">
                  <c:v>711.84277800000007</c:v>
                </c:pt>
                <c:pt idx="323">
                  <c:v>737.01827200000002</c:v>
                </c:pt>
                <c:pt idx="324">
                  <c:v>742.48096999999996</c:v>
                </c:pt>
                <c:pt idx="325">
                  <c:v>748.06867399999999</c:v>
                </c:pt>
                <c:pt idx="326">
                  <c:v>742.66123400000004</c:v>
                </c:pt>
                <c:pt idx="327">
                  <c:v>666.36895300000003</c:v>
                </c:pt>
                <c:pt idx="328">
                  <c:v>620.80484899999999</c:v>
                </c:pt>
                <c:pt idx="329">
                  <c:v>740.44153000000006</c:v>
                </c:pt>
                <c:pt idx="330">
                  <c:v>756.7047389999999</c:v>
                </c:pt>
                <c:pt idx="331">
                  <c:v>758.41831300000001</c:v>
                </c:pt>
                <c:pt idx="332">
                  <c:v>760.80557399999998</c:v>
                </c:pt>
                <c:pt idx="333">
                  <c:v>748.86831595199999</c:v>
                </c:pt>
                <c:pt idx="334">
                  <c:v>672.20162695199997</c:v>
                </c:pt>
                <c:pt idx="335">
                  <c:v>623.1458340480001</c:v>
                </c:pt>
                <c:pt idx="336">
                  <c:v>728.709542048</c:v>
                </c:pt>
                <c:pt idx="337">
                  <c:v>735.15982604800001</c:v>
                </c:pt>
                <c:pt idx="338">
                  <c:v>731.63382495200005</c:v>
                </c:pt>
                <c:pt idx="339">
                  <c:v>640.21416799999997</c:v>
                </c:pt>
                <c:pt idx="340">
                  <c:v>669.80136899999991</c:v>
                </c:pt>
                <c:pt idx="341">
                  <c:v>624.441057</c:v>
                </c:pt>
                <c:pt idx="342">
                  <c:v>606.99907599999995</c:v>
                </c:pt>
                <c:pt idx="343">
                  <c:v>728.15828799999997</c:v>
                </c:pt>
                <c:pt idx="344">
                  <c:v>752.99256100000002</c:v>
                </c:pt>
                <c:pt idx="345">
                  <c:v>761.26085499999999</c:v>
                </c:pt>
                <c:pt idx="346">
                  <c:v>770.71328799999992</c:v>
                </c:pt>
                <c:pt idx="347">
                  <c:v>760.15690500000005</c:v>
                </c:pt>
                <c:pt idx="348">
                  <c:v>682.14572499999997</c:v>
                </c:pt>
                <c:pt idx="349">
                  <c:v>640.290435</c:v>
                </c:pt>
                <c:pt idx="350">
                  <c:v>759.21900199999993</c:v>
                </c:pt>
                <c:pt idx="351">
                  <c:v>782.09666400000003</c:v>
                </c:pt>
                <c:pt idx="352">
                  <c:v>765.8822439999999</c:v>
                </c:pt>
                <c:pt idx="353">
                  <c:v>755.88467604799996</c:v>
                </c:pt>
                <c:pt idx="354">
                  <c:v>732.25340099999994</c:v>
                </c:pt>
                <c:pt idx="355">
                  <c:v>650.70795295199991</c:v>
                </c:pt>
                <c:pt idx="356">
                  <c:v>611.27817595199997</c:v>
                </c:pt>
                <c:pt idx="357">
                  <c:v>608.41093204800006</c:v>
                </c:pt>
                <c:pt idx="358">
                  <c:v>532.43958704799991</c:v>
                </c:pt>
                <c:pt idx="359">
                  <c:v>634.28328004800005</c:v>
                </c:pt>
                <c:pt idx="360">
                  <c:v>681.17977504800001</c:v>
                </c:pt>
                <c:pt idx="361">
                  <c:v>682.41974000000005</c:v>
                </c:pt>
                <c:pt idx="362">
                  <c:v>635.78216099999997</c:v>
                </c:pt>
                <c:pt idx="363">
                  <c:v>600.50649204800004</c:v>
                </c:pt>
                <c:pt idx="364">
                  <c:v>614.90755295200006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67168560"/>
        <c:axId val="667168952"/>
      </c:lineChart>
      <c:dateAx>
        <c:axId val="6671685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chemeClr val="bg1">
                <a:lumMod val="65000"/>
              </a:schemeClr>
            </a:solidFill>
            <a:prstDash val="solid"/>
          </a:ln>
        </c:spPr>
        <c:txPr>
          <a:bodyPr/>
          <a:lstStyle/>
          <a:p>
            <a:pPr>
              <a:defRPr>
                <a:solidFill>
                  <a:srgbClr val="004563"/>
                </a:solidFill>
              </a:defRPr>
            </a:pPr>
            <a:endParaRPr lang="es-ES"/>
          </a:p>
        </c:txPr>
        <c:crossAx val="667168952"/>
        <c:crosses val="autoZero"/>
        <c:auto val="0"/>
        <c:lblOffset val="100"/>
        <c:baseTimeUnit val="days"/>
        <c:majorTimeUnit val="months"/>
        <c:minorUnit val="30"/>
        <c:minorTimeUnit val="months"/>
      </c:dateAx>
      <c:valAx>
        <c:axId val="66716895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chemeClr val="bg1">
                  <a:lumMod val="75000"/>
                </a:schemeClr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4563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67168560"/>
        <c:crosses val="autoZero"/>
        <c:crossBetween val="between"/>
        <c:majorUnit val="100"/>
        <c:minorUnit val="50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1456985614924609"/>
          <c:y val="6.1259774168853892E-2"/>
          <c:w val="0.80090954484347987"/>
          <c:h val="6.7159105111861017E-2"/>
        </c:manualLayout>
      </c:layout>
      <c:overlay val="0"/>
      <c:txPr>
        <a:bodyPr/>
        <a:lstStyle/>
        <a:p>
          <a:pPr>
            <a:defRPr sz="800" b="0" i="0" u="none" strike="noStrike" baseline="0">
              <a:solidFill>
                <a:srgbClr val="004563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zero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4563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orientation="landscape" horizontalDpi="-4" verticalDpi="-4"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38209697472028"/>
          <c:y val="0.17838064649813509"/>
          <c:w val="0.83008136482939632"/>
          <c:h val="0.69092105263157899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'Data 2'!$C$589</c:f>
              <c:strCache>
                <c:ptCount val="1"/>
                <c:pt idx="0">
                  <c:v>Hidráulica</c:v>
                </c:pt>
              </c:strCache>
            </c:strRef>
          </c:tx>
          <c:spPr>
            <a:solidFill>
              <a:srgbClr val="0090D1"/>
            </a:solidFill>
            <a:ln w="25400">
              <a:noFill/>
            </a:ln>
          </c:spPr>
          <c:invertIfNegative val="0"/>
          <c:cat>
            <c:numRef>
              <c:f>'Data 2'!$D$588:$H$588</c:f>
              <c:numCache>
                <c:formatCode>0</c:formatCode>
                <c:ptCount val="5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</c:numCache>
            </c:numRef>
          </c:cat>
          <c:val>
            <c:numRef>
              <c:f>'Data 2'!$D$589:$H$589</c:f>
              <c:numCache>
                <c:formatCode>#,##0</c:formatCode>
                <c:ptCount val="5"/>
                <c:pt idx="0">
                  <c:v>39178.524159203997</c:v>
                </c:pt>
                <c:pt idx="1">
                  <c:v>28379.011570850002</c:v>
                </c:pt>
                <c:pt idx="2">
                  <c:v>36111.434365772002</c:v>
                </c:pt>
                <c:pt idx="3">
                  <c:v>18447.346771659999</c:v>
                </c:pt>
                <c:pt idx="4">
                  <c:v>34103.083826871996</c:v>
                </c:pt>
              </c:numCache>
            </c:numRef>
          </c:val>
        </c:ser>
        <c:ser>
          <c:idx val="0"/>
          <c:order val="1"/>
          <c:tx>
            <c:strRef>
              <c:f>'Data 2'!$C$590</c:f>
              <c:strCache>
                <c:ptCount val="1"/>
                <c:pt idx="0">
                  <c:v>Eólica </c:v>
                </c:pt>
              </c:strCache>
            </c:strRef>
          </c:tx>
          <c:spPr>
            <a:solidFill>
              <a:srgbClr val="6FB114"/>
            </a:solidFill>
            <a:ln w="25400">
              <a:noFill/>
            </a:ln>
          </c:spPr>
          <c:invertIfNegative val="0"/>
          <c:cat>
            <c:numRef>
              <c:f>'Data 2'!$D$588:$H$588</c:f>
              <c:numCache>
                <c:formatCode>0</c:formatCode>
                <c:ptCount val="5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</c:numCache>
            </c:numRef>
          </c:cat>
          <c:val>
            <c:numRef>
              <c:f>'Data 2'!$D$590:$H$590</c:f>
              <c:numCache>
                <c:formatCode>#,##0</c:formatCode>
                <c:ptCount val="5"/>
                <c:pt idx="0">
                  <c:v>50636.662464000001</c:v>
                </c:pt>
                <c:pt idx="1">
                  <c:v>47715.882145000003</c:v>
                </c:pt>
                <c:pt idx="2">
                  <c:v>47298.163668000001</c:v>
                </c:pt>
                <c:pt idx="3">
                  <c:v>47508.105951999998</c:v>
                </c:pt>
                <c:pt idx="4">
                  <c:v>48945.648973999996</c:v>
                </c:pt>
              </c:numCache>
            </c:numRef>
          </c:val>
        </c:ser>
        <c:ser>
          <c:idx val="2"/>
          <c:order val="2"/>
          <c:tx>
            <c:strRef>
              <c:f>'Data 2'!$C$591</c:f>
              <c:strCache>
                <c:ptCount val="1"/>
                <c:pt idx="0">
                  <c:v>Solar fotovoltaica</c:v>
                </c:pt>
              </c:strCache>
            </c:strRef>
          </c:tx>
          <c:spPr>
            <a:solidFill>
              <a:srgbClr val="E48500"/>
            </a:solidFill>
            <a:ln w="25400">
              <a:noFill/>
            </a:ln>
          </c:spPr>
          <c:invertIfNegative val="0"/>
          <c:cat>
            <c:numRef>
              <c:f>'Data 2'!$D$588:$H$588</c:f>
              <c:numCache>
                <c:formatCode>0</c:formatCode>
                <c:ptCount val="5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</c:numCache>
            </c:numRef>
          </c:cat>
          <c:val>
            <c:numRef>
              <c:f>'Data 2'!$D$591:$H$591</c:f>
              <c:numCache>
                <c:formatCode>#,##0</c:formatCode>
                <c:ptCount val="5"/>
                <c:pt idx="0">
                  <c:v>7802.7909200000104</c:v>
                </c:pt>
                <c:pt idx="1">
                  <c:v>7845.3145369999993</c:v>
                </c:pt>
                <c:pt idx="2">
                  <c:v>7579.2182120000007</c:v>
                </c:pt>
                <c:pt idx="3">
                  <c:v>8000.7121639999996</c:v>
                </c:pt>
                <c:pt idx="4">
                  <c:v>7373.9861059999994</c:v>
                </c:pt>
              </c:numCache>
            </c:numRef>
          </c:val>
        </c:ser>
        <c:ser>
          <c:idx val="3"/>
          <c:order val="3"/>
          <c:tx>
            <c:strRef>
              <c:f>'Data 2'!$C$592</c:f>
              <c:strCache>
                <c:ptCount val="1"/>
                <c:pt idx="0">
                  <c:v>Solar térmica</c:v>
                </c:pt>
              </c:strCache>
            </c:strRef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cat>
            <c:numRef>
              <c:f>'Data 2'!$D$588:$H$588</c:f>
              <c:numCache>
                <c:formatCode>0</c:formatCode>
                <c:ptCount val="5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</c:numCache>
            </c:numRef>
          </c:cat>
          <c:val>
            <c:numRef>
              <c:f>'Data 2'!$D$592:$H$592</c:f>
              <c:numCache>
                <c:formatCode>#,##0</c:formatCode>
                <c:ptCount val="5"/>
                <c:pt idx="0">
                  <c:v>4958.9149260000004</c:v>
                </c:pt>
                <c:pt idx="1">
                  <c:v>5085.2355140000009</c:v>
                </c:pt>
                <c:pt idx="2">
                  <c:v>5071.2017019999994</c:v>
                </c:pt>
                <c:pt idx="3">
                  <c:v>5347.9524650000003</c:v>
                </c:pt>
                <c:pt idx="4">
                  <c:v>4424.3266740000099</c:v>
                </c:pt>
              </c:numCache>
            </c:numRef>
          </c:val>
        </c:ser>
        <c:ser>
          <c:idx val="4"/>
          <c:order val="4"/>
          <c:tx>
            <c:strRef>
              <c:f>'Data 2'!$C$593</c:f>
              <c:strCache>
                <c:ptCount val="1"/>
                <c:pt idx="0">
                  <c:v>Otras renovables</c:v>
                </c:pt>
              </c:strCache>
            </c:strRef>
          </c:tx>
          <c:spPr>
            <a:solidFill>
              <a:srgbClr val="9A5CBC"/>
            </a:solidFill>
            <a:ln w="25400">
              <a:noFill/>
            </a:ln>
          </c:spPr>
          <c:invertIfNegative val="0"/>
          <c:cat>
            <c:numRef>
              <c:f>'Data 2'!$D$588:$H$588</c:f>
              <c:numCache>
                <c:formatCode>0</c:formatCode>
                <c:ptCount val="5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</c:numCache>
            </c:numRef>
          </c:cat>
          <c:val>
            <c:numRef>
              <c:f>'Data 2'!$D$593:$H$593</c:f>
              <c:numCache>
                <c:formatCode>#,##0</c:formatCode>
                <c:ptCount val="5"/>
                <c:pt idx="0">
                  <c:v>3805.563474</c:v>
                </c:pt>
                <c:pt idx="1">
                  <c:v>3422.5667469999999</c:v>
                </c:pt>
                <c:pt idx="2">
                  <c:v>3415.0193380000001</c:v>
                </c:pt>
                <c:pt idx="3">
                  <c:v>3599.155882</c:v>
                </c:pt>
                <c:pt idx="4">
                  <c:v>3546.523373</c:v>
                </c:pt>
              </c:numCache>
            </c:numRef>
          </c:val>
        </c:ser>
        <c:ser>
          <c:idx val="5"/>
          <c:order val="5"/>
          <c:tx>
            <c:strRef>
              <c:f>'Data 2'!$C$594</c:f>
              <c:strCache>
                <c:ptCount val="1"/>
                <c:pt idx="0">
                  <c:v>Residuos renovables</c:v>
                </c:pt>
              </c:strCache>
            </c:strRef>
          </c:tx>
          <c:spPr>
            <a:solidFill>
              <a:srgbClr val="A0A0A0"/>
            </a:solidFill>
          </c:spPr>
          <c:invertIfNegative val="0"/>
          <c:cat>
            <c:numRef>
              <c:f>'Data 2'!$D$588:$H$588</c:f>
              <c:numCache>
                <c:formatCode>0</c:formatCode>
                <c:ptCount val="5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</c:numCache>
            </c:numRef>
          </c:cat>
          <c:val>
            <c:numRef>
              <c:f>'Data 2'!$D$594:$H$594</c:f>
              <c:numCache>
                <c:formatCode>#,##0</c:formatCode>
                <c:ptCount val="5"/>
                <c:pt idx="0">
                  <c:v>545.53808600000002</c:v>
                </c:pt>
                <c:pt idx="1">
                  <c:v>662.65547500000002</c:v>
                </c:pt>
                <c:pt idx="2">
                  <c:v>649.73991049999995</c:v>
                </c:pt>
                <c:pt idx="3">
                  <c:v>728.15043299999991</c:v>
                </c:pt>
                <c:pt idx="4">
                  <c:v>732.97066150000001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667169736"/>
        <c:axId val="667170128"/>
      </c:barChart>
      <c:catAx>
        <c:axId val="667169736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ln w="3175">
            <a:solidFill>
              <a:schemeClr val="bg1">
                <a:lumMod val="65000"/>
              </a:schemeClr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4563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6717012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67170128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chemeClr val="bg1">
                  <a:lumMod val="75000"/>
                </a:schemeClr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4563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67169736"/>
        <c:crosses val="autoZero"/>
        <c:crossBetween val="between"/>
        <c:majorUnit val="20000"/>
        <c:minorUnit val="232.77677009999999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1929824561403508"/>
          <c:y val="4.2948611686697051E-2"/>
          <c:w val="0.7235038660707952"/>
          <c:h val="6.472897558831960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4563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zero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4563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>
      <c:oddHeader>&amp;A</c:oddHeader>
      <c:oddFooter>Página &amp;P</c:oddFooter>
    </c:headerFooter>
    <c:pageMargins b="1" l="0.75000000000000111" r="0.75000000000000111" t="1" header="0.511811024" footer="0.511811024"/>
    <c:pageSetup paperSize="9" orientation="landscape" verticalDpi="355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9267325040252319E-2"/>
          <c:y val="0.17213703550214118"/>
          <c:w val="0.84219615011358873"/>
          <c:h val="0.68214912280701767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'Data 2'!$C$599</c:f>
              <c:strCache>
                <c:ptCount val="1"/>
                <c:pt idx="0">
                  <c:v>Hidráulica</c:v>
                </c:pt>
              </c:strCache>
            </c:strRef>
          </c:tx>
          <c:spPr>
            <a:solidFill>
              <a:srgbClr val="0090D1"/>
            </a:solidFill>
            <a:ln w="25400">
              <a:noFill/>
            </a:ln>
          </c:spPr>
          <c:invertIfNegative val="0"/>
          <c:cat>
            <c:numRef>
              <c:f>'Data 2'!$D$598:$H$598</c:f>
              <c:numCache>
                <c:formatCode>0</c:formatCode>
                <c:ptCount val="5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</c:numCache>
            </c:numRef>
          </c:cat>
          <c:val>
            <c:numRef>
              <c:f>'Data 2'!$D$599:$H$599</c:f>
              <c:numCache>
                <c:formatCode>#,##0</c:formatCode>
                <c:ptCount val="5"/>
                <c:pt idx="0">
                  <c:v>16990.841779999999</c:v>
                </c:pt>
                <c:pt idx="1">
                  <c:v>17026.746629999994</c:v>
                </c:pt>
                <c:pt idx="2">
                  <c:v>17030.846629999996</c:v>
                </c:pt>
                <c:pt idx="3">
                  <c:v>17027.884629999997</c:v>
                </c:pt>
                <c:pt idx="4">
                  <c:v>17046.656230000001</c:v>
                </c:pt>
              </c:numCache>
            </c:numRef>
          </c:val>
        </c:ser>
        <c:ser>
          <c:idx val="0"/>
          <c:order val="1"/>
          <c:tx>
            <c:strRef>
              <c:f>'Data 2'!$C$600</c:f>
              <c:strCache>
                <c:ptCount val="1"/>
                <c:pt idx="0">
                  <c:v>Eólica </c:v>
                </c:pt>
              </c:strCache>
            </c:strRef>
          </c:tx>
          <c:spPr>
            <a:solidFill>
              <a:srgbClr val="6FB114"/>
            </a:solidFill>
            <a:ln w="25400">
              <a:noFill/>
            </a:ln>
          </c:spPr>
          <c:invertIfNegative val="0"/>
          <c:cat>
            <c:numRef>
              <c:f>'Data 2'!$D$598:$H$598</c:f>
              <c:numCache>
                <c:formatCode>0</c:formatCode>
                <c:ptCount val="5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</c:numCache>
            </c:numRef>
          </c:cat>
          <c:val>
            <c:numRef>
              <c:f>'Data 2'!$D$600:$H$600</c:f>
              <c:numCache>
                <c:formatCode>#,##0</c:formatCode>
                <c:ptCount val="5"/>
                <c:pt idx="0">
                  <c:v>22871.444549999997</c:v>
                </c:pt>
                <c:pt idx="1">
                  <c:v>22848.555149999993</c:v>
                </c:pt>
                <c:pt idx="2">
                  <c:v>22894.59015</c:v>
                </c:pt>
                <c:pt idx="3">
                  <c:v>22919.882750000001</c:v>
                </c:pt>
                <c:pt idx="4">
                  <c:v>23091.050999999999</c:v>
                </c:pt>
              </c:numCache>
            </c:numRef>
          </c:val>
        </c:ser>
        <c:ser>
          <c:idx val="3"/>
          <c:order val="2"/>
          <c:tx>
            <c:strRef>
              <c:f>'Data 2'!$C$601</c:f>
              <c:strCache>
                <c:ptCount val="1"/>
                <c:pt idx="0">
                  <c:v>Solar fotovoltaica</c:v>
                </c:pt>
              </c:strCache>
            </c:strRef>
          </c:tx>
          <c:spPr>
            <a:solidFill>
              <a:srgbClr val="E48500"/>
            </a:solidFill>
            <a:ln w="25400">
              <a:noFill/>
            </a:ln>
          </c:spPr>
          <c:invertIfNegative val="0"/>
          <c:cat>
            <c:numRef>
              <c:f>'Data 2'!$D$598:$H$598</c:f>
              <c:numCache>
                <c:formatCode>0</c:formatCode>
                <c:ptCount val="5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</c:numCache>
            </c:numRef>
          </c:cat>
          <c:val>
            <c:numRef>
              <c:f>'Data 2'!$D$601:$H$601</c:f>
              <c:numCache>
                <c:formatCode>#,##0</c:formatCode>
                <c:ptCount val="5"/>
                <c:pt idx="0">
                  <c:v>4402.664610000149</c:v>
                </c:pt>
                <c:pt idx="1">
                  <c:v>4434.9801110001281</c:v>
                </c:pt>
                <c:pt idx="2">
                  <c:v>4438.9520910001283</c:v>
                </c:pt>
                <c:pt idx="3">
                  <c:v>4440.6357050001279</c:v>
                </c:pt>
                <c:pt idx="4">
                  <c:v>4465.8568250001272</c:v>
                </c:pt>
              </c:numCache>
            </c:numRef>
          </c:val>
        </c:ser>
        <c:ser>
          <c:idx val="4"/>
          <c:order val="3"/>
          <c:tx>
            <c:strRef>
              <c:f>'Data 2'!$C$602</c:f>
              <c:strCache>
                <c:ptCount val="1"/>
                <c:pt idx="0">
                  <c:v>Solar térmica</c:v>
                </c:pt>
              </c:strCache>
            </c:strRef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cat>
            <c:numRef>
              <c:f>'Data 2'!$D$598:$H$598</c:f>
              <c:numCache>
                <c:formatCode>0</c:formatCode>
                <c:ptCount val="5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</c:numCache>
            </c:numRef>
          </c:cat>
          <c:val>
            <c:numRef>
              <c:f>'Data 2'!$D$602:$H$602</c:f>
              <c:numCache>
                <c:formatCode>#,##0</c:formatCode>
                <c:ptCount val="5"/>
                <c:pt idx="0">
                  <c:v>2299.4275000000002</c:v>
                </c:pt>
                <c:pt idx="1">
                  <c:v>2304.1129999999998</c:v>
                </c:pt>
                <c:pt idx="2">
                  <c:v>2304.1129999999998</c:v>
                </c:pt>
                <c:pt idx="3">
                  <c:v>2304.1129999999998</c:v>
                </c:pt>
                <c:pt idx="4">
                  <c:v>2304.1129999999998</c:v>
                </c:pt>
              </c:numCache>
            </c:numRef>
          </c:val>
        </c:ser>
        <c:ser>
          <c:idx val="5"/>
          <c:order val="4"/>
          <c:tx>
            <c:strRef>
              <c:f>'Data 2'!$C$603</c:f>
              <c:strCache>
                <c:ptCount val="1"/>
                <c:pt idx="0">
                  <c:v>Otras renovables</c:v>
                </c:pt>
              </c:strCache>
            </c:strRef>
          </c:tx>
          <c:spPr>
            <a:solidFill>
              <a:srgbClr val="9A5CBC"/>
            </a:solidFill>
            <a:ln w="25400">
              <a:noFill/>
            </a:ln>
          </c:spPr>
          <c:invertIfNegative val="0"/>
          <c:cat>
            <c:numRef>
              <c:f>'Data 2'!$D$598:$H$598</c:f>
              <c:numCache>
                <c:formatCode>0</c:formatCode>
                <c:ptCount val="5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</c:numCache>
            </c:numRef>
          </c:cat>
          <c:val>
            <c:numRef>
              <c:f>'Data 2'!$D$603:$H$603</c:f>
              <c:numCache>
                <c:formatCode>#,##0</c:formatCode>
                <c:ptCount val="5"/>
                <c:pt idx="0">
                  <c:v>981.96541000000002</c:v>
                </c:pt>
                <c:pt idx="1">
                  <c:v>866.85699999999986</c:v>
                </c:pt>
                <c:pt idx="2">
                  <c:v>852.66399999999976</c:v>
                </c:pt>
                <c:pt idx="3">
                  <c:v>854.39</c:v>
                </c:pt>
                <c:pt idx="4">
                  <c:v>859.4899999999999</c:v>
                </c:pt>
              </c:numCache>
            </c:numRef>
          </c:val>
        </c:ser>
        <c:ser>
          <c:idx val="2"/>
          <c:order val="5"/>
          <c:tx>
            <c:strRef>
              <c:f>'Data 2'!$C$604</c:f>
              <c:strCache>
                <c:ptCount val="1"/>
                <c:pt idx="0">
                  <c:v>Residuos renovables (1)</c:v>
                </c:pt>
              </c:strCache>
            </c:strRef>
          </c:tx>
          <c:spPr>
            <a:solidFill>
              <a:srgbClr val="A0A0A0"/>
            </a:solidFill>
          </c:spPr>
          <c:invertIfNegative val="0"/>
          <c:cat>
            <c:numRef>
              <c:f>'Data 2'!$D$598:$H$598</c:f>
              <c:numCache>
                <c:formatCode>0</c:formatCode>
                <c:ptCount val="5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</c:numCache>
            </c:numRef>
          </c:cat>
          <c:val>
            <c:numRef>
              <c:f>'Data 2'!$D$604:$H$604</c:f>
              <c:numCache>
                <c:formatCode>#,##0</c:formatCode>
                <c:ptCount val="5"/>
                <c:pt idx="0">
                  <c:v>0</c:v>
                </c:pt>
                <c:pt idx="1">
                  <c:v>121.7915</c:v>
                </c:pt>
                <c:pt idx="2">
                  <c:v>123.0415</c:v>
                </c:pt>
                <c:pt idx="3">
                  <c:v>123.0415</c:v>
                </c:pt>
                <c:pt idx="4">
                  <c:v>123.0415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667170912"/>
        <c:axId val="658478800"/>
      </c:barChart>
      <c:catAx>
        <c:axId val="667170912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ln w="3175">
            <a:solidFill>
              <a:schemeClr val="bg1">
                <a:lumMod val="65000"/>
              </a:schemeClr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4563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5847880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5847880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chemeClr val="bg1">
                  <a:lumMod val="75000"/>
                </a:schemeClr>
              </a:solidFill>
              <a:prstDash val="solid"/>
            </a:ln>
          </c:spPr>
        </c:majorGridlines>
        <c:numFmt formatCode="#,##0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4563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67170912"/>
        <c:crosses val="autoZero"/>
        <c:crossBetween val="between"/>
        <c:majorUnit val="10000"/>
        <c:minorUnit val="214.51904670000002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2780112044817926"/>
          <c:y val="4.7334576598977787E-2"/>
          <c:w val="0.72272254440117234"/>
          <c:h val="6.468666906832724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4563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zero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4563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>
      <c:oddHeader>&amp;A</c:oddHeader>
      <c:oddFooter>Página &amp;P</c:oddFooter>
    </c:headerFooter>
    <c:pageMargins b="1" l="0.75000000000000089" r="0.75000000000000089" t="1" header="0.511811024" footer="0.511811024"/>
    <c:pageSetup paperSize="9" orientation="landscape" verticalDpi="355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222028507363204E-2"/>
          <c:y val="0.17927054161766282"/>
          <c:w val="0.86759659918646215"/>
          <c:h val="0.5674945019012610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'Data 3'!$C$181</c:f>
              <c:strCache>
                <c:ptCount val="1"/>
                <c:pt idx="0">
                  <c:v>Renovables: hidráulica, hidroeólica, eólica, solar fotovoltaica, solar térmica, otras renovables y residuos renovables.</c:v>
                </c:pt>
              </c:strCache>
            </c:strRef>
          </c:tx>
          <c:spPr>
            <a:solidFill>
              <a:srgbClr val="99FF33"/>
            </a:solidFill>
            <a:ln w="25400">
              <a:noFill/>
            </a:ln>
          </c:spPr>
          <c:invertIfNegative val="0"/>
          <c:cat>
            <c:strRef>
              <c:f>'Data 3'!$D$178:$W$178</c:f>
              <c:strCache>
                <c:ptCount val="20"/>
                <c:pt idx="0">
                  <c:v>Andalucía</c:v>
                </c:pt>
                <c:pt idx="1">
                  <c:v>Aragón</c:v>
                </c:pt>
                <c:pt idx="2">
                  <c:v>Asturias</c:v>
                </c:pt>
                <c:pt idx="3">
                  <c:v>Baleares</c:v>
                </c:pt>
                <c:pt idx="4">
                  <c:v>C. Valenciana</c:v>
                </c:pt>
                <c:pt idx="5">
                  <c:v>Canarias</c:v>
                </c:pt>
                <c:pt idx="6">
                  <c:v>Cantabria</c:v>
                </c:pt>
                <c:pt idx="7">
                  <c:v>Castilla-La Mancha</c:v>
                </c:pt>
                <c:pt idx="8">
                  <c:v>Castilla y León</c:v>
                </c:pt>
                <c:pt idx="9">
                  <c:v>Cataluña</c:v>
                </c:pt>
                <c:pt idx="10">
                  <c:v>Ceuta</c:v>
                </c:pt>
                <c:pt idx="11">
                  <c:v>Extremadura</c:v>
                </c:pt>
                <c:pt idx="12">
                  <c:v>Galicia</c:v>
                </c:pt>
                <c:pt idx="13">
                  <c:v>La Rioja</c:v>
                </c:pt>
                <c:pt idx="14">
                  <c:v>Madrid</c:v>
                </c:pt>
                <c:pt idx="15">
                  <c:v>Melilla</c:v>
                </c:pt>
                <c:pt idx="16">
                  <c:v>Murcia</c:v>
                </c:pt>
                <c:pt idx="17">
                  <c:v>Navarra</c:v>
                </c:pt>
                <c:pt idx="18">
                  <c:v>País Vasco</c:v>
                </c:pt>
                <c:pt idx="19">
                  <c:v>Total nacional</c:v>
                </c:pt>
              </c:strCache>
            </c:strRef>
          </c:cat>
          <c:val>
            <c:numRef>
              <c:f>'Data 3'!$D$179:$W$179</c:f>
              <c:numCache>
                <c:formatCode>#,##0.0</c:formatCode>
                <c:ptCount val="20"/>
                <c:pt idx="0">
                  <c:v>34.296720909289739</c:v>
                </c:pt>
                <c:pt idx="1">
                  <c:v>56.318059937056887</c:v>
                </c:pt>
                <c:pt idx="2">
                  <c:v>28.11034644571626</c:v>
                </c:pt>
                <c:pt idx="3">
                  <c:v>5.2630404860803957</c:v>
                </c:pt>
                <c:pt idx="4">
                  <c:v>18.473129380515342</c:v>
                </c:pt>
                <c:pt idx="5">
                  <c:v>10.505569943912981</c:v>
                </c:pt>
                <c:pt idx="6">
                  <c:v>22.834019786330646</c:v>
                </c:pt>
                <c:pt idx="7">
                  <c:v>52.327423825957119</c:v>
                </c:pt>
                <c:pt idx="8">
                  <c:v>76.849212198295177</c:v>
                </c:pt>
                <c:pt idx="9">
                  <c:v>20.802767926667542</c:v>
                </c:pt>
                <c:pt idx="10">
                  <c:v>0</c:v>
                </c:pt>
                <c:pt idx="11">
                  <c:v>24.794690287596456</c:v>
                </c:pt>
                <c:pt idx="12">
                  <c:v>55.4390644394256</c:v>
                </c:pt>
                <c:pt idx="13">
                  <c:v>50.755542312624691</c:v>
                </c:pt>
                <c:pt idx="14">
                  <c:v>35.24480095482452</c:v>
                </c:pt>
                <c:pt idx="15">
                  <c:v>2.5458906002382093</c:v>
                </c:pt>
                <c:pt idx="16">
                  <c:v>23.067684723424527</c:v>
                </c:pt>
                <c:pt idx="17">
                  <c:v>69.686237969556075</c:v>
                </c:pt>
                <c:pt idx="18">
                  <c:v>22.867240836177434</c:v>
                </c:pt>
                <c:pt idx="19">
                  <c:v>38.438524971011013</c:v>
                </c:pt>
              </c:numCache>
            </c:numRef>
          </c:val>
        </c:ser>
        <c:ser>
          <c:idx val="1"/>
          <c:order val="1"/>
          <c:tx>
            <c:strRef>
              <c:f>'Data 3'!$C$182</c:f>
              <c:strCache>
                <c:ptCount val="1"/>
                <c:pt idx="0">
                  <c:v>No renovables: turbinación bombeo, nuclear, carbón, fuel/gas, ciclo combinado, cogeneración y residuos no renovables.</c:v>
                </c:pt>
              </c:strCache>
            </c:strRef>
          </c:tx>
          <c:spPr>
            <a:solidFill>
              <a:srgbClr val="C0C0C0"/>
            </a:solidFill>
            <a:ln w="25400">
              <a:noFill/>
            </a:ln>
          </c:spPr>
          <c:invertIfNegative val="0"/>
          <c:cat>
            <c:strRef>
              <c:f>'Data 3'!$D$178:$W$178</c:f>
              <c:strCache>
                <c:ptCount val="20"/>
                <c:pt idx="0">
                  <c:v>Andalucía</c:v>
                </c:pt>
                <c:pt idx="1">
                  <c:v>Aragón</c:v>
                </c:pt>
                <c:pt idx="2">
                  <c:v>Asturias</c:v>
                </c:pt>
                <c:pt idx="3">
                  <c:v>Baleares</c:v>
                </c:pt>
                <c:pt idx="4">
                  <c:v>C. Valenciana</c:v>
                </c:pt>
                <c:pt idx="5">
                  <c:v>Canarias</c:v>
                </c:pt>
                <c:pt idx="6">
                  <c:v>Cantabria</c:v>
                </c:pt>
                <c:pt idx="7">
                  <c:v>Castilla-La Mancha</c:v>
                </c:pt>
                <c:pt idx="8">
                  <c:v>Castilla y León</c:v>
                </c:pt>
                <c:pt idx="9">
                  <c:v>Cataluña</c:v>
                </c:pt>
                <c:pt idx="10">
                  <c:v>Ceuta</c:v>
                </c:pt>
                <c:pt idx="11">
                  <c:v>Extremadura</c:v>
                </c:pt>
                <c:pt idx="12">
                  <c:v>Galicia</c:v>
                </c:pt>
                <c:pt idx="13">
                  <c:v>La Rioja</c:v>
                </c:pt>
                <c:pt idx="14">
                  <c:v>Madrid</c:v>
                </c:pt>
                <c:pt idx="15">
                  <c:v>Melilla</c:v>
                </c:pt>
                <c:pt idx="16">
                  <c:v>Murcia</c:v>
                </c:pt>
                <c:pt idx="17">
                  <c:v>Navarra</c:v>
                </c:pt>
                <c:pt idx="18">
                  <c:v>País Vasco</c:v>
                </c:pt>
                <c:pt idx="19">
                  <c:v>Total nacional</c:v>
                </c:pt>
              </c:strCache>
            </c:strRef>
          </c:cat>
          <c:val>
            <c:numRef>
              <c:f>'Data 3'!$D$180:$W$180</c:f>
              <c:numCache>
                <c:formatCode>#,##0.0</c:formatCode>
                <c:ptCount val="20"/>
                <c:pt idx="0">
                  <c:v>65.703279090710254</c:v>
                </c:pt>
                <c:pt idx="1">
                  <c:v>43.681940062943113</c:v>
                </c:pt>
                <c:pt idx="2">
                  <c:v>71.88965355428374</c:v>
                </c:pt>
                <c:pt idx="3">
                  <c:v>94.736959513919601</c:v>
                </c:pt>
                <c:pt idx="4">
                  <c:v>81.526870619484654</c:v>
                </c:pt>
                <c:pt idx="5">
                  <c:v>89.494430056087026</c:v>
                </c:pt>
                <c:pt idx="6">
                  <c:v>77.165980213669357</c:v>
                </c:pt>
                <c:pt idx="7">
                  <c:v>47.672576174042881</c:v>
                </c:pt>
                <c:pt idx="8">
                  <c:v>23.150787801704823</c:v>
                </c:pt>
                <c:pt idx="9">
                  <c:v>79.197232073332458</c:v>
                </c:pt>
                <c:pt idx="10">
                  <c:v>100</c:v>
                </c:pt>
                <c:pt idx="11">
                  <c:v>75.205309712403547</c:v>
                </c:pt>
                <c:pt idx="12">
                  <c:v>44.5609355605744</c:v>
                </c:pt>
                <c:pt idx="13">
                  <c:v>49.244457687375309</c:v>
                </c:pt>
                <c:pt idx="14">
                  <c:v>64.755199045175488</c:v>
                </c:pt>
                <c:pt idx="15">
                  <c:v>97.454109399761791</c:v>
                </c:pt>
                <c:pt idx="16">
                  <c:v>76.93231527657548</c:v>
                </c:pt>
                <c:pt idx="17">
                  <c:v>30.313762030443925</c:v>
                </c:pt>
                <c:pt idx="18">
                  <c:v>77.13275916382257</c:v>
                </c:pt>
                <c:pt idx="19">
                  <c:v>61.561475028988987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658479584"/>
        <c:axId val="658479976"/>
      </c:barChart>
      <c:catAx>
        <c:axId val="6584795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chemeClr val="bg1">
                <a:lumMod val="65000"/>
              </a:schemeClr>
            </a:solidFill>
            <a:prstDash val="solid"/>
          </a:ln>
        </c:spPr>
        <c:txPr>
          <a:bodyPr rot="-2700000" vert="horz"/>
          <a:lstStyle/>
          <a:p>
            <a:pPr>
              <a:defRPr sz="700" b="0" i="0" u="none" strike="noStrike" baseline="0">
                <a:solidFill>
                  <a:srgbClr val="004563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58479976"/>
        <c:crosses val="autoZero"/>
        <c:auto val="1"/>
        <c:lblAlgn val="ctr"/>
        <c:lblOffset val="0"/>
        <c:noMultiLvlLbl val="0"/>
      </c:catAx>
      <c:valAx>
        <c:axId val="658479976"/>
        <c:scaling>
          <c:orientation val="minMax"/>
          <c:max val="100"/>
        </c:scaling>
        <c:delete val="0"/>
        <c:axPos val="l"/>
        <c:majorGridlines>
          <c:spPr>
            <a:ln w="3175">
              <a:solidFill>
                <a:schemeClr val="bg1">
                  <a:lumMod val="75000"/>
                </a:schemeClr>
              </a:solidFill>
              <a:prstDash val="solid"/>
            </a:ln>
          </c:spPr>
        </c:majorGridlines>
        <c:numFmt formatCode="General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4563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58479584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6.615834094606525E-2"/>
          <c:y val="1.3363925535798092E-2"/>
          <c:w val="0.88739574198705273"/>
          <c:h val="0.14249674088752148"/>
        </c:manualLayout>
      </c:layout>
      <c:overlay val="0"/>
      <c:txPr>
        <a:bodyPr/>
        <a:lstStyle/>
        <a:p>
          <a:pPr>
            <a:defRPr sz="800">
              <a:solidFill>
                <a:srgbClr val="005463"/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200" b="0" i="0" u="none" strike="noStrike" baseline="0">
          <a:solidFill>
            <a:srgbClr val="80808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22" r="0.75000000000000022" t="1" header="0" footer="0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35362447163983E-2"/>
          <c:y val="0.17605177321172585"/>
          <c:w val="0.87148765273526285"/>
          <c:h val="0.59889542171344679"/>
        </c:manualLayout>
      </c:layout>
      <c:barChart>
        <c:barDir val="col"/>
        <c:grouping val="stacked"/>
        <c:varyColors val="0"/>
        <c:ser>
          <c:idx val="6"/>
          <c:order val="0"/>
          <c:tx>
            <c:strRef>
              <c:f>'Data 3'!$C$186</c:f>
              <c:strCache>
                <c:ptCount val="1"/>
                <c:pt idx="0">
                  <c:v>Turbinación bombeo (1)</c:v>
                </c:pt>
              </c:strCache>
            </c:strRef>
          </c:tx>
          <c:spPr>
            <a:solidFill>
              <a:srgbClr val="007CF9"/>
            </a:solidFill>
          </c:spPr>
          <c:invertIfNegative val="0"/>
          <c:cat>
            <c:strRef>
              <c:f>'Data 3'!$D$185:$W$185</c:f>
              <c:strCache>
                <c:ptCount val="20"/>
                <c:pt idx="0">
                  <c:v>Andalucía</c:v>
                </c:pt>
                <c:pt idx="1">
                  <c:v>Aragón</c:v>
                </c:pt>
                <c:pt idx="2">
                  <c:v>Asturias</c:v>
                </c:pt>
                <c:pt idx="3">
                  <c:v>Baleares</c:v>
                </c:pt>
                <c:pt idx="4">
                  <c:v>C. Valenciana</c:v>
                </c:pt>
                <c:pt idx="5">
                  <c:v>Canarias</c:v>
                </c:pt>
                <c:pt idx="6">
                  <c:v>Cantabria</c:v>
                </c:pt>
                <c:pt idx="7">
                  <c:v>Castilla-La Mancha</c:v>
                </c:pt>
                <c:pt idx="8">
                  <c:v>Castilla y León</c:v>
                </c:pt>
                <c:pt idx="9">
                  <c:v>Cataluña</c:v>
                </c:pt>
                <c:pt idx="10">
                  <c:v>Ceuta</c:v>
                </c:pt>
                <c:pt idx="11">
                  <c:v>Extremadura</c:v>
                </c:pt>
                <c:pt idx="12">
                  <c:v>Galicia</c:v>
                </c:pt>
                <c:pt idx="13">
                  <c:v>La Rioja</c:v>
                </c:pt>
                <c:pt idx="14">
                  <c:v>Madrid</c:v>
                </c:pt>
                <c:pt idx="15">
                  <c:v>Melilla</c:v>
                </c:pt>
                <c:pt idx="16">
                  <c:v>Murcia</c:v>
                </c:pt>
                <c:pt idx="17">
                  <c:v>Navarra</c:v>
                </c:pt>
                <c:pt idx="18">
                  <c:v>País Vasco</c:v>
                </c:pt>
                <c:pt idx="19">
                  <c:v>Total nacional</c:v>
                </c:pt>
              </c:strCache>
            </c:strRef>
          </c:cat>
          <c:val>
            <c:numRef>
              <c:f>'Data 3'!$D$186:$W$186</c:f>
              <c:numCache>
                <c:formatCode>#,##0.0</c:formatCode>
                <c:ptCount val="20"/>
                <c:pt idx="0">
                  <c:v>0.5</c:v>
                </c:pt>
                <c:pt idx="1">
                  <c:v>2</c:v>
                </c:pt>
                <c:pt idx="2">
                  <c:v>0.1</c:v>
                </c:pt>
                <c:pt idx="3">
                  <c:v>0</c:v>
                </c:pt>
                <c:pt idx="4">
                  <c:v>6.2</c:v>
                </c:pt>
                <c:pt idx="5">
                  <c:v>0</c:v>
                </c:pt>
                <c:pt idx="6">
                  <c:v>17.100000000000001</c:v>
                </c:pt>
                <c:pt idx="7">
                  <c:v>0.4</c:v>
                </c:pt>
                <c:pt idx="8">
                  <c:v>5.6</c:v>
                </c:pt>
                <c:pt idx="9">
                  <c:v>0.2</c:v>
                </c:pt>
                <c:pt idx="10">
                  <c:v>0</c:v>
                </c:pt>
                <c:pt idx="11">
                  <c:v>0.2</c:v>
                </c:pt>
                <c:pt idx="12">
                  <c:v>0.3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1.3</c:v>
                </c:pt>
              </c:numCache>
            </c:numRef>
          </c:val>
        </c:ser>
        <c:ser>
          <c:idx val="1"/>
          <c:order val="1"/>
          <c:tx>
            <c:strRef>
              <c:f>'Data 3'!$C$187</c:f>
              <c:strCache>
                <c:ptCount val="1"/>
                <c:pt idx="0">
                  <c:v>Nuclear </c:v>
                </c:pt>
              </c:strCache>
            </c:strRef>
          </c:tx>
          <c:spPr>
            <a:solidFill>
              <a:srgbClr val="464394"/>
            </a:solidFill>
            <a:ln w="25400">
              <a:noFill/>
            </a:ln>
          </c:spPr>
          <c:invertIfNegative val="0"/>
          <c:cat>
            <c:strRef>
              <c:f>'Data 3'!$D$185:$W$185</c:f>
              <c:strCache>
                <c:ptCount val="20"/>
                <c:pt idx="0">
                  <c:v>Andalucía</c:v>
                </c:pt>
                <c:pt idx="1">
                  <c:v>Aragón</c:v>
                </c:pt>
                <c:pt idx="2">
                  <c:v>Asturias</c:v>
                </c:pt>
                <c:pt idx="3">
                  <c:v>Baleares</c:v>
                </c:pt>
                <c:pt idx="4">
                  <c:v>C. Valenciana</c:v>
                </c:pt>
                <c:pt idx="5">
                  <c:v>Canarias</c:v>
                </c:pt>
                <c:pt idx="6">
                  <c:v>Cantabria</c:v>
                </c:pt>
                <c:pt idx="7">
                  <c:v>Castilla-La Mancha</c:v>
                </c:pt>
                <c:pt idx="8">
                  <c:v>Castilla y León</c:v>
                </c:pt>
                <c:pt idx="9">
                  <c:v>Cataluña</c:v>
                </c:pt>
                <c:pt idx="10">
                  <c:v>Ceuta</c:v>
                </c:pt>
                <c:pt idx="11">
                  <c:v>Extremadura</c:v>
                </c:pt>
                <c:pt idx="12">
                  <c:v>Galicia</c:v>
                </c:pt>
                <c:pt idx="13">
                  <c:v>La Rioja</c:v>
                </c:pt>
                <c:pt idx="14">
                  <c:v>Madrid</c:v>
                </c:pt>
                <c:pt idx="15">
                  <c:v>Melilla</c:v>
                </c:pt>
                <c:pt idx="16">
                  <c:v>Murcia</c:v>
                </c:pt>
                <c:pt idx="17">
                  <c:v>Navarra</c:v>
                </c:pt>
                <c:pt idx="18">
                  <c:v>País Vasco</c:v>
                </c:pt>
                <c:pt idx="19">
                  <c:v>Total nacional</c:v>
                </c:pt>
              </c:strCache>
            </c:strRef>
          </c:cat>
          <c:val>
            <c:numRef>
              <c:f>'Data 3'!$D$187:$W$187</c:f>
              <c:numCache>
                <c:formatCode>#,##0.0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56.4</c:v>
                </c:pt>
                <c:pt idx="5">
                  <c:v>0</c:v>
                </c:pt>
                <c:pt idx="6">
                  <c:v>0</c:v>
                </c:pt>
                <c:pt idx="7">
                  <c:v>74.7</c:v>
                </c:pt>
                <c:pt idx="8">
                  <c:v>0</c:v>
                </c:pt>
                <c:pt idx="9">
                  <c:v>62.4</c:v>
                </c:pt>
                <c:pt idx="10">
                  <c:v>0</c:v>
                </c:pt>
                <c:pt idx="11">
                  <c:v>99.4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33.1</c:v>
                </c:pt>
              </c:numCache>
            </c:numRef>
          </c:val>
        </c:ser>
        <c:ser>
          <c:idx val="2"/>
          <c:order val="2"/>
          <c:tx>
            <c:strRef>
              <c:f>'Data 3'!$C$188</c:f>
              <c:strCache>
                <c:ptCount val="1"/>
                <c:pt idx="0">
                  <c:v>Carbón </c:v>
                </c:pt>
              </c:strCache>
            </c:strRef>
          </c:tx>
          <c:spPr>
            <a:solidFill>
              <a:srgbClr val="993300"/>
            </a:solidFill>
            <a:ln w="25400">
              <a:noFill/>
            </a:ln>
          </c:spPr>
          <c:invertIfNegative val="0"/>
          <c:cat>
            <c:strRef>
              <c:f>'Data 3'!$D$185:$W$185</c:f>
              <c:strCache>
                <c:ptCount val="20"/>
                <c:pt idx="0">
                  <c:v>Andalucía</c:v>
                </c:pt>
                <c:pt idx="1">
                  <c:v>Aragón</c:v>
                </c:pt>
                <c:pt idx="2">
                  <c:v>Asturias</c:v>
                </c:pt>
                <c:pt idx="3">
                  <c:v>Baleares</c:v>
                </c:pt>
                <c:pt idx="4">
                  <c:v>C. Valenciana</c:v>
                </c:pt>
                <c:pt idx="5">
                  <c:v>Canarias</c:v>
                </c:pt>
                <c:pt idx="6">
                  <c:v>Cantabria</c:v>
                </c:pt>
                <c:pt idx="7">
                  <c:v>Castilla-La Mancha</c:v>
                </c:pt>
                <c:pt idx="8">
                  <c:v>Castilla y León</c:v>
                </c:pt>
                <c:pt idx="9">
                  <c:v>Cataluña</c:v>
                </c:pt>
                <c:pt idx="10">
                  <c:v>Ceuta</c:v>
                </c:pt>
                <c:pt idx="11">
                  <c:v>Extremadura</c:v>
                </c:pt>
                <c:pt idx="12">
                  <c:v>Galicia</c:v>
                </c:pt>
                <c:pt idx="13">
                  <c:v>La Rioja</c:v>
                </c:pt>
                <c:pt idx="14">
                  <c:v>Madrid</c:v>
                </c:pt>
                <c:pt idx="15">
                  <c:v>Melilla</c:v>
                </c:pt>
                <c:pt idx="16">
                  <c:v>Murcia</c:v>
                </c:pt>
                <c:pt idx="17">
                  <c:v>Navarra</c:v>
                </c:pt>
                <c:pt idx="18">
                  <c:v>País Vasco</c:v>
                </c:pt>
                <c:pt idx="19">
                  <c:v>Total nacional</c:v>
                </c:pt>
              </c:strCache>
            </c:strRef>
          </c:cat>
          <c:val>
            <c:numRef>
              <c:f>'Data 3'!$D$188:$W$188</c:f>
              <c:numCache>
                <c:formatCode>#,##0.0</c:formatCode>
                <c:ptCount val="20"/>
                <c:pt idx="0">
                  <c:v>48.3</c:v>
                </c:pt>
                <c:pt idx="1">
                  <c:v>44.3</c:v>
                </c:pt>
                <c:pt idx="2">
                  <c:v>81.3</c:v>
                </c:pt>
                <c:pt idx="3">
                  <c:v>52.4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52.8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73.900000000000006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23.2</c:v>
                </c:pt>
              </c:numCache>
            </c:numRef>
          </c:val>
        </c:ser>
        <c:ser>
          <c:idx val="3"/>
          <c:order val="3"/>
          <c:tx>
            <c:strRef>
              <c:f>'Data 3'!$C$189</c:f>
              <c:strCache>
                <c:ptCount val="1"/>
                <c:pt idx="0">
                  <c:v>Fuel/gas </c:v>
                </c:pt>
              </c:strCache>
            </c:strRef>
          </c:tx>
          <c:spPr>
            <a:solidFill>
              <a:srgbClr val="BA0F16"/>
            </a:solidFill>
            <a:ln w="25400">
              <a:noFill/>
            </a:ln>
          </c:spPr>
          <c:invertIfNegative val="0"/>
          <c:cat>
            <c:strRef>
              <c:f>'Data 3'!$D$185:$W$185</c:f>
              <c:strCache>
                <c:ptCount val="20"/>
                <c:pt idx="0">
                  <c:v>Andalucía</c:v>
                </c:pt>
                <c:pt idx="1">
                  <c:v>Aragón</c:v>
                </c:pt>
                <c:pt idx="2">
                  <c:v>Asturias</c:v>
                </c:pt>
                <c:pt idx="3">
                  <c:v>Baleares</c:v>
                </c:pt>
                <c:pt idx="4">
                  <c:v>C. Valenciana</c:v>
                </c:pt>
                <c:pt idx="5">
                  <c:v>Canarias</c:v>
                </c:pt>
                <c:pt idx="6">
                  <c:v>Cantabria</c:v>
                </c:pt>
                <c:pt idx="7">
                  <c:v>Castilla-La Mancha</c:v>
                </c:pt>
                <c:pt idx="8">
                  <c:v>Castilla y León</c:v>
                </c:pt>
                <c:pt idx="9">
                  <c:v>Cataluña</c:v>
                </c:pt>
                <c:pt idx="10">
                  <c:v>Ceuta</c:v>
                </c:pt>
                <c:pt idx="11">
                  <c:v>Extremadura</c:v>
                </c:pt>
                <c:pt idx="12">
                  <c:v>Galicia</c:v>
                </c:pt>
                <c:pt idx="13">
                  <c:v>La Rioja</c:v>
                </c:pt>
                <c:pt idx="14">
                  <c:v>Madrid</c:v>
                </c:pt>
                <c:pt idx="15">
                  <c:v>Melilla</c:v>
                </c:pt>
                <c:pt idx="16">
                  <c:v>Murcia</c:v>
                </c:pt>
                <c:pt idx="17">
                  <c:v>Navarra</c:v>
                </c:pt>
                <c:pt idx="18">
                  <c:v>País Vasco</c:v>
                </c:pt>
                <c:pt idx="19">
                  <c:v>Total nacional</c:v>
                </c:pt>
              </c:strCache>
            </c:strRef>
          </c:cat>
          <c:val>
            <c:numRef>
              <c:f>'Data 3'!$D$189:$W$189</c:f>
              <c:numCache>
                <c:formatCode>#,##0.0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30.9</c:v>
                </c:pt>
                <c:pt idx="4">
                  <c:v>0</c:v>
                </c:pt>
                <c:pt idx="5">
                  <c:v>61.4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100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97.4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4.2</c:v>
                </c:pt>
              </c:numCache>
            </c:numRef>
          </c:val>
        </c:ser>
        <c:ser>
          <c:idx val="4"/>
          <c:order val="4"/>
          <c:tx>
            <c:strRef>
              <c:f>'Data 3'!$C$190</c:f>
              <c:strCache>
                <c:ptCount val="1"/>
                <c:pt idx="0">
                  <c:v>Ciclo combinado </c:v>
                </c:pt>
              </c:strCache>
            </c:strRef>
          </c:tx>
          <c:spPr>
            <a:solidFill>
              <a:srgbClr val="FFCC66"/>
            </a:solidFill>
            <a:ln w="25400">
              <a:noFill/>
            </a:ln>
          </c:spPr>
          <c:invertIfNegative val="0"/>
          <c:cat>
            <c:strRef>
              <c:f>'Data 3'!$D$185:$W$185</c:f>
              <c:strCache>
                <c:ptCount val="20"/>
                <c:pt idx="0">
                  <c:v>Andalucía</c:v>
                </c:pt>
                <c:pt idx="1">
                  <c:v>Aragón</c:v>
                </c:pt>
                <c:pt idx="2">
                  <c:v>Asturias</c:v>
                </c:pt>
                <c:pt idx="3">
                  <c:v>Baleares</c:v>
                </c:pt>
                <c:pt idx="4">
                  <c:v>C. Valenciana</c:v>
                </c:pt>
                <c:pt idx="5">
                  <c:v>Canarias</c:v>
                </c:pt>
                <c:pt idx="6">
                  <c:v>Cantabria</c:v>
                </c:pt>
                <c:pt idx="7">
                  <c:v>Castilla-La Mancha</c:v>
                </c:pt>
                <c:pt idx="8">
                  <c:v>Castilla y León</c:v>
                </c:pt>
                <c:pt idx="9">
                  <c:v>Cataluña</c:v>
                </c:pt>
                <c:pt idx="10">
                  <c:v>Ceuta</c:v>
                </c:pt>
                <c:pt idx="11">
                  <c:v>Extremadura</c:v>
                </c:pt>
                <c:pt idx="12">
                  <c:v>Galicia</c:v>
                </c:pt>
                <c:pt idx="13">
                  <c:v>La Rioja</c:v>
                </c:pt>
                <c:pt idx="14">
                  <c:v>Madrid</c:v>
                </c:pt>
                <c:pt idx="15">
                  <c:v>Melilla</c:v>
                </c:pt>
                <c:pt idx="16">
                  <c:v>Murcia</c:v>
                </c:pt>
                <c:pt idx="17">
                  <c:v>Navarra</c:v>
                </c:pt>
                <c:pt idx="18">
                  <c:v>País Vasco</c:v>
                </c:pt>
                <c:pt idx="19">
                  <c:v>Total nacional</c:v>
                </c:pt>
              </c:strCache>
            </c:strRef>
          </c:cat>
          <c:val>
            <c:numRef>
              <c:f>'Data 3'!$D$190:$W$190</c:f>
              <c:numCache>
                <c:formatCode>#,##0.0</c:formatCode>
                <c:ptCount val="20"/>
                <c:pt idx="0">
                  <c:v>27.8</c:v>
                </c:pt>
                <c:pt idx="1">
                  <c:v>0.9</c:v>
                </c:pt>
                <c:pt idx="2">
                  <c:v>6.4</c:v>
                </c:pt>
                <c:pt idx="3">
                  <c:v>12.9</c:v>
                </c:pt>
                <c:pt idx="4">
                  <c:v>26.4</c:v>
                </c:pt>
                <c:pt idx="5">
                  <c:v>38.6</c:v>
                </c:pt>
                <c:pt idx="6">
                  <c:v>0</c:v>
                </c:pt>
                <c:pt idx="7">
                  <c:v>13.6</c:v>
                </c:pt>
                <c:pt idx="8">
                  <c:v>0</c:v>
                </c:pt>
                <c:pt idx="9">
                  <c:v>21.2</c:v>
                </c:pt>
                <c:pt idx="10">
                  <c:v>0</c:v>
                </c:pt>
                <c:pt idx="11">
                  <c:v>0</c:v>
                </c:pt>
                <c:pt idx="12">
                  <c:v>5.8</c:v>
                </c:pt>
                <c:pt idx="13">
                  <c:v>93</c:v>
                </c:pt>
                <c:pt idx="14">
                  <c:v>0</c:v>
                </c:pt>
                <c:pt idx="15">
                  <c:v>0</c:v>
                </c:pt>
                <c:pt idx="16">
                  <c:v>62.6</c:v>
                </c:pt>
                <c:pt idx="17">
                  <c:v>41.3</c:v>
                </c:pt>
                <c:pt idx="18">
                  <c:v>34</c:v>
                </c:pt>
                <c:pt idx="19">
                  <c:v>18.7</c:v>
                </c:pt>
              </c:numCache>
            </c:numRef>
          </c:val>
        </c:ser>
        <c:ser>
          <c:idx val="0"/>
          <c:order val="5"/>
          <c:tx>
            <c:strRef>
              <c:f>'Data 3'!$C$191</c:f>
              <c:strCache>
                <c:ptCount val="1"/>
                <c:pt idx="0">
                  <c:v>Cogeneración</c:v>
                </c:pt>
              </c:strCache>
            </c:strRef>
          </c:tx>
          <c:spPr>
            <a:solidFill>
              <a:srgbClr val="CFA2CA"/>
            </a:solidFill>
          </c:spPr>
          <c:invertIfNegative val="0"/>
          <c:cat>
            <c:strRef>
              <c:f>'Data 3'!$D$185:$W$185</c:f>
              <c:strCache>
                <c:ptCount val="20"/>
                <c:pt idx="0">
                  <c:v>Andalucía</c:v>
                </c:pt>
                <c:pt idx="1">
                  <c:v>Aragón</c:v>
                </c:pt>
                <c:pt idx="2">
                  <c:v>Asturias</c:v>
                </c:pt>
                <c:pt idx="3">
                  <c:v>Baleares</c:v>
                </c:pt>
                <c:pt idx="4">
                  <c:v>C. Valenciana</c:v>
                </c:pt>
                <c:pt idx="5">
                  <c:v>Canarias</c:v>
                </c:pt>
                <c:pt idx="6">
                  <c:v>Cantabria</c:v>
                </c:pt>
                <c:pt idx="7">
                  <c:v>Castilla-La Mancha</c:v>
                </c:pt>
                <c:pt idx="8">
                  <c:v>Castilla y León</c:v>
                </c:pt>
                <c:pt idx="9">
                  <c:v>Cataluña</c:v>
                </c:pt>
                <c:pt idx="10">
                  <c:v>Ceuta</c:v>
                </c:pt>
                <c:pt idx="11">
                  <c:v>Extremadura</c:v>
                </c:pt>
                <c:pt idx="12">
                  <c:v>Galicia</c:v>
                </c:pt>
                <c:pt idx="13">
                  <c:v>La Rioja</c:v>
                </c:pt>
                <c:pt idx="14">
                  <c:v>Madrid</c:v>
                </c:pt>
                <c:pt idx="15">
                  <c:v>Melilla</c:v>
                </c:pt>
                <c:pt idx="16">
                  <c:v>Murcia</c:v>
                </c:pt>
                <c:pt idx="17">
                  <c:v>Navarra</c:v>
                </c:pt>
                <c:pt idx="18">
                  <c:v>País Vasco</c:v>
                </c:pt>
                <c:pt idx="19">
                  <c:v>Total nacional</c:v>
                </c:pt>
              </c:strCache>
            </c:strRef>
          </c:cat>
          <c:val>
            <c:numRef>
              <c:f>'Data 3'!$D$191:$W$191</c:f>
              <c:numCache>
                <c:formatCode>#,##0.0</c:formatCode>
                <c:ptCount val="20"/>
                <c:pt idx="0">
                  <c:v>23.1</c:v>
                </c:pt>
                <c:pt idx="1">
                  <c:v>46.6</c:v>
                </c:pt>
                <c:pt idx="2">
                  <c:v>3.9</c:v>
                </c:pt>
                <c:pt idx="3">
                  <c:v>0.8</c:v>
                </c:pt>
                <c:pt idx="4">
                  <c:v>10.5</c:v>
                </c:pt>
                <c:pt idx="5">
                  <c:v>0</c:v>
                </c:pt>
                <c:pt idx="6">
                  <c:v>80.8</c:v>
                </c:pt>
                <c:pt idx="7">
                  <c:v>11.4</c:v>
                </c:pt>
                <c:pt idx="8">
                  <c:v>41.6</c:v>
                </c:pt>
                <c:pt idx="9">
                  <c:v>15.8</c:v>
                </c:pt>
                <c:pt idx="10">
                  <c:v>0</c:v>
                </c:pt>
                <c:pt idx="11">
                  <c:v>0.4</c:v>
                </c:pt>
                <c:pt idx="12">
                  <c:v>18.8</c:v>
                </c:pt>
                <c:pt idx="13">
                  <c:v>7</c:v>
                </c:pt>
                <c:pt idx="14">
                  <c:v>89.9</c:v>
                </c:pt>
                <c:pt idx="15">
                  <c:v>0</c:v>
                </c:pt>
                <c:pt idx="16">
                  <c:v>37.4</c:v>
                </c:pt>
                <c:pt idx="17">
                  <c:v>58.7</c:v>
                </c:pt>
                <c:pt idx="18">
                  <c:v>51.9</c:v>
                </c:pt>
                <c:pt idx="19">
                  <c:v>18.100000000000001</c:v>
                </c:pt>
              </c:numCache>
            </c:numRef>
          </c:val>
        </c:ser>
        <c:ser>
          <c:idx val="5"/>
          <c:order val="6"/>
          <c:tx>
            <c:strRef>
              <c:f>'Data 3'!$C$192</c:f>
              <c:strCache>
                <c:ptCount val="1"/>
                <c:pt idx="0">
                  <c:v>Residuos no renovables</c:v>
                </c:pt>
              </c:strCache>
            </c:strRef>
          </c:tx>
          <c:spPr>
            <a:solidFill>
              <a:srgbClr val="666666"/>
            </a:solidFill>
          </c:spPr>
          <c:invertIfNegative val="0"/>
          <c:cat>
            <c:strRef>
              <c:f>'Data 3'!$D$185:$W$185</c:f>
              <c:strCache>
                <c:ptCount val="20"/>
                <c:pt idx="0">
                  <c:v>Andalucía</c:v>
                </c:pt>
                <c:pt idx="1">
                  <c:v>Aragón</c:v>
                </c:pt>
                <c:pt idx="2">
                  <c:v>Asturias</c:v>
                </c:pt>
                <c:pt idx="3">
                  <c:v>Baleares</c:v>
                </c:pt>
                <c:pt idx="4">
                  <c:v>C. Valenciana</c:v>
                </c:pt>
                <c:pt idx="5">
                  <c:v>Canarias</c:v>
                </c:pt>
                <c:pt idx="6">
                  <c:v>Cantabria</c:v>
                </c:pt>
                <c:pt idx="7">
                  <c:v>Castilla-La Mancha</c:v>
                </c:pt>
                <c:pt idx="8">
                  <c:v>Castilla y León</c:v>
                </c:pt>
                <c:pt idx="9">
                  <c:v>Cataluña</c:v>
                </c:pt>
                <c:pt idx="10">
                  <c:v>Ceuta</c:v>
                </c:pt>
                <c:pt idx="11">
                  <c:v>Extremadura</c:v>
                </c:pt>
                <c:pt idx="12">
                  <c:v>Galicia</c:v>
                </c:pt>
                <c:pt idx="13">
                  <c:v>La Rioja</c:v>
                </c:pt>
                <c:pt idx="14">
                  <c:v>Madrid</c:v>
                </c:pt>
                <c:pt idx="15">
                  <c:v>Melilla</c:v>
                </c:pt>
                <c:pt idx="16">
                  <c:v>Murcia</c:v>
                </c:pt>
                <c:pt idx="17">
                  <c:v>Navarra</c:v>
                </c:pt>
                <c:pt idx="18">
                  <c:v>País Vasco</c:v>
                </c:pt>
                <c:pt idx="19">
                  <c:v>Total nacional</c:v>
                </c:pt>
              </c:strCache>
            </c:strRef>
          </c:cat>
          <c:val>
            <c:numRef>
              <c:f>'Data 3'!$D$192:$W$192</c:f>
              <c:numCache>
                <c:formatCode>#,##0.0</c:formatCode>
                <c:ptCount val="20"/>
                <c:pt idx="0">
                  <c:v>0.3</c:v>
                </c:pt>
                <c:pt idx="1">
                  <c:v>6.2</c:v>
                </c:pt>
                <c:pt idx="2">
                  <c:v>8.4</c:v>
                </c:pt>
                <c:pt idx="3">
                  <c:v>3</c:v>
                </c:pt>
                <c:pt idx="4">
                  <c:v>0.4</c:v>
                </c:pt>
                <c:pt idx="5">
                  <c:v>0</c:v>
                </c:pt>
                <c:pt idx="6">
                  <c:v>2.1</c:v>
                </c:pt>
                <c:pt idx="7">
                  <c:v>0</c:v>
                </c:pt>
                <c:pt idx="8">
                  <c:v>0</c:v>
                </c:pt>
                <c:pt idx="9">
                  <c:v>0.4</c:v>
                </c:pt>
                <c:pt idx="10">
                  <c:v>0</c:v>
                </c:pt>
                <c:pt idx="11">
                  <c:v>0</c:v>
                </c:pt>
                <c:pt idx="12">
                  <c:v>1.2</c:v>
                </c:pt>
                <c:pt idx="13">
                  <c:v>0</c:v>
                </c:pt>
                <c:pt idx="14">
                  <c:v>10.1</c:v>
                </c:pt>
                <c:pt idx="15">
                  <c:v>2.6</c:v>
                </c:pt>
                <c:pt idx="16">
                  <c:v>0</c:v>
                </c:pt>
                <c:pt idx="17">
                  <c:v>0</c:v>
                </c:pt>
                <c:pt idx="18">
                  <c:v>14.1</c:v>
                </c:pt>
                <c:pt idx="19">
                  <c:v>1.5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658480760"/>
        <c:axId val="658481152"/>
      </c:barChart>
      <c:catAx>
        <c:axId val="6584807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chemeClr val="bg1">
                <a:lumMod val="65000"/>
              </a:schemeClr>
            </a:solidFill>
            <a:prstDash val="solid"/>
          </a:ln>
        </c:spPr>
        <c:txPr>
          <a:bodyPr rot="-2700000" vert="horz"/>
          <a:lstStyle/>
          <a:p>
            <a:pPr>
              <a:defRPr sz="700" b="0" i="0" u="none" strike="noStrike" baseline="0">
                <a:solidFill>
                  <a:srgbClr val="004563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58481152"/>
        <c:crosses val="autoZero"/>
        <c:auto val="1"/>
        <c:lblAlgn val="ctr"/>
        <c:lblOffset val="0"/>
        <c:tickLblSkip val="1"/>
        <c:tickMarkSkip val="1"/>
        <c:noMultiLvlLbl val="0"/>
      </c:catAx>
      <c:valAx>
        <c:axId val="658481152"/>
        <c:scaling>
          <c:orientation val="minMax"/>
          <c:max val="100"/>
        </c:scaling>
        <c:delete val="0"/>
        <c:axPos val="l"/>
        <c:majorGridlines>
          <c:spPr>
            <a:ln w="3175">
              <a:solidFill>
                <a:schemeClr val="bg1">
                  <a:lumMod val="75000"/>
                </a:schemeClr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4563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58480760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7.0990582783538661E-2"/>
          <c:y val="5.3297607681699513E-2"/>
          <c:w val="0.89999998582790341"/>
          <c:h val="6.4517994572712303E-2"/>
        </c:manualLayout>
      </c:layout>
      <c:overlay val="0"/>
      <c:txPr>
        <a:bodyPr/>
        <a:lstStyle/>
        <a:p>
          <a:pPr>
            <a:defRPr sz="800" b="0" i="0" u="none" strike="noStrike" baseline="0">
              <a:solidFill>
                <a:srgbClr val="005463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200" b="0" i="0" u="none" strike="noStrike" baseline="0">
          <a:solidFill>
            <a:srgbClr val="80808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verticalDpi="355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0482897384305835E-2"/>
          <c:y val="0.18178086781705477"/>
          <c:w val="0.86823401022240632"/>
          <c:h val="0.5803896520913609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'Data 3'!$C$196</c:f>
              <c:strCache>
                <c:ptCount val="1"/>
                <c:pt idx="0">
                  <c:v>Hidráulica (1)</c:v>
                </c:pt>
              </c:strCache>
            </c:strRef>
          </c:tx>
          <c:spPr>
            <a:solidFill>
              <a:srgbClr val="0090D1"/>
            </a:solidFill>
            <a:ln w="25400">
              <a:noFill/>
            </a:ln>
          </c:spPr>
          <c:invertIfNegative val="0"/>
          <c:cat>
            <c:strRef>
              <c:f>'Data 3'!$D$195:$W$195</c:f>
              <c:strCache>
                <c:ptCount val="20"/>
                <c:pt idx="0">
                  <c:v>Andalucía</c:v>
                </c:pt>
                <c:pt idx="1">
                  <c:v>Aragón</c:v>
                </c:pt>
                <c:pt idx="2">
                  <c:v>Asturias</c:v>
                </c:pt>
                <c:pt idx="3">
                  <c:v>Baleares</c:v>
                </c:pt>
                <c:pt idx="4">
                  <c:v>C. Valenciana</c:v>
                </c:pt>
                <c:pt idx="5">
                  <c:v>Canarias</c:v>
                </c:pt>
                <c:pt idx="6">
                  <c:v>Cantabria</c:v>
                </c:pt>
                <c:pt idx="7">
                  <c:v>Castilla-La Mancha</c:v>
                </c:pt>
                <c:pt idx="8">
                  <c:v>Castilla y León</c:v>
                </c:pt>
                <c:pt idx="9">
                  <c:v>Cataluña</c:v>
                </c:pt>
                <c:pt idx="10">
                  <c:v>Ceuta</c:v>
                </c:pt>
                <c:pt idx="11">
                  <c:v>Extremadura</c:v>
                </c:pt>
                <c:pt idx="12">
                  <c:v>Galicia</c:v>
                </c:pt>
                <c:pt idx="13">
                  <c:v>La Rioja</c:v>
                </c:pt>
                <c:pt idx="14">
                  <c:v>Madrid</c:v>
                </c:pt>
                <c:pt idx="15">
                  <c:v>Melilla</c:v>
                </c:pt>
                <c:pt idx="16">
                  <c:v>Murcia</c:v>
                </c:pt>
                <c:pt idx="17">
                  <c:v>Navarra</c:v>
                </c:pt>
                <c:pt idx="18">
                  <c:v>País Vasco</c:v>
                </c:pt>
                <c:pt idx="19">
                  <c:v>Total nacional</c:v>
                </c:pt>
              </c:strCache>
            </c:strRef>
          </c:cat>
          <c:val>
            <c:numRef>
              <c:f>'Data 3'!$D$196:$W$196</c:f>
              <c:numCache>
                <c:formatCode>#,##0.0</c:formatCode>
                <c:ptCount val="20"/>
                <c:pt idx="0">
                  <c:v>6.4</c:v>
                </c:pt>
                <c:pt idx="1">
                  <c:v>45.3</c:v>
                </c:pt>
                <c:pt idx="2">
                  <c:v>61.9</c:v>
                </c:pt>
                <c:pt idx="3">
                  <c:v>0</c:v>
                </c:pt>
                <c:pt idx="4">
                  <c:v>11.8</c:v>
                </c:pt>
                <c:pt idx="5">
                  <c:v>0.4</c:v>
                </c:pt>
                <c:pt idx="6">
                  <c:v>63.1</c:v>
                </c:pt>
                <c:pt idx="7">
                  <c:v>6.8</c:v>
                </c:pt>
                <c:pt idx="8">
                  <c:v>39.1</c:v>
                </c:pt>
                <c:pt idx="9">
                  <c:v>60.8</c:v>
                </c:pt>
                <c:pt idx="10">
                  <c:v>0</c:v>
                </c:pt>
                <c:pt idx="11">
                  <c:v>44.3</c:v>
                </c:pt>
                <c:pt idx="12">
                  <c:v>49.1</c:v>
                </c:pt>
                <c:pt idx="13">
                  <c:v>13.8</c:v>
                </c:pt>
                <c:pt idx="14">
                  <c:v>27.9</c:v>
                </c:pt>
                <c:pt idx="15">
                  <c:v>0</c:v>
                </c:pt>
                <c:pt idx="16">
                  <c:v>5.6</c:v>
                </c:pt>
                <c:pt idx="17">
                  <c:v>18.3</c:v>
                </c:pt>
                <c:pt idx="18">
                  <c:v>37.6</c:v>
                </c:pt>
                <c:pt idx="19">
                  <c:v>34</c:v>
                </c:pt>
              </c:numCache>
            </c:numRef>
          </c:val>
        </c:ser>
        <c:ser>
          <c:idx val="5"/>
          <c:order val="1"/>
          <c:tx>
            <c:strRef>
              <c:f>'Data 3'!$C$197</c:f>
              <c:strCache>
                <c:ptCount val="1"/>
                <c:pt idx="0">
                  <c:v>Hidroeólica</c:v>
                </c:pt>
              </c:strCache>
            </c:strRef>
          </c:tx>
          <c:spPr>
            <a:solidFill>
              <a:srgbClr val="00FFFF"/>
            </a:solidFill>
          </c:spPr>
          <c:invertIfNegative val="0"/>
          <c:cat>
            <c:strRef>
              <c:f>'Data 3'!$D$195:$W$195</c:f>
              <c:strCache>
                <c:ptCount val="20"/>
                <c:pt idx="0">
                  <c:v>Andalucía</c:v>
                </c:pt>
                <c:pt idx="1">
                  <c:v>Aragón</c:v>
                </c:pt>
                <c:pt idx="2">
                  <c:v>Asturias</c:v>
                </c:pt>
                <c:pt idx="3">
                  <c:v>Baleares</c:v>
                </c:pt>
                <c:pt idx="4">
                  <c:v>C. Valenciana</c:v>
                </c:pt>
                <c:pt idx="5">
                  <c:v>Canarias</c:v>
                </c:pt>
                <c:pt idx="6">
                  <c:v>Cantabria</c:v>
                </c:pt>
                <c:pt idx="7">
                  <c:v>Castilla-La Mancha</c:v>
                </c:pt>
                <c:pt idx="8">
                  <c:v>Castilla y León</c:v>
                </c:pt>
                <c:pt idx="9">
                  <c:v>Cataluña</c:v>
                </c:pt>
                <c:pt idx="10">
                  <c:v>Ceuta</c:v>
                </c:pt>
                <c:pt idx="11">
                  <c:v>Extremadura</c:v>
                </c:pt>
                <c:pt idx="12">
                  <c:v>Galicia</c:v>
                </c:pt>
                <c:pt idx="13">
                  <c:v>La Rioja</c:v>
                </c:pt>
                <c:pt idx="14">
                  <c:v>Madrid</c:v>
                </c:pt>
                <c:pt idx="15">
                  <c:v>Melilla</c:v>
                </c:pt>
                <c:pt idx="16">
                  <c:v>Murcia</c:v>
                </c:pt>
                <c:pt idx="17">
                  <c:v>Navarra</c:v>
                </c:pt>
                <c:pt idx="18">
                  <c:v>País Vasco</c:v>
                </c:pt>
                <c:pt idx="19">
                  <c:v>Total nacional</c:v>
                </c:pt>
              </c:strCache>
            </c:strRef>
          </c:cat>
          <c:val>
            <c:numRef>
              <c:f>'Data 3'!$D$197:$W$197</c:f>
              <c:numCache>
                <c:formatCode>#,##0.0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2.5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</c:ser>
        <c:ser>
          <c:idx val="1"/>
          <c:order val="2"/>
          <c:tx>
            <c:strRef>
              <c:f>'Data 3'!$C$198</c:f>
              <c:strCache>
                <c:ptCount val="1"/>
                <c:pt idx="0">
                  <c:v>Eólica</c:v>
                </c:pt>
              </c:strCache>
            </c:strRef>
          </c:tx>
          <c:spPr>
            <a:solidFill>
              <a:srgbClr val="6FB114"/>
            </a:solidFill>
            <a:ln w="25400">
              <a:noFill/>
            </a:ln>
          </c:spPr>
          <c:invertIfNegative val="0"/>
          <c:cat>
            <c:strRef>
              <c:f>'Data 3'!$D$195:$W$195</c:f>
              <c:strCache>
                <c:ptCount val="20"/>
                <c:pt idx="0">
                  <c:v>Andalucía</c:v>
                </c:pt>
                <c:pt idx="1">
                  <c:v>Aragón</c:v>
                </c:pt>
                <c:pt idx="2">
                  <c:v>Asturias</c:v>
                </c:pt>
                <c:pt idx="3">
                  <c:v>Baleares</c:v>
                </c:pt>
                <c:pt idx="4">
                  <c:v>C. Valenciana</c:v>
                </c:pt>
                <c:pt idx="5">
                  <c:v>Canarias</c:v>
                </c:pt>
                <c:pt idx="6">
                  <c:v>Cantabria</c:v>
                </c:pt>
                <c:pt idx="7">
                  <c:v>Castilla-La Mancha</c:v>
                </c:pt>
                <c:pt idx="8">
                  <c:v>Castilla y León</c:v>
                </c:pt>
                <c:pt idx="9">
                  <c:v>Cataluña</c:v>
                </c:pt>
                <c:pt idx="10">
                  <c:v>Ceuta</c:v>
                </c:pt>
                <c:pt idx="11">
                  <c:v>Extremadura</c:v>
                </c:pt>
                <c:pt idx="12">
                  <c:v>Galicia</c:v>
                </c:pt>
                <c:pt idx="13">
                  <c:v>La Rioja</c:v>
                </c:pt>
                <c:pt idx="14">
                  <c:v>Madrid</c:v>
                </c:pt>
                <c:pt idx="15">
                  <c:v>Melilla</c:v>
                </c:pt>
                <c:pt idx="16">
                  <c:v>Murcia</c:v>
                </c:pt>
                <c:pt idx="17">
                  <c:v>Navarra</c:v>
                </c:pt>
                <c:pt idx="18">
                  <c:v>País Vasco</c:v>
                </c:pt>
                <c:pt idx="19">
                  <c:v>Total nacional</c:v>
                </c:pt>
              </c:strCache>
            </c:strRef>
          </c:cat>
          <c:val>
            <c:numRef>
              <c:f>'Data 3'!$D$198:$W$198</c:f>
              <c:numCache>
                <c:formatCode>#,##0.0</c:formatCode>
                <c:ptCount val="20"/>
                <c:pt idx="0">
                  <c:v>53.2</c:v>
                </c:pt>
                <c:pt idx="1">
                  <c:v>50.7</c:v>
                </c:pt>
                <c:pt idx="2">
                  <c:v>31</c:v>
                </c:pt>
                <c:pt idx="3">
                  <c:v>1.5</c:v>
                </c:pt>
                <c:pt idx="4">
                  <c:v>69.7</c:v>
                </c:pt>
                <c:pt idx="5">
                  <c:v>66.900000000000006</c:v>
                </c:pt>
                <c:pt idx="6">
                  <c:v>13.2</c:v>
                </c:pt>
                <c:pt idx="7">
                  <c:v>71.2</c:v>
                </c:pt>
                <c:pt idx="8">
                  <c:v>55.7</c:v>
                </c:pt>
                <c:pt idx="9">
                  <c:v>30.7</c:v>
                </c:pt>
                <c:pt idx="10">
                  <c:v>0</c:v>
                </c:pt>
                <c:pt idx="11">
                  <c:v>0</c:v>
                </c:pt>
                <c:pt idx="12">
                  <c:v>48.3</c:v>
                </c:pt>
                <c:pt idx="13">
                  <c:v>74.8</c:v>
                </c:pt>
                <c:pt idx="14">
                  <c:v>0</c:v>
                </c:pt>
                <c:pt idx="15">
                  <c:v>0</c:v>
                </c:pt>
                <c:pt idx="16">
                  <c:v>35.299999999999997</c:v>
                </c:pt>
                <c:pt idx="17">
                  <c:v>65.099999999999994</c:v>
                </c:pt>
                <c:pt idx="18">
                  <c:v>28.2</c:v>
                </c:pt>
                <c:pt idx="19">
                  <c:v>49.4</c:v>
                </c:pt>
              </c:numCache>
            </c:numRef>
          </c:val>
        </c:ser>
        <c:ser>
          <c:idx val="4"/>
          <c:order val="3"/>
          <c:tx>
            <c:strRef>
              <c:f>'Data 3'!$C$199</c:f>
              <c:strCache>
                <c:ptCount val="1"/>
                <c:pt idx="0">
                  <c:v>Solar fotovoltaica</c:v>
                </c:pt>
              </c:strCache>
            </c:strRef>
          </c:tx>
          <c:spPr>
            <a:solidFill>
              <a:srgbClr val="E48500"/>
            </a:solidFill>
          </c:spPr>
          <c:invertIfNegative val="0"/>
          <c:cat>
            <c:strRef>
              <c:f>'Data 3'!$D$195:$W$195</c:f>
              <c:strCache>
                <c:ptCount val="20"/>
                <c:pt idx="0">
                  <c:v>Andalucía</c:v>
                </c:pt>
                <c:pt idx="1">
                  <c:v>Aragón</c:v>
                </c:pt>
                <c:pt idx="2">
                  <c:v>Asturias</c:v>
                </c:pt>
                <c:pt idx="3">
                  <c:v>Baleares</c:v>
                </c:pt>
                <c:pt idx="4">
                  <c:v>C. Valenciana</c:v>
                </c:pt>
                <c:pt idx="5">
                  <c:v>Canarias</c:v>
                </c:pt>
                <c:pt idx="6">
                  <c:v>Cantabria</c:v>
                </c:pt>
                <c:pt idx="7">
                  <c:v>Castilla-La Mancha</c:v>
                </c:pt>
                <c:pt idx="8">
                  <c:v>Castilla y León</c:v>
                </c:pt>
                <c:pt idx="9">
                  <c:v>Cataluña</c:v>
                </c:pt>
                <c:pt idx="10">
                  <c:v>Ceuta</c:v>
                </c:pt>
                <c:pt idx="11">
                  <c:v>Extremadura</c:v>
                </c:pt>
                <c:pt idx="12">
                  <c:v>Galicia</c:v>
                </c:pt>
                <c:pt idx="13">
                  <c:v>La Rioja</c:v>
                </c:pt>
                <c:pt idx="14">
                  <c:v>Madrid</c:v>
                </c:pt>
                <c:pt idx="15">
                  <c:v>Melilla</c:v>
                </c:pt>
                <c:pt idx="16">
                  <c:v>Murcia</c:v>
                </c:pt>
                <c:pt idx="17">
                  <c:v>Navarra</c:v>
                </c:pt>
                <c:pt idx="18">
                  <c:v>País Vasco</c:v>
                </c:pt>
                <c:pt idx="19">
                  <c:v>Total nacional</c:v>
                </c:pt>
              </c:strCache>
            </c:strRef>
          </c:cat>
          <c:val>
            <c:numRef>
              <c:f>'Data 3'!$D$199:$W$199</c:f>
              <c:numCache>
                <c:formatCode>#,##0.0</c:formatCode>
                <c:ptCount val="20"/>
                <c:pt idx="0">
                  <c:v>12.5</c:v>
                </c:pt>
                <c:pt idx="1">
                  <c:v>3.4</c:v>
                </c:pt>
                <c:pt idx="2">
                  <c:v>0</c:v>
                </c:pt>
                <c:pt idx="3">
                  <c:v>44.5</c:v>
                </c:pt>
                <c:pt idx="4">
                  <c:v>14.9</c:v>
                </c:pt>
                <c:pt idx="5">
                  <c:v>29.3</c:v>
                </c:pt>
                <c:pt idx="6">
                  <c:v>0.4</c:v>
                </c:pt>
                <c:pt idx="7">
                  <c:v>13.9</c:v>
                </c:pt>
                <c:pt idx="8">
                  <c:v>3.9</c:v>
                </c:pt>
                <c:pt idx="9">
                  <c:v>4.3</c:v>
                </c:pt>
                <c:pt idx="10">
                  <c:v>0</c:v>
                </c:pt>
                <c:pt idx="11">
                  <c:v>19.600000000000001</c:v>
                </c:pt>
                <c:pt idx="12">
                  <c:v>0.1</c:v>
                </c:pt>
                <c:pt idx="13">
                  <c:v>10.7</c:v>
                </c:pt>
                <c:pt idx="14">
                  <c:v>19.3</c:v>
                </c:pt>
                <c:pt idx="15">
                  <c:v>1.4</c:v>
                </c:pt>
                <c:pt idx="16">
                  <c:v>52.9</c:v>
                </c:pt>
                <c:pt idx="17">
                  <c:v>8.1999999999999993</c:v>
                </c:pt>
                <c:pt idx="18">
                  <c:v>2.4</c:v>
                </c:pt>
                <c:pt idx="19">
                  <c:v>7.7</c:v>
                </c:pt>
              </c:numCache>
            </c:numRef>
          </c:val>
        </c:ser>
        <c:ser>
          <c:idx val="3"/>
          <c:order val="4"/>
          <c:tx>
            <c:strRef>
              <c:f>'Data 3'!$C$200</c:f>
              <c:strCache>
                <c:ptCount val="1"/>
                <c:pt idx="0">
                  <c:v>Solar térmica</c:v>
                </c:pt>
              </c:strCache>
            </c:strRef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cat>
            <c:strRef>
              <c:f>'Data 3'!$D$195:$W$195</c:f>
              <c:strCache>
                <c:ptCount val="20"/>
                <c:pt idx="0">
                  <c:v>Andalucía</c:v>
                </c:pt>
                <c:pt idx="1">
                  <c:v>Aragón</c:v>
                </c:pt>
                <c:pt idx="2">
                  <c:v>Asturias</c:v>
                </c:pt>
                <c:pt idx="3">
                  <c:v>Baleares</c:v>
                </c:pt>
                <c:pt idx="4">
                  <c:v>C. Valenciana</c:v>
                </c:pt>
                <c:pt idx="5">
                  <c:v>Canarias</c:v>
                </c:pt>
                <c:pt idx="6">
                  <c:v>Cantabria</c:v>
                </c:pt>
                <c:pt idx="7">
                  <c:v>Castilla-La Mancha</c:v>
                </c:pt>
                <c:pt idx="8">
                  <c:v>Castilla y León</c:v>
                </c:pt>
                <c:pt idx="9">
                  <c:v>Cataluña</c:v>
                </c:pt>
                <c:pt idx="10">
                  <c:v>Ceuta</c:v>
                </c:pt>
                <c:pt idx="11">
                  <c:v>Extremadura</c:v>
                </c:pt>
                <c:pt idx="12">
                  <c:v>Galicia</c:v>
                </c:pt>
                <c:pt idx="13">
                  <c:v>La Rioja</c:v>
                </c:pt>
                <c:pt idx="14">
                  <c:v>Madrid</c:v>
                </c:pt>
                <c:pt idx="15">
                  <c:v>Melilla</c:v>
                </c:pt>
                <c:pt idx="16">
                  <c:v>Murcia</c:v>
                </c:pt>
                <c:pt idx="17">
                  <c:v>Navarra</c:v>
                </c:pt>
                <c:pt idx="18">
                  <c:v>País Vasco</c:v>
                </c:pt>
                <c:pt idx="19">
                  <c:v>Total nacional</c:v>
                </c:pt>
              </c:strCache>
            </c:strRef>
          </c:cat>
          <c:val>
            <c:numRef>
              <c:f>'Data 3'!$D$200:$W$200</c:f>
              <c:numCache>
                <c:formatCode>#,##0.0</c:formatCode>
                <c:ptCount val="20"/>
                <c:pt idx="0">
                  <c:v>16.5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2.5</c:v>
                </c:pt>
                <c:pt idx="5">
                  <c:v>0</c:v>
                </c:pt>
                <c:pt idx="6">
                  <c:v>0</c:v>
                </c:pt>
                <c:pt idx="7">
                  <c:v>5.7</c:v>
                </c:pt>
                <c:pt idx="8">
                  <c:v>0</c:v>
                </c:pt>
                <c:pt idx="9">
                  <c:v>0.9</c:v>
                </c:pt>
                <c:pt idx="10">
                  <c:v>0</c:v>
                </c:pt>
                <c:pt idx="11">
                  <c:v>31.4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2.7</c:v>
                </c:pt>
                <c:pt idx="17">
                  <c:v>0</c:v>
                </c:pt>
                <c:pt idx="18">
                  <c:v>0</c:v>
                </c:pt>
                <c:pt idx="19">
                  <c:v>4.4000000000000004</c:v>
                </c:pt>
              </c:numCache>
            </c:numRef>
          </c:val>
        </c:ser>
        <c:ser>
          <c:idx val="6"/>
          <c:order val="5"/>
          <c:tx>
            <c:strRef>
              <c:f>'Data 3'!$C$201</c:f>
              <c:strCache>
                <c:ptCount val="1"/>
                <c:pt idx="0">
                  <c:v>Otras renovables</c:v>
                </c:pt>
              </c:strCache>
            </c:strRef>
          </c:tx>
          <c:spPr>
            <a:solidFill>
              <a:srgbClr val="9A5CBC"/>
            </a:solidFill>
          </c:spPr>
          <c:invertIfNegative val="0"/>
          <c:cat>
            <c:strRef>
              <c:f>'Data 3'!$D$195:$W$195</c:f>
              <c:strCache>
                <c:ptCount val="20"/>
                <c:pt idx="0">
                  <c:v>Andalucía</c:v>
                </c:pt>
                <c:pt idx="1">
                  <c:v>Aragón</c:v>
                </c:pt>
                <c:pt idx="2">
                  <c:v>Asturias</c:v>
                </c:pt>
                <c:pt idx="3">
                  <c:v>Baleares</c:v>
                </c:pt>
                <c:pt idx="4">
                  <c:v>C. Valenciana</c:v>
                </c:pt>
                <c:pt idx="5">
                  <c:v>Canarias</c:v>
                </c:pt>
                <c:pt idx="6">
                  <c:v>Cantabria</c:v>
                </c:pt>
                <c:pt idx="7">
                  <c:v>Castilla-La Mancha</c:v>
                </c:pt>
                <c:pt idx="8">
                  <c:v>Castilla y León</c:v>
                </c:pt>
                <c:pt idx="9">
                  <c:v>Cataluña</c:v>
                </c:pt>
                <c:pt idx="10">
                  <c:v>Ceuta</c:v>
                </c:pt>
                <c:pt idx="11">
                  <c:v>Extremadura</c:v>
                </c:pt>
                <c:pt idx="12">
                  <c:v>Galicia</c:v>
                </c:pt>
                <c:pt idx="13">
                  <c:v>La Rioja</c:v>
                </c:pt>
                <c:pt idx="14">
                  <c:v>Madrid</c:v>
                </c:pt>
                <c:pt idx="15">
                  <c:v>Melilla</c:v>
                </c:pt>
                <c:pt idx="16">
                  <c:v>Murcia</c:v>
                </c:pt>
                <c:pt idx="17">
                  <c:v>Navarra</c:v>
                </c:pt>
                <c:pt idx="18">
                  <c:v>País Vasco</c:v>
                </c:pt>
                <c:pt idx="19">
                  <c:v>Total nacional</c:v>
                </c:pt>
              </c:strCache>
            </c:strRef>
          </c:cat>
          <c:val>
            <c:numRef>
              <c:f>'Data 3'!$D$201:$W$201</c:f>
              <c:numCache>
                <c:formatCode>#,##0.0</c:formatCode>
                <c:ptCount val="20"/>
                <c:pt idx="0">
                  <c:v>11.3</c:v>
                </c:pt>
                <c:pt idx="1">
                  <c:v>0.6</c:v>
                </c:pt>
                <c:pt idx="2">
                  <c:v>7.1</c:v>
                </c:pt>
                <c:pt idx="3">
                  <c:v>0.5</c:v>
                </c:pt>
                <c:pt idx="4">
                  <c:v>1.1000000000000001</c:v>
                </c:pt>
                <c:pt idx="5">
                  <c:v>1</c:v>
                </c:pt>
                <c:pt idx="6">
                  <c:v>16.100000000000001</c:v>
                </c:pt>
                <c:pt idx="7">
                  <c:v>2.4</c:v>
                </c:pt>
                <c:pt idx="8">
                  <c:v>1.3</c:v>
                </c:pt>
                <c:pt idx="9">
                  <c:v>1.9</c:v>
                </c:pt>
                <c:pt idx="10">
                  <c:v>0</c:v>
                </c:pt>
                <c:pt idx="11">
                  <c:v>4.7</c:v>
                </c:pt>
                <c:pt idx="12">
                  <c:v>1.5</c:v>
                </c:pt>
                <c:pt idx="13">
                  <c:v>0.7</c:v>
                </c:pt>
                <c:pt idx="14">
                  <c:v>34.299999999999997</c:v>
                </c:pt>
                <c:pt idx="15">
                  <c:v>0</c:v>
                </c:pt>
                <c:pt idx="16">
                  <c:v>3.5</c:v>
                </c:pt>
                <c:pt idx="17">
                  <c:v>8.4</c:v>
                </c:pt>
                <c:pt idx="18">
                  <c:v>4.4000000000000004</c:v>
                </c:pt>
                <c:pt idx="19">
                  <c:v>3.5</c:v>
                </c:pt>
              </c:numCache>
            </c:numRef>
          </c:val>
        </c:ser>
        <c:ser>
          <c:idx val="2"/>
          <c:order val="6"/>
          <c:tx>
            <c:strRef>
              <c:f>'Data 3'!$C$202</c:f>
              <c:strCache>
                <c:ptCount val="1"/>
                <c:pt idx="0">
                  <c:v>Residuos renovables</c:v>
                </c:pt>
              </c:strCache>
            </c:strRef>
          </c:tx>
          <c:spPr>
            <a:solidFill>
              <a:srgbClr val="A0A0A0"/>
            </a:solidFill>
            <a:ln w="25400">
              <a:noFill/>
            </a:ln>
          </c:spPr>
          <c:invertIfNegative val="0"/>
          <c:cat>
            <c:strRef>
              <c:f>'Data 3'!$D$195:$W$195</c:f>
              <c:strCache>
                <c:ptCount val="20"/>
                <c:pt idx="0">
                  <c:v>Andalucía</c:v>
                </c:pt>
                <c:pt idx="1">
                  <c:v>Aragón</c:v>
                </c:pt>
                <c:pt idx="2">
                  <c:v>Asturias</c:v>
                </c:pt>
                <c:pt idx="3">
                  <c:v>Baleares</c:v>
                </c:pt>
                <c:pt idx="4">
                  <c:v>C. Valenciana</c:v>
                </c:pt>
                <c:pt idx="5">
                  <c:v>Canarias</c:v>
                </c:pt>
                <c:pt idx="6">
                  <c:v>Cantabria</c:v>
                </c:pt>
                <c:pt idx="7">
                  <c:v>Castilla-La Mancha</c:v>
                </c:pt>
                <c:pt idx="8">
                  <c:v>Castilla y León</c:v>
                </c:pt>
                <c:pt idx="9">
                  <c:v>Cataluña</c:v>
                </c:pt>
                <c:pt idx="10">
                  <c:v>Ceuta</c:v>
                </c:pt>
                <c:pt idx="11">
                  <c:v>Extremadura</c:v>
                </c:pt>
                <c:pt idx="12">
                  <c:v>Galicia</c:v>
                </c:pt>
                <c:pt idx="13">
                  <c:v>La Rioja</c:v>
                </c:pt>
                <c:pt idx="14">
                  <c:v>Madrid</c:v>
                </c:pt>
                <c:pt idx="15">
                  <c:v>Melilla</c:v>
                </c:pt>
                <c:pt idx="16">
                  <c:v>Murcia</c:v>
                </c:pt>
                <c:pt idx="17">
                  <c:v>Navarra</c:v>
                </c:pt>
                <c:pt idx="18">
                  <c:v>País Vasco</c:v>
                </c:pt>
                <c:pt idx="19">
                  <c:v>Total nacional</c:v>
                </c:pt>
              </c:strCache>
            </c:strRef>
          </c:cat>
          <c:val>
            <c:numRef>
              <c:f>'Data 3'!$D$202:$W$202</c:f>
              <c:numCache>
                <c:formatCode>#,##0.0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53.5</c:v>
                </c:pt>
                <c:pt idx="4">
                  <c:v>0</c:v>
                </c:pt>
                <c:pt idx="5">
                  <c:v>0</c:v>
                </c:pt>
                <c:pt idx="6">
                  <c:v>7.2</c:v>
                </c:pt>
                <c:pt idx="7">
                  <c:v>0</c:v>
                </c:pt>
                <c:pt idx="8">
                  <c:v>0</c:v>
                </c:pt>
                <c:pt idx="9">
                  <c:v>1.4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18.5</c:v>
                </c:pt>
                <c:pt idx="15">
                  <c:v>98.6</c:v>
                </c:pt>
                <c:pt idx="16">
                  <c:v>0</c:v>
                </c:pt>
                <c:pt idx="17">
                  <c:v>0</c:v>
                </c:pt>
                <c:pt idx="18">
                  <c:v>27.4</c:v>
                </c:pt>
                <c:pt idx="19">
                  <c:v>0.9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658481936"/>
        <c:axId val="658482328"/>
      </c:barChart>
      <c:catAx>
        <c:axId val="6584819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chemeClr val="bg1">
                <a:lumMod val="65000"/>
              </a:schemeClr>
            </a:solidFill>
            <a:prstDash val="solid"/>
          </a:ln>
        </c:spPr>
        <c:txPr>
          <a:bodyPr rot="-2700000" vert="horz"/>
          <a:lstStyle/>
          <a:p>
            <a:pPr>
              <a:defRPr sz="700" b="0" i="0" u="none" strike="noStrike" baseline="0">
                <a:solidFill>
                  <a:srgbClr val="004563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58482328"/>
        <c:crosses val="autoZero"/>
        <c:auto val="1"/>
        <c:lblAlgn val="ctr"/>
        <c:lblOffset val="0"/>
        <c:tickLblSkip val="1"/>
        <c:tickMarkSkip val="1"/>
        <c:noMultiLvlLbl val="0"/>
      </c:catAx>
      <c:valAx>
        <c:axId val="658482328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chemeClr val="bg1">
                  <a:lumMod val="75000"/>
                </a:schemeClr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4563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58481936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7.9200856471888362E-2"/>
          <c:y val="5.9931521192829622E-2"/>
          <c:w val="0.82348953539898417"/>
          <c:h val="6.4771337483338146E-2"/>
        </c:manualLayout>
      </c:layout>
      <c:overlay val="0"/>
      <c:txPr>
        <a:bodyPr/>
        <a:lstStyle/>
        <a:p>
          <a:pPr>
            <a:defRPr sz="800" b="0" i="0" u="none" strike="noStrike" baseline="0">
              <a:solidFill>
                <a:srgbClr val="004563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4563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verticalDpi="355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531187122736416E-2"/>
          <c:y val="0.1530408998276413"/>
          <c:w val="0.85723643804755256"/>
          <c:h val="0.61399370986810287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'Data 3'!$C$242</c:f>
              <c:strCache>
                <c:ptCount val="1"/>
                <c:pt idx="0">
                  <c:v>Turbinación bombeo</c:v>
                </c:pt>
              </c:strCache>
            </c:strRef>
          </c:tx>
          <c:spPr>
            <a:solidFill>
              <a:srgbClr val="0090D1"/>
            </a:solidFill>
            <a:ln w="25400">
              <a:noFill/>
            </a:ln>
          </c:spPr>
          <c:invertIfNegative val="0"/>
          <c:cat>
            <c:strRef>
              <c:f>'Data 3'!$D$241:$W$241</c:f>
              <c:strCache>
                <c:ptCount val="20"/>
                <c:pt idx="0">
                  <c:v>Andalucía</c:v>
                </c:pt>
                <c:pt idx="1">
                  <c:v>Aragón</c:v>
                </c:pt>
                <c:pt idx="2">
                  <c:v>Asturias</c:v>
                </c:pt>
                <c:pt idx="3">
                  <c:v>Baleares</c:v>
                </c:pt>
                <c:pt idx="4">
                  <c:v>C. Valenciana</c:v>
                </c:pt>
                <c:pt idx="5">
                  <c:v>Canarias</c:v>
                </c:pt>
                <c:pt idx="6">
                  <c:v>Cantabria</c:v>
                </c:pt>
                <c:pt idx="7">
                  <c:v>Castilla-La Mancha</c:v>
                </c:pt>
                <c:pt idx="8">
                  <c:v>Castilla y León</c:v>
                </c:pt>
                <c:pt idx="9">
                  <c:v>Cataluña</c:v>
                </c:pt>
                <c:pt idx="10">
                  <c:v>Ceuta</c:v>
                </c:pt>
                <c:pt idx="11">
                  <c:v>Extremadura</c:v>
                </c:pt>
                <c:pt idx="12">
                  <c:v>Galicia</c:v>
                </c:pt>
                <c:pt idx="13">
                  <c:v>La Rioja</c:v>
                </c:pt>
                <c:pt idx="14">
                  <c:v>Madrid</c:v>
                </c:pt>
                <c:pt idx="15">
                  <c:v>Melilla</c:v>
                </c:pt>
                <c:pt idx="16">
                  <c:v>Murcia</c:v>
                </c:pt>
                <c:pt idx="17">
                  <c:v>Navarra</c:v>
                </c:pt>
                <c:pt idx="18">
                  <c:v>País Vasco</c:v>
                </c:pt>
                <c:pt idx="19">
                  <c:v>Total nacional</c:v>
                </c:pt>
              </c:strCache>
            </c:strRef>
          </c:cat>
          <c:val>
            <c:numRef>
              <c:f>'Data 3'!$D$242:$W$242</c:f>
              <c:numCache>
                <c:formatCode>#,##0.0</c:formatCode>
                <c:ptCount val="20"/>
                <c:pt idx="0">
                  <c:v>6.1638023495055068</c:v>
                </c:pt>
                <c:pt idx="1">
                  <c:v>5.9666478705732402</c:v>
                </c:pt>
                <c:pt idx="2">
                  <c:v>0</c:v>
                </c:pt>
                <c:pt idx="3">
                  <c:v>0</c:v>
                </c:pt>
                <c:pt idx="4">
                  <c:v>25.387273670931439</c:v>
                </c:pt>
                <c:pt idx="5">
                  <c:v>0</c:v>
                </c:pt>
                <c:pt idx="6">
                  <c:v>54.539968374078242</c:v>
                </c:pt>
                <c:pt idx="7">
                  <c:v>9.2156101291128429</c:v>
                </c:pt>
                <c:pt idx="8">
                  <c:v>0</c:v>
                </c:pt>
                <c:pt idx="9">
                  <c:v>5.2904194239750577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5.9999190660052628</c:v>
                </c:pt>
              </c:numCache>
            </c:numRef>
          </c:val>
        </c:ser>
        <c:ser>
          <c:idx val="2"/>
          <c:order val="1"/>
          <c:tx>
            <c:strRef>
              <c:f>'Data 3'!$C$243</c:f>
              <c:strCache>
                <c:ptCount val="1"/>
                <c:pt idx="0">
                  <c:v>Nuclear </c:v>
                </c:pt>
              </c:strCache>
            </c:strRef>
          </c:tx>
          <c:spPr>
            <a:solidFill>
              <a:srgbClr val="464394"/>
            </a:solidFill>
            <a:ln w="25400">
              <a:noFill/>
            </a:ln>
          </c:spPr>
          <c:invertIfNegative val="0"/>
          <c:cat>
            <c:strRef>
              <c:f>'Data 3'!$D$241:$W$241</c:f>
              <c:strCache>
                <c:ptCount val="20"/>
                <c:pt idx="0">
                  <c:v>Andalucía</c:v>
                </c:pt>
                <c:pt idx="1">
                  <c:v>Aragón</c:v>
                </c:pt>
                <c:pt idx="2">
                  <c:v>Asturias</c:v>
                </c:pt>
                <c:pt idx="3">
                  <c:v>Baleares</c:v>
                </c:pt>
                <c:pt idx="4">
                  <c:v>C. Valenciana</c:v>
                </c:pt>
                <c:pt idx="5">
                  <c:v>Canarias</c:v>
                </c:pt>
                <c:pt idx="6">
                  <c:v>Cantabria</c:v>
                </c:pt>
                <c:pt idx="7">
                  <c:v>Castilla-La Mancha</c:v>
                </c:pt>
                <c:pt idx="8">
                  <c:v>Castilla y León</c:v>
                </c:pt>
                <c:pt idx="9">
                  <c:v>Cataluña</c:v>
                </c:pt>
                <c:pt idx="10">
                  <c:v>Ceuta</c:v>
                </c:pt>
                <c:pt idx="11">
                  <c:v>Extremadura</c:v>
                </c:pt>
                <c:pt idx="12">
                  <c:v>Galicia</c:v>
                </c:pt>
                <c:pt idx="13">
                  <c:v>La Rioja</c:v>
                </c:pt>
                <c:pt idx="14">
                  <c:v>Madrid</c:v>
                </c:pt>
                <c:pt idx="15">
                  <c:v>Melilla</c:v>
                </c:pt>
                <c:pt idx="16">
                  <c:v>Murcia</c:v>
                </c:pt>
                <c:pt idx="17">
                  <c:v>Navarra</c:v>
                </c:pt>
                <c:pt idx="18">
                  <c:v>País Vasco</c:v>
                </c:pt>
                <c:pt idx="19">
                  <c:v>Total nacional</c:v>
                </c:pt>
              </c:strCache>
            </c:strRef>
          </c:cat>
          <c:val>
            <c:numRef>
              <c:f>'Data 3'!$D$243:$W$243</c:f>
              <c:numCache>
                <c:formatCode>#,##0.0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17.864701841628886</c:v>
                </c:pt>
                <c:pt idx="5">
                  <c:v>0</c:v>
                </c:pt>
                <c:pt idx="6">
                  <c:v>0</c:v>
                </c:pt>
                <c:pt idx="7">
                  <c:v>43.009466789084264</c:v>
                </c:pt>
                <c:pt idx="8">
                  <c:v>0</c:v>
                </c:pt>
                <c:pt idx="9">
                  <c:v>36.521981546994887</c:v>
                </c:pt>
                <c:pt idx="10">
                  <c:v>0</c:v>
                </c:pt>
                <c:pt idx="11">
                  <c:v>99.111785680768591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12.828048980077023</c:v>
                </c:pt>
              </c:numCache>
            </c:numRef>
          </c:val>
        </c:ser>
        <c:ser>
          <c:idx val="3"/>
          <c:order val="2"/>
          <c:tx>
            <c:strRef>
              <c:f>'Data 3'!$C$244</c:f>
              <c:strCache>
                <c:ptCount val="1"/>
                <c:pt idx="0">
                  <c:v>Carbón </c:v>
                </c:pt>
              </c:strCache>
            </c:strRef>
          </c:tx>
          <c:spPr>
            <a:solidFill>
              <a:srgbClr val="993300"/>
            </a:solidFill>
            <a:ln w="25400">
              <a:noFill/>
            </a:ln>
          </c:spPr>
          <c:invertIfNegative val="0"/>
          <c:cat>
            <c:strRef>
              <c:f>'Data 3'!$D$241:$W$241</c:f>
              <c:strCache>
                <c:ptCount val="20"/>
                <c:pt idx="0">
                  <c:v>Andalucía</c:v>
                </c:pt>
                <c:pt idx="1">
                  <c:v>Aragón</c:v>
                </c:pt>
                <c:pt idx="2">
                  <c:v>Asturias</c:v>
                </c:pt>
                <c:pt idx="3">
                  <c:v>Baleares</c:v>
                </c:pt>
                <c:pt idx="4">
                  <c:v>C. Valenciana</c:v>
                </c:pt>
                <c:pt idx="5">
                  <c:v>Canarias</c:v>
                </c:pt>
                <c:pt idx="6">
                  <c:v>Cantabria</c:v>
                </c:pt>
                <c:pt idx="7">
                  <c:v>Castilla-La Mancha</c:v>
                </c:pt>
                <c:pt idx="8">
                  <c:v>Castilla y León</c:v>
                </c:pt>
                <c:pt idx="9">
                  <c:v>Cataluña</c:v>
                </c:pt>
                <c:pt idx="10">
                  <c:v>Ceuta</c:v>
                </c:pt>
                <c:pt idx="11">
                  <c:v>Extremadura</c:v>
                </c:pt>
                <c:pt idx="12">
                  <c:v>Galicia</c:v>
                </c:pt>
                <c:pt idx="13">
                  <c:v>La Rioja</c:v>
                </c:pt>
                <c:pt idx="14">
                  <c:v>Madrid</c:v>
                </c:pt>
                <c:pt idx="15">
                  <c:v>Melilla</c:v>
                </c:pt>
                <c:pt idx="16">
                  <c:v>Murcia</c:v>
                </c:pt>
                <c:pt idx="17">
                  <c:v>Navarra</c:v>
                </c:pt>
                <c:pt idx="18">
                  <c:v>País Vasco</c:v>
                </c:pt>
                <c:pt idx="19">
                  <c:v>Total nacional</c:v>
                </c:pt>
              </c:strCache>
            </c:strRef>
          </c:cat>
          <c:val>
            <c:numRef>
              <c:f>'Data 3'!$D$244:$W$244</c:f>
              <c:numCache>
                <c:formatCode>#,##0.0</c:formatCode>
                <c:ptCount val="20"/>
                <c:pt idx="0">
                  <c:v>21.037380582806506</c:v>
                </c:pt>
                <c:pt idx="1">
                  <c:v>28.746042814251666</c:v>
                </c:pt>
                <c:pt idx="2">
                  <c:v>67.791150938546593</c:v>
                </c:pt>
                <c:pt idx="3">
                  <c:v>21.668763071690574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80.51842158475344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52.382451778452634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18.078367927136849</c:v>
                </c:pt>
              </c:numCache>
            </c:numRef>
          </c:val>
        </c:ser>
        <c:ser>
          <c:idx val="4"/>
          <c:order val="3"/>
          <c:tx>
            <c:strRef>
              <c:f>'Data 3'!$C$245</c:f>
              <c:strCache>
                <c:ptCount val="1"/>
                <c:pt idx="0">
                  <c:v>Fuel/gas </c:v>
                </c:pt>
              </c:strCache>
            </c:strRef>
          </c:tx>
          <c:spPr>
            <a:solidFill>
              <a:srgbClr val="BA0F16"/>
            </a:solidFill>
            <a:ln w="25400">
              <a:noFill/>
            </a:ln>
          </c:spPr>
          <c:invertIfNegative val="0"/>
          <c:cat>
            <c:strRef>
              <c:f>'Data 3'!$D$241:$W$241</c:f>
              <c:strCache>
                <c:ptCount val="20"/>
                <c:pt idx="0">
                  <c:v>Andalucía</c:v>
                </c:pt>
                <c:pt idx="1">
                  <c:v>Aragón</c:v>
                </c:pt>
                <c:pt idx="2">
                  <c:v>Asturias</c:v>
                </c:pt>
                <c:pt idx="3">
                  <c:v>Baleares</c:v>
                </c:pt>
                <c:pt idx="4">
                  <c:v>C. Valenciana</c:v>
                </c:pt>
                <c:pt idx="5">
                  <c:v>Canarias</c:v>
                </c:pt>
                <c:pt idx="6">
                  <c:v>Cantabria</c:v>
                </c:pt>
                <c:pt idx="7">
                  <c:v>Castilla-La Mancha</c:v>
                </c:pt>
                <c:pt idx="8">
                  <c:v>Castilla y León</c:v>
                </c:pt>
                <c:pt idx="9">
                  <c:v>Cataluña</c:v>
                </c:pt>
                <c:pt idx="10">
                  <c:v>Ceuta</c:v>
                </c:pt>
                <c:pt idx="11">
                  <c:v>Extremadura</c:v>
                </c:pt>
                <c:pt idx="12">
                  <c:v>Galicia</c:v>
                </c:pt>
                <c:pt idx="13">
                  <c:v>La Rioja</c:v>
                </c:pt>
                <c:pt idx="14">
                  <c:v>Madrid</c:v>
                </c:pt>
                <c:pt idx="15">
                  <c:v>Melilla</c:v>
                </c:pt>
                <c:pt idx="16">
                  <c:v>Murcia</c:v>
                </c:pt>
                <c:pt idx="17">
                  <c:v>Navarra</c:v>
                </c:pt>
                <c:pt idx="18">
                  <c:v>País Vasco</c:v>
                </c:pt>
                <c:pt idx="19">
                  <c:v>Total nacional</c:v>
                </c:pt>
              </c:strCache>
            </c:strRef>
          </c:cat>
          <c:val>
            <c:numRef>
              <c:f>'Data 3'!$D$245:$W$245</c:f>
              <c:numCache>
                <c:formatCode>#,##0.0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36.426097443742862</c:v>
                </c:pt>
                <c:pt idx="4">
                  <c:v>0</c:v>
                </c:pt>
                <c:pt idx="5">
                  <c:v>63.990166256927374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100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98.596291308401533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4.4880300849523609</c:v>
                </c:pt>
              </c:numCache>
            </c:numRef>
          </c:val>
        </c:ser>
        <c:ser>
          <c:idx val="5"/>
          <c:order val="4"/>
          <c:tx>
            <c:strRef>
              <c:f>'Data 3'!$C$246</c:f>
              <c:strCache>
                <c:ptCount val="1"/>
                <c:pt idx="0">
                  <c:v>Ciclo combinado </c:v>
                </c:pt>
              </c:strCache>
            </c:strRef>
          </c:tx>
          <c:spPr>
            <a:solidFill>
              <a:srgbClr val="FFCC66"/>
            </a:solidFill>
          </c:spPr>
          <c:invertIfNegative val="0"/>
          <c:cat>
            <c:strRef>
              <c:f>'Data 3'!$D$241:$W$241</c:f>
              <c:strCache>
                <c:ptCount val="20"/>
                <c:pt idx="0">
                  <c:v>Andalucía</c:v>
                </c:pt>
                <c:pt idx="1">
                  <c:v>Aragón</c:v>
                </c:pt>
                <c:pt idx="2">
                  <c:v>Asturias</c:v>
                </c:pt>
                <c:pt idx="3">
                  <c:v>Baleares</c:v>
                </c:pt>
                <c:pt idx="4">
                  <c:v>C. Valenciana</c:v>
                </c:pt>
                <c:pt idx="5">
                  <c:v>Canarias</c:v>
                </c:pt>
                <c:pt idx="6">
                  <c:v>Cantabria</c:v>
                </c:pt>
                <c:pt idx="7">
                  <c:v>Castilla-La Mancha</c:v>
                </c:pt>
                <c:pt idx="8">
                  <c:v>Castilla y León</c:v>
                </c:pt>
                <c:pt idx="9">
                  <c:v>Cataluña</c:v>
                </c:pt>
                <c:pt idx="10">
                  <c:v>Ceuta</c:v>
                </c:pt>
                <c:pt idx="11">
                  <c:v>Extremadura</c:v>
                </c:pt>
                <c:pt idx="12">
                  <c:v>Galicia</c:v>
                </c:pt>
                <c:pt idx="13">
                  <c:v>La Rioja</c:v>
                </c:pt>
                <c:pt idx="14">
                  <c:v>Madrid</c:v>
                </c:pt>
                <c:pt idx="15">
                  <c:v>Melilla</c:v>
                </c:pt>
                <c:pt idx="16">
                  <c:v>Murcia</c:v>
                </c:pt>
                <c:pt idx="17">
                  <c:v>Navarra</c:v>
                </c:pt>
                <c:pt idx="18">
                  <c:v>País Vasco</c:v>
                </c:pt>
                <c:pt idx="19">
                  <c:v>Total nacional</c:v>
                </c:pt>
              </c:strCache>
            </c:strRef>
          </c:cat>
          <c:val>
            <c:numRef>
              <c:f>'Data 3'!$D$246:$W$246</c:f>
              <c:numCache>
                <c:formatCode>#,##0.0</c:formatCode>
                <c:ptCount val="20"/>
                <c:pt idx="0">
                  <c:v>62.937870092641568</c:v>
                </c:pt>
                <c:pt idx="1">
                  <c:v>50.906827556143909</c:v>
                </c:pt>
                <c:pt idx="2">
                  <c:v>27.581309922516461</c:v>
                </c:pt>
                <c:pt idx="3">
                  <c:v>39.689827663016501</c:v>
                </c:pt>
                <c:pt idx="4">
                  <c:v>47.914018923211536</c:v>
                </c:pt>
                <c:pt idx="5">
                  <c:v>36.009833743072626</c:v>
                </c:pt>
                <c:pt idx="6">
                  <c:v>0</c:v>
                </c:pt>
                <c:pt idx="7">
                  <c:v>32.522102462153853</c:v>
                </c:pt>
                <c:pt idx="8">
                  <c:v>0</c:v>
                </c:pt>
                <c:pt idx="9">
                  <c:v>45.618969258137646</c:v>
                </c:pt>
                <c:pt idx="10">
                  <c:v>0</c:v>
                </c:pt>
                <c:pt idx="11">
                  <c:v>0</c:v>
                </c:pt>
                <c:pt idx="12">
                  <c:v>33.319834175187012</c:v>
                </c:pt>
                <c:pt idx="13">
                  <c:v>97.162392569745307</c:v>
                </c:pt>
                <c:pt idx="14">
                  <c:v>0</c:v>
                </c:pt>
                <c:pt idx="15">
                  <c:v>0</c:v>
                </c:pt>
                <c:pt idx="16">
                  <c:v>90.974697643925069</c:v>
                </c:pt>
                <c:pt idx="17">
                  <c:v>89.179070584411392</c:v>
                </c:pt>
                <c:pt idx="18">
                  <c:v>80.304185351788988</c:v>
                </c:pt>
                <c:pt idx="19">
                  <c:v>47.373728999778599</c:v>
                </c:pt>
              </c:numCache>
            </c:numRef>
          </c:val>
        </c:ser>
        <c:ser>
          <c:idx val="0"/>
          <c:order val="5"/>
          <c:tx>
            <c:strRef>
              <c:f>'Data 3'!$C$247</c:f>
              <c:strCache>
                <c:ptCount val="1"/>
                <c:pt idx="0">
                  <c:v>Cogeneración</c:v>
                </c:pt>
              </c:strCache>
            </c:strRef>
          </c:tx>
          <c:spPr>
            <a:solidFill>
              <a:srgbClr val="CFA2CA"/>
            </a:solidFill>
            <a:ln w="25400">
              <a:noFill/>
            </a:ln>
          </c:spPr>
          <c:invertIfNegative val="0"/>
          <c:cat>
            <c:strRef>
              <c:f>'Data 3'!$D$241:$W$241</c:f>
              <c:strCache>
                <c:ptCount val="20"/>
                <c:pt idx="0">
                  <c:v>Andalucía</c:v>
                </c:pt>
                <c:pt idx="1">
                  <c:v>Aragón</c:v>
                </c:pt>
                <c:pt idx="2">
                  <c:v>Asturias</c:v>
                </c:pt>
                <c:pt idx="3">
                  <c:v>Baleares</c:v>
                </c:pt>
                <c:pt idx="4">
                  <c:v>C. Valenciana</c:v>
                </c:pt>
                <c:pt idx="5">
                  <c:v>Canarias</c:v>
                </c:pt>
                <c:pt idx="6">
                  <c:v>Cantabria</c:v>
                </c:pt>
                <c:pt idx="7">
                  <c:v>Castilla-La Mancha</c:v>
                </c:pt>
                <c:pt idx="8">
                  <c:v>Castilla y León</c:v>
                </c:pt>
                <c:pt idx="9">
                  <c:v>Cataluña</c:v>
                </c:pt>
                <c:pt idx="10">
                  <c:v>Ceuta</c:v>
                </c:pt>
                <c:pt idx="11">
                  <c:v>Extremadura</c:v>
                </c:pt>
                <c:pt idx="12">
                  <c:v>Galicia</c:v>
                </c:pt>
                <c:pt idx="13">
                  <c:v>La Rioja</c:v>
                </c:pt>
                <c:pt idx="14">
                  <c:v>Madrid</c:v>
                </c:pt>
                <c:pt idx="15">
                  <c:v>Melilla</c:v>
                </c:pt>
                <c:pt idx="16">
                  <c:v>Murcia</c:v>
                </c:pt>
                <c:pt idx="17">
                  <c:v>Navarra</c:v>
                </c:pt>
                <c:pt idx="18">
                  <c:v>País Vasco</c:v>
                </c:pt>
                <c:pt idx="19">
                  <c:v>Total nacional</c:v>
                </c:pt>
              </c:strCache>
            </c:strRef>
          </c:cat>
          <c:val>
            <c:numRef>
              <c:f>'Data 3'!$D$247:$W$247</c:f>
              <c:numCache>
                <c:formatCode>#,##0.0</c:formatCode>
                <c:ptCount val="20"/>
                <c:pt idx="0">
                  <c:v>8.9775229219307953</c:v>
                </c:pt>
                <c:pt idx="1">
                  <c:v>13.021826430284239</c:v>
                </c:pt>
                <c:pt idx="2">
                  <c:v>2.2255689208231662</c:v>
                </c:pt>
                <c:pt idx="3">
                  <c:v>0.48514158482668446</c:v>
                </c:pt>
                <c:pt idx="4">
                  <c:v>7.774689898133551</c:v>
                </c:pt>
                <c:pt idx="5">
                  <c:v>0</c:v>
                </c:pt>
                <c:pt idx="6">
                  <c:v>44.708783642244434</c:v>
                </c:pt>
                <c:pt idx="7">
                  <c:v>15.223673573659301</c:v>
                </c:pt>
                <c:pt idx="8">
                  <c:v>19.481578415246549</c:v>
                </c:pt>
                <c:pt idx="9">
                  <c:v>12.178766610459277</c:v>
                </c:pt>
                <c:pt idx="10">
                  <c:v>0</c:v>
                </c:pt>
                <c:pt idx="11">
                  <c:v>0.88821431923140992</c:v>
                </c:pt>
                <c:pt idx="12">
                  <c:v>13.210727202748911</c:v>
                </c:pt>
                <c:pt idx="13">
                  <c:v>2.8376074302546876</c:v>
                </c:pt>
                <c:pt idx="14">
                  <c:v>92.89209764101264</c:v>
                </c:pt>
                <c:pt idx="15">
                  <c:v>0</c:v>
                </c:pt>
                <c:pt idx="16">
                  <c:v>8.7554759703993756</c:v>
                </c:pt>
                <c:pt idx="17">
                  <c:v>10.820929415588608</c:v>
                </c:pt>
                <c:pt idx="18">
                  <c:v>16.556799786385401</c:v>
                </c:pt>
                <c:pt idx="19">
                  <c:v>10.347186831022515</c:v>
                </c:pt>
              </c:numCache>
            </c:numRef>
          </c:val>
        </c:ser>
        <c:ser>
          <c:idx val="6"/>
          <c:order val="6"/>
          <c:tx>
            <c:strRef>
              <c:f>'Data 3'!$C$248</c:f>
              <c:strCache>
                <c:ptCount val="1"/>
                <c:pt idx="0">
                  <c:v>Residuos no renovables</c:v>
                </c:pt>
              </c:strCache>
            </c:strRef>
          </c:tx>
          <c:spPr>
            <a:solidFill>
              <a:srgbClr val="666666"/>
            </a:solidFill>
          </c:spPr>
          <c:invertIfNegative val="0"/>
          <c:cat>
            <c:strRef>
              <c:f>'Data 3'!$D$241:$W$241</c:f>
              <c:strCache>
                <c:ptCount val="20"/>
                <c:pt idx="0">
                  <c:v>Andalucía</c:v>
                </c:pt>
                <c:pt idx="1">
                  <c:v>Aragón</c:v>
                </c:pt>
                <c:pt idx="2">
                  <c:v>Asturias</c:v>
                </c:pt>
                <c:pt idx="3">
                  <c:v>Baleares</c:v>
                </c:pt>
                <c:pt idx="4">
                  <c:v>C. Valenciana</c:v>
                </c:pt>
                <c:pt idx="5">
                  <c:v>Canarias</c:v>
                </c:pt>
                <c:pt idx="6">
                  <c:v>Cantabria</c:v>
                </c:pt>
                <c:pt idx="7">
                  <c:v>Castilla-La Mancha</c:v>
                </c:pt>
                <c:pt idx="8">
                  <c:v>Castilla y León</c:v>
                </c:pt>
                <c:pt idx="9">
                  <c:v>Cataluña</c:v>
                </c:pt>
                <c:pt idx="10">
                  <c:v>Ceuta</c:v>
                </c:pt>
                <c:pt idx="11">
                  <c:v>Extremadura</c:v>
                </c:pt>
                <c:pt idx="12">
                  <c:v>Galicia</c:v>
                </c:pt>
                <c:pt idx="13">
                  <c:v>La Rioja</c:v>
                </c:pt>
                <c:pt idx="14">
                  <c:v>Madrid</c:v>
                </c:pt>
                <c:pt idx="15">
                  <c:v>Melilla</c:v>
                </c:pt>
                <c:pt idx="16">
                  <c:v>Murcia</c:v>
                </c:pt>
                <c:pt idx="17">
                  <c:v>Navarra</c:v>
                </c:pt>
                <c:pt idx="18">
                  <c:v>País Vasco</c:v>
                </c:pt>
                <c:pt idx="19">
                  <c:v>Total nacional</c:v>
                </c:pt>
              </c:strCache>
            </c:strRef>
          </c:cat>
          <c:val>
            <c:numRef>
              <c:f>'Data 3'!$D$248:$W$248</c:f>
              <c:numCache>
                <c:formatCode>#,##0.0</c:formatCode>
                <c:ptCount val="20"/>
                <c:pt idx="0">
                  <c:v>0.88342405311563188</c:v>
                </c:pt>
                <c:pt idx="1">
                  <c:v>1.3586553287469412</c:v>
                </c:pt>
                <c:pt idx="2">
                  <c:v>2.4019702181137621</c:v>
                </c:pt>
                <c:pt idx="3">
                  <c:v>1.7301702367233722</c:v>
                </c:pt>
                <c:pt idx="4">
                  <c:v>1.0593156660945946</c:v>
                </c:pt>
                <c:pt idx="5">
                  <c:v>0</c:v>
                </c:pt>
                <c:pt idx="6">
                  <c:v>0.75124798367733381</c:v>
                </c:pt>
                <c:pt idx="7">
                  <c:v>2.9147045989752245E-2</c:v>
                </c:pt>
                <c:pt idx="8">
                  <c:v>0</c:v>
                </c:pt>
                <c:pt idx="9">
                  <c:v>0.38986316043312508</c:v>
                </c:pt>
                <c:pt idx="10">
                  <c:v>0</c:v>
                </c:pt>
                <c:pt idx="11">
                  <c:v>0</c:v>
                </c:pt>
                <c:pt idx="12">
                  <c:v>1.0869868436114514</c:v>
                </c:pt>
                <c:pt idx="13">
                  <c:v>0</c:v>
                </c:pt>
                <c:pt idx="14">
                  <c:v>7.1079023589873582</c:v>
                </c:pt>
                <c:pt idx="15">
                  <c:v>1.4037086915984669</c:v>
                </c:pt>
                <c:pt idx="16">
                  <c:v>0.26982638567556388</c:v>
                </c:pt>
                <c:pt idx="17">
                  <c:v>0</c:v>
                </c:pt>
                <c:pt idx="18">
                  <c:v>3.13901486182561</c:v>
                </c:pt>
                <c:pt idx="19">
                  <c:v>0.88471811102738218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658483112"/>
        <c:axId val="658483504"/>
      </c:barChart>
      <c:catAx>
        <c:axId val="6584831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chemeClr val="bg1">
                <a:lumMod val="65000"/>
              </a:schemeClr>
            </a:solidFill>
            <a:prstDash val="solid"/>
          </a:ln>
        </c:spPr>
        <c:txPr>
          <a:bodyPr rot="-2700000" vert="horz"/>
          <a:lstStyle/>
          <a:p>
            <a:pPr>
              <a:defRPr sz="700" b="0" i="0" u="none" strike="noStrike" baseline="0">
                <a:solidFill>
                  <a:srgbClr val="004563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58483504"/>
        <c:crosses val="autoZero"/>
        <c:auto val="1"/>
        <c:lblAlgn val="ctr"/>
        <c:lblOffset val="0"/>
        <c:tickLblSkip val="1"/>
        <c:tickMarkSkip val="1"/>
        <c:noMultiLvlLbl val="0"/>
      </c:catAx>
      <c:valAx>
        <c:axId val="658483504"/>
        <c:scaling>
          <c:orientation val="minMax"/>
          <c:max val="100"/>
        </c:scaling>
        <c:delete val="0"/>
        <c:axPos val="l"/>
        <c:majorGridlines>
          <c:spPr>
            <a:ln w="3175">
              <a:solidFill>
                <a:schemeClr val="bg1">
                  <a:lumMod val="75000"/>
                </a:schemeClr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4563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584831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7.1062372450033467E-2"/>
          <c:y val="4.460684929353894E-2"/>
          <c:w val="0.87551577694970706"/>
          <c:h val="6.4064387056513045E-2"/>
        </c:manualLayout>
      </c:layout>
      <c:overlay val="0"/>
      <c:txPr>
        <a:bodyPr/>
        <a:lstStyle/>
        <a:p>
          <a:pPr>
            <a:defRPr sz="800" b="0" i="0" u="none" strike="noStrike" baseline="0">
              <a:solidFill>
                <a:srgbClr val="004563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200" b="0" i="0" u="none" strike="noStrike" baseline="0">
          <a:solidFill>
            <a:srgbClr val="80808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verticalDpi="355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799212598425201E-2"/>
          <c:y val="0.15293785078431774"/>
          <c:w val="0.85973763874873865"/>
          <c:h val="0.6005735901811228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'Data 3'!$C$252</c:f>
              <c:strCache>
                <c:ptCount val="1"/>
                <c:pt idx="0">
                  <c:v>Hidráulica</c:v>
                </c:pt>
              </c:strCache>
            </c:strRef>
          </c:tx>
          <c:spPr>
            <a:solidFill>
              <a:srgbClr val="0090D1"/>
            </a:solidFill>
            <a:ln w="25400">
              <a:noFill/>
            </a:ln>
          </c:spPr>
          <c:invertIfNegative val="0"/>
          <c:cat>
            <c:strRef>
              <c:f>'Data 3'!$D$251:$W$251</c:f>
              <c:strCache>
                <c:ptCount val="20"/>
                <c:pt idx="0">
                  <c:v>Andalucía</c:v>
                </c:pt>
                <c:pt idx="1">
                  <c:v>Aragón</c:v>
                </c:pt>
                <c:pt idx="2">
                  <c:v>Asturias</c:v>
                </c:pt>
                <c:pt idx="3">
                  <c:v>Baleares</c:v>
                </c:pt>
                <c:pt idx="4">
                  <c:v>C. Valenciana</c:v>
                </c:pt>
                <c:pt idx="5">
                  <c:v>Canarias</c:v>
                </c:pt>
                <c:pt idx="6">
                  <c:v>Cantabria</c:v>
                </c:pt>
                <c:pt idx="7">
                  <c:v>Castilla-La Mancha</c:v>
                </c:pt>
                <c:pt idx="8">
                  <c:v>Castilla y León</c:v>
                </c:pt>
                <c:pt idx="9">
                  <c:v>Cataluña</c:v>
                </c:pt>
                <c:pt idx="10">
                  <c:v>Ceuta</c:v>
                </c:pt>
                <c:pt idx="11">
                  <c:v>Extremadura</c:v>
                </c:pt>
                <c:pt idx="12">
                  <c:v>Galicia</c:v>
                </c:pt>
                <c:pt idx="13">
                  <c:v>La Rioja</c:v>
                </c:pt>
                <c:pt idx="14">
                  <c:v>Madrid</c:v>
                </c:pt>
                <c:pt idx="15">
                  <c:v>Melilla</c:v>
                </c:pt>
                <c:pt idx="16">
                  <c:v>Murcia</c:v>
                </c:pt>
                <c:pt idx="17">
                  <c:v>Navarra</c:v>
                </c:pt>
                <c:pt idx="18">
                  <c:v>País Vasco</c:v>
                </c:pt>
                <c:pt idx="19">
                  <c:v>Total nacional</c:v>
                </c:pt>
              </c:strCache>
            </c:strRef>
          </c:cat>
          <c:val>
            <c:numRef>
              <c:f>'Data 3'!$D$252:$W$252</c:f>
              <c:numCache>
                <c:formatCode>#,##0.0</c:formatCode>
                <c:ptCount val="20"/>
                <c:pt idx="0">
                  <c:v>9.7785150615290899</c:v>
                </c:pt>
                <c:pt idx="1">
                  <c:v>37.46504466661051</c:v>
                </c:pt>
                <c:pt idx="2">
                  <c:v>56.866705588209228</c:v>
                </c:pt>
                <c:pt idx="3">
                  <c:v>0</c:v>
                </c:pt>
                <c:pt idx="4">
                  <c:v>28.202429787368448</c:v>
                </c:pt>
                <c:pt idx="5">
                  <c:v>0.33824708671719278</c:v>
                </c:pt>
                <c:pt idx="6">
                  <c:v>64.110470145501679</c:v>
                </c:pt>
                <c:pt idx="7">
                  <c:v>11.074811737806266</c:v>
                </c:pt>
                <c:pt idx="8">
                  <c:v>41.767509261986987</c:v>
                </c:pt>
                <c:pt idx="9">
                  <c:v>53.591513766696622</c:v>
                </c:pt>
                <c:pt idx="10">
                  <c:v>0</c:v>
                </c:pt>
                <c:pt idx="11">
                  <c:v>61.121245718728943</c:v>
                </c:pt>
                <c:pt idx="12">
                  <c:v>51.392598302368079</c:v>
                </c:pt>
                <c:pt idx="13">
                  <c:v>8.8475640393975183</c:v>
                </c:pt>
                <c:pt idx="14">
                  <c:v>46.987318776634261</c:v>
                </c:pt>
                <c:pt idx="15">
                  <c:v>0</c:v>
                </c:pt>
                <c:pt idx="16">
                  <c:v>4.2786602342388287</c:v>
                </c:pt>
                <c:pt idx="17">
                  <c:v>17.425693225915094</c:v>
                </c:pt>
                <c:pt idx="18">
                  <c:v>37.371790884866947</c:v>
                </c:pt>
                <c:pt idx="19">
                  <c:v>35.070747704950421</c:v>
                </c:pt>
              </c:numCache>
            </c:numRef>
          </c:val>
        </c:ser>
        <c:ser>
          <c:idx val="1"/>
          <c:order val="1"/>
          <c:tx>
            <c:strRef>
              <c:f>'Data 3'!$C$253</c:f>
              <c:strCache>
                <c:ptCount val="1"/>
                <c:pt idx="0">
                  <c:v>Hidroeólica</c:v>
                </c:pt>
              </c:strCache>
            </c:strRef>
          </c:tx>
          <c:spPr>
            <a:solidFill>
              <a:srgbClr val="00FFFF"/>
            </a:solidFill>
            <a:ln w="25400">
              <a:noFill/>
            </a:ln>
          </c:spPr>
          <c:invertIfNegative val="0"/>
          <c:cat>
            <c:strRef>
              <c:f>'Data 3'!$D$251:$W$251</c:f>
              <c:strCache>
                <c:ptCount val="20"/>
                <c:pt idx="0">
                  <c:v>Andalucía</c:v>
                </c:pt>
                <c:pt idx="1">
                  <c:v>Aragón</c:v>
                </c:pt>
                <c:pt idx="2">
                  <c:v>Asturias</c:v>
                </c:pt>
                <c:pt idx="3">
                  <c:v>Baleares</c:v>
                </c:pt>
                <c:pt idx="4">
                  <c:v>C. Valenciana</c:v>
                </c:pt>
                <c:pt idx="5">
                  <c:v>Canarias</c:v>
                </c:pt>
                <c:pt idx="6">
                  <c:v>Cantabria</c:v>
                </c:pt>
                <c:pt idx="7">
                  <c:v>Castilla-La Mancha</c:v>
                </c:pt>
                <c:pt idx="8">
                  <c:v>Castilla y León</c:v>
                </c:pt>
                <c:pt idx="9">
                  <c:v>Cataluña</c:v>
                </c:pt>
                <c:pt idx="10">
                  <c:v>Ceuta</c:v>
                </c:pt>
                <c:pt idx="11">
                  <c:v>Extremadura</c:v>
                </c:pt>
                <c:pt idx="12">
                  <c:v>Galicia</c:v>
                </c:pt>
                <c:pt idx="13">
                  <c:v>La Rioja</c:v>
                </c:pt>
                <c:pt idx="14">
                  <c:v>Madrid</c:v>
                </c:pt>
                <c:pt idx="15">
                  <c:v>Melilla</c:v>
                </c:pt>
                <c:pt idx="16">
                  <c:v>Murcia</c:v>
                </c:pt>
                <c:pt idx="17">
                  <c:v>Navarra</c:v>
                </c:pt>
                <c:pt idx="18">
                  <c:v>País Vasco</c:v>
                </c:pt>
                <c:pt idx="19">
                  <c:v>Total nacional</c:v>
                </c:pt>
              </c:strCache>
            </c:strRef>
          </c:cat>
          <c:val>
            <c:numRef>
              <c:f>'Data 3'!$D$253:$W$253</c:f>
              <c:numCache>
                <c:formatCode>#,##0.0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1.9072447117370426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2.3430312768593493E-2</c:v>
                </c:pt>
              </c:numCache>
            </c:numRef>
          </c:val>
        </c:ser>
        <c:ser>
          <c:idx val="4"/>
          <c:order val="2"/>
          <c:tx>
            <c:strRef>
              <c:f>'Data 3'!$C$254</c:f>
              <c:strCache>
                <c:ptCount val="1"/>
                <c:pt idx="0">
                  <c:v>Eólica</c:v>
                </c:pt>
              </c:strCache>
            </c:strRef>
          </c:tx>
          <c:spPr>
            <a:solidFill>
              <a:srgbClr val="6FB114"/>
            </a:solidFill>
          </c:spPr>
          <c:invertIfNegative val="0"/>
          <c:cat>
            <c:strRef>
              <c:f>'Data 3'!$D$251:$W$251</c:f>
              <c:strCache>
                <c:ptCount val="20"/>
                <c:pt idx="0">
                  <c:v>Andalucía</c:v>
                </c:pt>
                <c:pt idx="1">
                  <c:v>Aragón</c:v>
                </c:pt>
                <c:pt idx="2">
                  <c:v>Asturias</c:v>
                </c:pt>
                <c:pt idx="3">
                  <c:v>Baleares</c:v>
                </c:pt>
                <c:pt idx="4">
                  <c:v>C. Valenciana</c:v>
                </c:pt>
                <c:pt idx="5">
                  <c:v>Canarias</c:v>
                </c:pt>
                <c:pt idx="6">
                  <c:v>Cantabria</c:v>
                </c:pt>
                <c:pt idx="7">
                  <c:v>Castilla-La Mancha</c:v>
                </c:pt>
                <c:pt idx="8">
                  <c:v>Castilla y León</c:v>
                </c:pt>
                <c:pt idx="9">
                  <c:v>Cataluña</c:v>
                </c:pt>
                <c:pt idx="10">
                  <c:v>Ceuta</c:v>
                </c:pt>
                <c:pt idx="11">
                  <c:v>Extremadura</c:v>
                </c:pt>
                <c:pt idx="12">
                  <c:v>Galicia</c:v>
                </c:pt>
                <c:pt idx="13">
                  <c:v>La Rioja</c:v>
                </c:pt>
                <c:pt idx="14">
                  <c:v>Madrid</c:v>
                </c:pt>
                <c:pt idx="15">
                  <c:v>Melilla</c:v>
                </c:pt>
                <c:pt idx="16">
                  <c:v>Murcia</c:v>
                </c:pt>
                <c:pt idx="17">
                  <c:v>Navarra</c:v>
                </c:pt>
                <c:pt idx="18">
                  <c:v>País Vasco</c:v>
                </c:pt>
                <c:pt idx="19">
                  <c:v>Total nacional</c:v>
                </c:pt>
              </c:strCache>
            </c:strRef>
          </c:cat>
          <c:val>
            <c:numRef>
              <c:f>'Data 3'!$D$254:$W$254</c:f>
              <c:numCache>
                <c:formatCode>#,##0.0</c:formatCode>
                <c:ptCount val="20"/>
                <c:pt idx="0">
                  <c:v>55.183716771221071</c:v>
                </c:pt>
                <c:pt idx="1">
                  <c:v>56.596703582267374</c:v>
                </c:pt>
                <c:pt idx="2">
                  <c:v>36.635573244082316</c:v>
                </c:pt>
                <c:pt idx="3">
                  <c:v>2.9407792543566247</c:v>
                </c:pt>
                <c:pt idx="4">
                  <c:v>53.12839407820131</c:v>
                </c:pt>
                <c:pt idx="5">
                  <c:v>69.108735838854557</c:v>
                </c:pt>
                <c:pt idx="6">
                  <c:v>22.902943648173224</c:v>
                </c:pt>
                <c:pt idx="7">
                  <c:v>65.697804157584855</c:v>
                </c:pt>
                <c:pt idx="8">
                  <c:v>53.08058646278112</c:v>
                </c:pt>
                <c:pt idx="9">
                  <c:v>35.609314289086448</c:v>
                </c:pt>
                <c:pt idx="10">
                  <c:v>0</c:v>
                </c:pt>
                <c:pt idx="11">
                  <c:v>0</c:v>
                </c:pt>
                <c:pt idx="12">
                  <c:v>47.122659320653867</c:v>
                </c:pt>
                <c:pt idx="13">
                  <c:v>75.945395782417265</c:v>
                </c:pt>
                <c:pt idx="14">
                  <c:v>0</c:v>
                </c:pt>
                <c:pt idx="15">
                  <c:v>0</c:v>
                </c:pt>
                <c:pt idx="16">
                  <c:v>33.468387751940497</c:v>
                </c:pt>
                <c:pt idx="17">
                  <c:v>68.065157859373898</c:v>
                </c:pt>
                <c:pt idx="18">
                  <c:v>33.692151128753331</c:v>
                </c:pt>
                <c:pt idx="19">
                  <c:v>48.356963685911268</c:v>
                </c:pt>
              </c:numCache>
            </c:numRef>
          </c:val>
        </c:ser>
        <c:ser>
          <c:idx val="2"/>
          <c:order val="3"/>
          <c:tx>
            <c:strRef>
              <c:f>'Data 3'!$C$255</c:f>
              <c:strCache>
                <c:ptCount val="1"/>
                <c:pt idx="0">
                  <c:v>Solar fotovoltaica</c:v>
                </c:pt>
              </c:strCache>
            </c:strRef>
          </c:tx>
          <c:spPr>
            <a:solidFill>
              <a:srgbClr val="E48500"/>
            </a:solidFill>
            <a:ln w="25400">
              <a:noFill/>
            </a:ln>
          </c:spPr>
          <c:invertIfNegative val="0"/>
          <c:cat>
            <c:strRef>
              <c:f>'Data 3'!$D$251:$W$251</c:f>
              <c:strCache>
                <c:ptCount val="20"/>
                <c:pt idx="0">
                  <c:v>Andalucía</c:v>
                </c:pt>
                <c:pt idx="1">
                  <c:v>Aragón</c:v>
                </c:pt>
                <c:pt idx="2">
                  <c:v>Asturias</c:v>
                </c:pt>
                <c:pt idx="3">
                  <c:v>Baleares</c:v>
                </c:pt>
                <c:pt idx="4">
                  <c:v>C. Valenciana</c:v>
                </c:pt>
                <c:pt idx="5">
                  <c:v>Canarias</c:v>
                </c:pt>
                <c:pt idx="6">
                  <c:v>Cantabria</c:v>
                </c:pt>
                <c:pt idx="7">
                  <c:v>Castilla-La Mancha</c:v>
                </c:pt>
                <c:pt idx="8">
                  <c:v>Castilla y León</c:v>
                </c:pt>
                <c:pt idx="9">
                  <c:v>Cataluña</c:v>
                </c:pt>
                <c:pt idx="10">
                  <c:v>Ceuta</c:v>
                </c:pt>
                <c:pt idx="11">
                  <c:v>Extremadura</c:v>
                </c:pt>
                <c:pt idx="12">
                  <c:v>Galicia</c:v>
                </c:pt>
                <c:pt idx="13">
                  <c:v>La Rioja</c:v>
                </c:pt>
                <c:pt idx="14">
                  <c:v>Madrid</c:v>
                </c:pt>
                <c:pt idx="15">
                  <c:v>Melilla</c:v>
                </c:pt>
                <c:pt idx="16">
                  <c:v>Murcia</c:v>
                </c:pt>
                <c:pt idx="17">
                  <c:v>Navarra</c:v>
                </c:pt>
                <c:pt idx="18">
                  <c:v>País Vasco</c:v>
                </c:pt>
                <c:pt idx="19">
                  <c:v>Total nacional</c:v>
                </c:pt>
              </c:strCache>
            </c:strRef>
          </c:cat>
          <c:val>
            <c:numRef>
              <c:f>'Data 3'!$D$255:$W$255</c:f>
              <c:numCache>
                <c:formatCode>#,##0.0</c:formatCode>
                <c:ptCount val="20"/>
                <c:pt idx="0">
                  <c:v>14.628165189515505</c:v>
                </c:pt>
                <c:pt idx="1">
                  <c:v>4.7490234788353121</c:v>
                </c:pt>
                <c:pt idx="2">
                  <c:v>5.2488964809922559E-2</c:v>
                </c:pt>
                <c:pt idx="3">
                  <c:v>65.100731694174598</c:v>
                </c:pt>
                <c:pt idx="4">
                  <c:v>15.901186979280634</c:v>
                </c:pt>
                <c:pt idx="5">
                  <c:v>28.026880663430418</c:v>
                </c:pt>
                <c:pt idx="6">
                  <c:v>1.4224174094153883</c:v>
                </c:pt>
                <c:pt idx="7">
                  <c:v>15.754838649462782</c:v>
                </c:pt>
                <c:pt idx="8">
                  <c:v>4.7066863872446962</c:v>
                </c:pt>
                <c:pt idx="9">
                  <c:v>7.5495656941620668</c:v>
                </c:pt>
                <c:pt idx="10">
                  <c:v>0</c:v>
                </c:pt>
                <c:pt idx="11">
                  <c:v>15.133957426629754</c:v>
                </c:pt>
                <c:pt idx="12">
                  <c:v>0.23011430934545221</c:v>
                </c:pt>
                <c:pt idx="13">
                  <c:v>14.507614469906121</c:v>
                </c:pt>
                <c:pt idx="14">
                  <c:v>27.581058955188919</c:v>
                </c:pt>
                <c:pt idx="15">
                  <c:v>5.2199003235114096</c:v>
                </c:pt>
                <c:pt idx="16">
                  <c:v>56.282977242313457</c:v>
                </c:pt>
                <c:pt idx="17">
                  <c:v>11.081736832505793</c:v>
                </c:pt>
                <c:pt idx="18">
                  <c:v>5.9328455255854706</c:v>
                </c:pt>
                <c:pt idx="19">
                  <c:v>9.6967682390427665</c:v>
                </c:pt>
              </c:numCache>
            </c:numRef>
          </c:val>
        </c:ser>
        <c:ser>
          <c:idx val="3"/>
          <c:order val="4"/>
          <c:tx>
            <c:strRef>
              <c:f>'Data 3'!$C$256</c:f>
              <c:strCache>
                <c:ptCount val="1"/>
                <c:pt idx="0">
                  <c:v>Solar térmica</c:v>
                </c:pt>
              </c:strCache>
            </c:strRef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cat>
            <c:strRef>
              <c:f>'Data 3'!$D$251:$W$251</c:f>
              <c:strCache>
                <c:ptCount val="20"/>
                <c:pt idx="0">
                  <c:v>Andalucía</c:v>
                </c:pt>
                <c:pt idx="1">
                  <c:v>Aragón</c:v>
                </c:pt>
                <c:pt idx="2">
                  <c:v>Asturias</c:v>
                </c:pt>
                <c:pt idx="3">
                  <c:v>Baleares</c:v>
                </c:pt>
                <c:pt idx="4">
                  <c:v>C. Valenciana</c:v>
                </c:pt>
                <c:pt idx="5">
                  <c:v>Canarias</c:v>
                </c:pt>
                <c:pt idx="6">
                  <c:v>Cantabria</c:v>
                </c:pt>
                <c:pt idx="7">
                  <c:v>Castilla-La Mancha</c:v>
                </c:pt>
                <c:pt idx="8">
                  <c:v>Castilla y León</c:v>
                </c:pt>
                <c:pt idx="9">
                  <c:v>Cataluña</c:v>
                </c:pt>
                <c:pt idx="10">
                  <c:v>Ceuta</c:v>
                </c:pt>
                <c:pt idx="11">
                  <c:v>Extremadura</c:v>
                </c:pt>
                <c:pt idx="12">
                  <c:v>Galicia</c:v>
                </c:pt>
                <c:pt idx="13">
                  <c:v>La Rioja</c:v>
                </c:pt>
                <c:pt idx="14">
                  <c:v>Madrid</c:v>
                </c:pt>
                <c:pt idx="15">
                  <c:v>Melilla</c:v>
                </c:pt>
                <c:pt idx="16">
                  <c:v>Murcia</c:v>
                </c:pt>
                <c:pt idx="17">
                  <c:v>Navarra</c:v>
                </c:pt>
                <c:pt idx="18">
                  <c:v>País Vasco</c:v>
                </c:pt>
                <c:pt idx="19">
                  <c:v>Total nacional</c:v>
                </c:pt>
              </c:strCache>
            </c:strRef>
          </c:cat>
          <c:val>
            <c:numRef>
              <c:f>'Data 3'!$D$256:$W$256</c:f>
              <c:numCache>
                <c:formatCode>#,##0.0</c:formatCode>
                <c:ptCount val="20"/>
                <c:pt idx="0">
                  <c:v>16.586111272504393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2.1996505795544836</c:v>
                </c:pt>
                <c:pt idx="5">
                  <c:v>0</c:v>
                </c:pt>
                <c:pt idx="6">
                  <c:v>0</c:v>
                </c:pt>
                <c:pt idx="7">
                  <c:v>5.9509216894471741</c:v>
                </c:pt>
                <c:pt idx="8">
                  <c:v>0</c:v>
                </c:pt>
                <c:pt idx="9">
                  <c:v>0.68044167853134918</c:v>
                </c:pt>
                <c:pt idx="10">
                  <c:v>0</c:v>
                </c:pt>
                <c:pt idx="11">
                  <c:v>22.784164322834126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3.9993430582293703</c:v>
                </c:pt>
                <c:pt idx="17">
                  <c:v>0</c:v>
                </c:pt>
                <c:pt idx="18">
                  <c:v>0</c:v>
                </c:pt>
                <c:pt idx="19">
                  <c:v>4.7397794771011634</c:v>
                </c:pt>
              </c:numCache>
            </c:numRef>
          </c:val>
        </c:ser>
        <c:ser>
          <c:idx val="5"/>
          <c:order val="5"/>
          <c:tx>
            <c:strRef>
              <c:f>'Data 3'!$C$257</c:f>
              <c:strCache>
                <c:ptCount val="1"/>
                <c:pt idx="0">
                  <c:v>Otras renovables</c:v>
                </c:pt>
              </c:strCache>
            </c:strRef>
          </c:tx>
          <c:spPr>
            <a:solidFill>
              <a:srgbClr val="9A5CBC"/>
            </a:solidFill>
          </c:spPr>
          <c:invertIfNegative val="0"/>
          <c:cat>
            <c:strRef>
              <c:f>'Data 3'!$D$251:$W$251</c:f>
              <c:strCache>
                <c:ptCount val="20"/>
                <c:pt idx="0">
                  <c:v>Andalucía</c:v>
                </c:pt>
                <c:pt idx="1">
                  <c:v>Aragón</c:v>
                </c:pt>
                <c:pt idx="2">
                  <c:v>Asturias</c:v>
                </c:pt>
                <c:pt idx="3">
                  <c:v>Baleares</c:v>
                </c:pt>
                <c:pt idx="4">
                  <c:v>C. Valenciana</c:v>
                </c:pt>
                <c:pt idx="5">
                  <c:v>Canarias</c:v>
                </c:pt>
                <c:pt idx="6">
                  <c:v>Cantabria</c:v>
                </c:pt>
                <c:pt idx="7">
                  <c:v>Castilla-La Mancha</c:v>
                </c:pt>
                <c:pt idx="8">
                  <c:v>Castilla y León</c:v>
                </c:pt>
                <c:pt idx="9">
                  <c:v>Cataluña</c:v>
                </c:pt>
                <c:pt idx="10">
                  <c:v>Ceuta</c:v>
                </c:pt>
                <c:pt idx="11">
                  <c:v>Extremadura</c:v>
                </c:pt>
                <c:pt idx="12">
                  <c:v>Galicia</c:v>
                </c:pt>
                <c:pt idx="13">
                  <c:v>La Rioja</c:v>
                </c:pt>
                <c:pt idx="14">
                  <c:v>Madrid</c:v>
                </c:pt>
                <c:pt idx="15">
                  <c:v>Melilla</c:v>
                </c:pt>
                <c:pt idx="16">
                  <c:v>Murcia</c:v>
                </c:pt>
                <c:pt idx="17">
                  <c:v>Navarra</c:v>
                </c:pt>
                <c:pt idx="18">
                  <c:v>País Vasco</c:v>
                </c:pt>
                <c:pt idx="19">
                  <c:v>Total nacional</c:v>
                </c:pt>
              </c:strCache>
            </c:strRef>
          </c:cat>
          <c:val>
            <c:numRef>
              <c:f>'Data 3'!$D$257:$W$257</c:f>
              <c:numCache>
                <c:formatCode>#,##0.0</c:formatCode>
                <c:ptCount val="20"/>
                <c:pt idx="0">
                  <c:v>3.8234917052299457</c:v>
                </c:pt>
                <c:pt idx="1">
                  <c:v>1.1892282722868064</c:v>
                </c:pt>
                <c:pt idx="2">
                  <c:v>6.4452322028985405</c:v>
                </c:pt>
                <c:pt idx="3">
                  <c:v>1.7220233159531619</c:v>
                </c:pt>
                <c:pt idx="4">
                  <c:v>0.56833857559510947</c:v>
                </c:pt>
                <c:pt idx="5">
                  <c:v>0.61889169926076459</c:v>
                </c:pt>
                <c:pt idx="6">
                  <c:v>8.342494759428611</c:v>
                </c:pt>
                <c:pt idx="7">
                  <c:v>1.5216237656989426</c:v>
                </c:pt>
                <c:pt idx="8">
                  <c:v>0.4452178879871837</c:v>
                </c:pt>
                <c:pt idx="9">
                  <c:v>1.8079186928388724</c:v>
                </c:pt>
                <c:pt idx="10">
                  <c:v>0</c:v>
                </c:pt>
                <c:pt idx="11">
                  <c:v>0.96063253180716257</c:v>
                </c:pt>
                <c:pt idx="12">
                  <c:v>0.90927069774221669</c:v>
                </c:pt>
                <c:pt idx="13">
                  <c:v>0.69942570827911288</c:v>
                </c:pt>
                <c:pt idx="14">
                  <c:v>18.438727188137058</c:v>
                </c:pt>
                <c:pt idx="15">
                  <c:v>0</c:v>
                </c:pt>
                <c:pt idx="16">
                  <c:v>1.9706317132778606</c:v>
                </c:pt>
                <c:pt idx="17">
                  <c:v>3.4274120822052057</c:v>
                </c:pt>
                <c:pt idx="18">
                  <c:v>12.075242292593245</c:v>
                </c:pt>
                <c:pt idx="19">
                  <c:v>1.780037271612664</c:v>
                </c:pt>
              </c:numCache>
            </c:numRef>
          </c:val>
        </c:ser>
        <c:ser>
          <c:idx val="6"/>
          <c:order val="6"/>
          <c:tx>
            <c:strRef>
              <c:f>'Data 3'!$C$258</c:f>
              <c:strCache>
                <c:ptCount val="1"/>
                <c:pt idx="0">
                  <c:v>Residuos renovables</c:v>
                </c:pt>
              </c:strCache>
            </c:strRef>
          </c:tx>
          <c:spPr>
            <a:solidFill>
              <a:srgbClr val="A0A0A0"/>
            </a:solidFill>
          </c:spPr>
          <c:invertIfNegative val="0"/>
          <c:cat>
            <c:strRef>
              <c:f>'Data 3'!$D$251:$W$251</c:f>
              <c:strCache>
                <c:ptCount val="20"/>
                <c:pt idx="0">
                  <c:v>Andalucía</c:v>
                </c:pt>
                <c:pt idx="1">
                  <c:v>Aragón</c:v>
                </c:pt>
                <c:pt idx="2">
                  <c:v>Asturias</c:v>
                </c:pt>
                <c:pt idx="3">
                  <c:v>Baleares</c:v>
                </c:pt>
                <c:pt idx="4">
                  <c:v>C. Valenciana</c:v>
                </c:pt>
                <c:pt idx="5">
                  <c:v>Canarias</c:v>
                </c:pt>
                <c:pt idx="6">
                  <c:v>Cantabria</c:v>
                </c:pt>
                <c:pt idx="7">
                  <c:v>Castilla-La Mancha</c:v>
                </c:pt>
                <c:pt idx="8">
                  <c:v>Castilla y León</c:v>
                </c:pt>
                <c:pt idx="9">
                  <c:v>Cataluña</c:v>
                </c:pt>
                <c:pt idx="10">
                  <c:v>Ceuta</c:v>
                </c:pt>
                <c:pt idx="11">
                  <c:v>Extremadura</c:v>
                </c:pt>
                <c:pt idx="12">
                  <c:v>Galicia</c:v>
                </c:pt>
                <c:pt idx="13">
                  <c:v>La Rioja</c:v>
                </c:pt>
                <c:pt idx="14">
                  <c:v>Madrid</c:v>
                </c:pt>
                <c:pt idx="15">
                  <c:v>Melilla</c:v>
                </c:pt>
                <c:pt idx="16">
                  <c:v>Murcia</c:v>
                </c:pt>
                <c:pt idx="17">
                  <c:v>Navarra</c:v>
                </c:pt>
                <c:pt idx="18">
                  <c:v>País Vasco</c:v>
                </c:pt>
                <c:pt idx="19">
                  <c:v>Total nacional</c:v>
                </c:pt>
              </c:strCache>
            </c:strRef>
          </c:cat>
          <c:val>
            <c:numRef>
              <c:f>'Data 3'!$D$258:$W$258</c:f>
              <c:numCache>
                <c:formatCode>#,##0.0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30.236465735515615</c:v>
                </c:pt>
                <c:pt idx="4">
                  <c:v>0</c:v>
                </c:pt>
                <c:pt idx="5">
                  <c:v>0</c:v>
                </c:pt>
                <c:pt idx="6">
                  <c:v>3.2216740374810997</c:v>
                </c:pt>
                <c:pt idx="7">
                  <c:v>0</c:v>
                </c:pt>
                <c:pt idx="8">
                  <c:v>0</c:v>
                </c:pt>
                <c:pt idx="9">
                  <c:v>0.7612458786846501</c:v>
                </c:pt>
                <c:pt idx="10">
                  <c:v>0</c:v>
                </c:pt>
                <c:pt idx="11">
                  <c:v>0</c:v>
                </c:pt>
                <c:pt idx="12">
                  <c:v>0.34535736989039079</c:v>
                </c:pt>
                <c:pt idx="13">
                  <c:v>0</c:v>
                </c:pt>
                <c:pt idx="14">
                  <c:v>6.9928950800397667</c:v>
                </c:pt>
                <c:pt idx="15">
                  <c:v>94.780099676488589</c:v>
                </c:pt>
                <c:pt idx="16">
                  <c:v>0</c:v>
                </c:pt>
                <c:pt idx="17">
                  <c:v>0</c:v>
                </c:pt>
                <c:pt idx="18">
                  <c:v>10.927970168201009</c:v>
                </c:pt>
                <c:pt idx="19">
                  <c:v>0.33227330861312104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658484288"/>
        <c:axId val="658484680"/>
      </c:barChart>
      <c:catAx>
        <c:axId val="6584842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chemeClr val="bg1">
                <a:lumMod val="65000"/>
              </a:schemeClr>
            </a:solidFill>
            <a:prstDash val="solid"/>
          </a:ln>
        </c:spPr>
        <c:txPr>
          <a:bodyPr rot="-2700000" vert="horz"/>
          <a:lstStyle/>
          <a:p>
            <a:pPr>
              <a:defRPr sz="700" b="0" i="0" u="none" strike="noStrike" baseline="0">
                <a:solidFill>
                  <a:srgbClr val="004563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58484680"/>
        <c:crosses val="autoZero"/>
        <c:auto val="1"/>
        <c:lblAlgn val="ctr"/>
        <c:lblOffset val="0"/>
        <c:tickLblSkip val="1"/>
        <c:tickMarkSkip val="1"/>
        <c:noMultiLvlLbl val="0"/>
      </c:catAx>
      <c:valAx>
        <c:axId val="658484680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chemeClr val="bg1">
                  <a:lumMod val="75000"/>
                </a:schemeClr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4563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58484288"/>
        <c:crosses val="autoZero"/>
        <c:crossBetween val="between"/>
        <c:majorUnit val="10"/>
        <c:minorUnit val="10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2812930227591818"/>
          <c:y val="4.9024203804421351E-2"/>
          <c:w val="0.82326690695043325"/>
          <c:h val="6.3769718862461786E-2"/>
        </c:manualLayout>
      </c:layout>
      <c:overlay val="0"/>
      <c:txPr>
        <a:bodyPr/>
        <a:lstStyle/>
        <a:p>
          <a:pPr>
            <a:defRPr sz="800" b="0" i="0" u="none" strike="noStrike" baseline="0">
              <a:solidFill>
                <a:srgbClr val="004563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75" b="0" i="0" u="none" strike="noStrike" baseline="0">
          <a:solidFill>
            <a:srgbClr val="80808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verticalDpi="355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17717105219615"/>
          <c:y val="8.5416095804833322E-2"/>
          <c:w val="0.8296075912643871"/>
          <c:h val="0.76175148165573192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'Data 1'!$E$116</c:f>
              <c:strCache>
                <c:ptCount val="1"/>
                <c:pt idx="0">
                  <c:v>Índice de cobertura mínimo</c:v>
                </c:pt>
              </c:strCache>
            </c:strRef>
          </c:tx>
          <c:spPr>
            <a:ln w="25400">
              <a:noFill/>
              <a:prstDash val="solid"/>
            </a:ln>
          </c:spPr>
          <c:invertIfNegative val="0"/>
          <c:dLbls>
            <c:numFmt formatCode="#,##0.0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1">
                    <a:solidFill>
                      <a:schemeClr val="bg1"/>
                    </a:solidFill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'Data 1'!$C$117:$C$127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'Data 1'!$E$117:$E$127</c:f>
              <c:numCache>
                <c:formatCode>#,##0.00\ \ \ _)</c:formatCode>
                <c:ptCount val="11"/>
                <c:pt idx="0">
                  <c:v>1.23</c:v>
                </c:pt>
                <c:pt idx="1">
                  <c:v>1.25</c:v>
                </c:pt>
                <c:pt idx="2">
                  <c:v>1.34</c:v>
                </c:pt>
                <c:pt idx="3">
                  <c:v>1.39</c:v>
                </c:pt>
                <c:pt idx="4">
                  <c:v>1.38</c:v>
                </c:pt>
                <c:pt idx="5">
                  <c:v>1.43</c:v>
                </c:pt>
                <c:pt idx="6">
                  <c:v>1.44</c:v>
                </c:pt>
                <c:pt idx="7">
                  <c:v>1.37</c:v>
                </c:pt>
                <c:pt idx="8">
                  <c:v>1.3</c:v>
                </c:pt>
                <c:pt idx="9">
                  <c:v>1.27</c:v>
                </c:pt>
                <c:pt idx="10">
                  <c:v>1.4596675329770019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62725304"/>
        <c:axId val="662725696"/>
      </c:barChart>
      <c:catAx>
        <c:axId val="66272530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ln w="12700">
            <a:pattFill prst="pct50">
              <a:fgClr>
                <a:srgbClr val="969696"/>
              </a:fgClr>
              <a:bgClr>
                <a:srgbClr val="FFFFFF"/>
              </a:bgClr>
            </a:patt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4563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62725696"/>
        <c:crosses val="autoZero"/>
        <c:auto val="0"/>
        <c:lblAlgn val="ctr"/>
        <c:lblOffset val="100"/>
        <c:noMultiLvlLbl val="0"/>
      </c:catAx>
      <c:valAx>
        <c:axId val="662725696"/>
        <c:scaling>
          <c:orientation val="minMax"/>
          <c:min val="0.4"/>
        </c:scaling>
        <c:delete val="0"/>
        <c:axPos val="b"/>
        <c:majorGridlines>
          <c:spPr>
            <a:ln w="3175">
              <a:solidFill>
                <a:schemeClr val="bg1">
                  <a:lumMod val="75000"/>
                </a:schemeClr>
              </a:solidFill>
              <a:prstDash val="solid"/>
            </a:ln>
          </c:spPr>
        </c:majorGridlines>
        <c:numFmt formatCode="#,##0.0\ \ \ _)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4563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627253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4563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>
      <c:oddHeader>&amp;A</c:oddHeader>
      <c:oddFooter>Página &amp;P</c:oddFooter>
    </c:headerFooter>
    <c:pageMargins b="1" l="0.75000000000000022" r="0.75000000000000022" t="1" header="0.511811024" footer="0.511811024"/>
    <c:pageSetup orientation="landscape" horizontalDpi="-4" verticalDpi="-4"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00">
                <a:solidFill>
                  <a:srgbClr val="004563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r>
              <a:rPr lang="es-ES" sz="700">
                <a:solidFill>
                  <a:srgbClr val="004563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RENOVABLES</a:t>
            </a:r>
          </a:p>
        </c:rich>
      </c:tx>
      <c:layout>
        <c:manualLayout>
          <c:xMode val="edge"/>
          <c:yMode val="edge"/>
          <c:x val="2.5338685032059018E-2"/>
          <c:y val="2.352939960781463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4688626672382285"/>
          <c:y val="7.309902495978074E-2"/>
          <c:w val="0.7658301347429064"/>
          <c:h val="0.71983615428253944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'Data 1'!$C$131</c:f>
              <c:strCache>
                <c:ptCount val="1"/>
                <c:pt idx="0">
                  <c:v>Hidráulica</c:v>
                </c:pt>
              </c:strCache>
            </c:strRef>
          </c:tx>
          <c:spPr>
            <a:solidFill>
              <a:srgbClr val="0090D1"/>
            </a:solidFill>
            <a:ln w="12700"/>
          </c:spPr>
          <c:invertIfNegative val="0"/>
          <c:cat>
            <c:numRef>
              <c:f>'Data 1'!$D$130:$M$130</c:f>
              <c:numCache>
                <c:formatCode>0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'Data 1'!$D$131:$M$131</c:f>
              <c:numCache>
                <c:formatCode>#,##0</c:formatCode>
                <c:ptCount val="10"/>
                <c:pt idx="0">
                  <c:v>26185.975700000003</c:v>
                </c:pt>
                <c:pt idx="1">
                  <c:v>41833.774188100004</c:v>
                </c:pt>
                <c:pt idx="2">
                  <c:v>30435.66340021</c:v>
                </c:pt>
                <c:pt idx="3">
                  <c:v>20651.797535297999</c:v>
                </c:pt>
                <c:pt idx="4">
                  <c:v>37382.405530940006</c:v>
                </c:pt>
                <c:pt idx="5">
                  <c:v>39178.524159203997</c:v>
                </c:pt>
                <c:pt idx="6">
                  <c:v>28379.011570850002</c:v>
                </c:pt>
                <c:pt idx="7">
                  <c:v>36111.434365772002</c:v>
                </c:pt>
                <c:pt idx="8">
                  <c:v>18447.346771659999</c:v>
                </c:pt>
                <c:pt idx="9">
                  <c:v>34103.083826871996</c:v>
                </c:pt>
              </c:numCache>
            </c:numRef>
          </c:val>
        </c:ser>
        <c:ser>
          <c:idx val="5"/>
          <c:order val="1"/>
          <c:tx>
            <c:strRef>
              <c:f>'Data 1'!$C$137</c:f>
              <c:strCache>
                <c:ptCount val="1"/>
                <c:pt idx="0">
                  <c:v>Eólica</c:v>
                </c:pt>
              </c:strCache>
            </c:strRef>
          </c:tx>
          <c:spPr>
            <a:solidFill>
              <a:srgbClr val="6FB114"/>
            </a:solidFill>
          </c:spPr>
          <c:invertIfNegative val="0"/>
          <c:cat>
            <c:numRef>
              <c:f>'Data 1'!$D$130:$M$130</c:f>
              <c:numCache>
                <c:formatCode>0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'Data 1'!$D$137:$M$137</c:f>
              <c:numCache>
                <c:formatCode>#,##0</c:formatCode>
                <c:ptCount val="10"/>
                <c:pt idx="0">
                  <c:v>37888.587</c:v>
                </c:pt>
                <c:pt idx="1">
                  <c:v>43208.415999999997</c:v>
                </c:pt>
                <c:pt idx="2">
                  <c:v>42115.787092999999</c:v>
                </c:pt>
                <c:pt idx="3">
                  <c:v>48156.257946999998</c:v>
                </c:pt>
                <c:pt idx="4">
                  <c:v>54344.500781999996</c:v>
                </c:pt>
                <c:pt idx="5">
                  <c:v>50636.662464000001</c:v>
                </c:pt>
                <c:pt idx="6">
                  <c:v>47715.882145000003</c:v>
                </c:pt>
                <c:pt idx="7">
                  <c:v>47298.163668000001</c:v>
                </c:pt>
                <c:pt idx="8">
                  <c:v>47508.105951999998</c:v>
                </c:pt>
                <c:pt idx="9">
                  <c:v>48945.648973999996</c:v>
                </c:pt>
              </c:numCache>
            </c:numRef>
          </c:val>
        </c:ser>
        <c:ser>
          <c:idx val="6"/>
          <c:order val="2"/>
          <c:tx>
            <c:strRef>
              <c:f>'Data 1'!$C$138</c:f>
              <c:strCache>
                <c:ptCount val="1"/>
                <c:pt idx="0">
                  <c:v>Solar fotovoltaica</c:v>
                </c:pt>
              </c:strCache>
            </c:strRef>
          </c:tx>
          <c:spPr>
            <a:solidFill>
              <a:srgbClr val="E48500"/>
            </a:solidFill>
          </c:spPr>
          <c:invertIfNegative val="0"/>
          <c:cat>
            <c:numRef>
              <c:f>'Data 1'!$D$130:$M$130</c:f>
              <c:numCache>
                <c:formatCode>0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'Data 1'!$D$138:$M$138</c:f>
              <c:numCache>
                <c:formatCode>#,##0</c:formatCode>
                <c:ptCount val="10"/>
                <c:pt idx="0">
                  <c:v>5829.0389999999998</c:v>
                </c:pt>
                <c:pt idx="1">
                  <c:v>6139.8010000000004</c:v>
                </c:pt>
                <c:pt idx="2">
                  <c:v>7105.8708020000004</c:v>
                </c:pt>
                <c:pt idx="3">
                  <c:v>7830.0693760000004</c:v>
                </c:pt>
                <c:pt idx="4">
                  <c:v>7918.3761039999999</c:v>
                </c:pt>
                <c:pt idx="5">
                  <c:v>7802.7909200000104</c:v>
                </c:pt>
                <c:pt idx="6">
                  <c:v>7845.3145369999993</c:v>
                </c:pt>
                <c:pt idx="7">
                  <c:v>7579.2182120000007</c:v>
                </c:pt>
                <c:pt idx="8">
                  <c:v>8000.7121639999996</c:v>
                </c:pt>
                <c:pt idx="9">
                  <c:v>7373.9861059999994</c:v>
                </c:pt>
              </c:numCache>
            </c:numRef>
          </c:val>
        </c:ser>
        <c:ser>
          <c:idx val="9"/>
          <c:order val="3"/>
          <c:tx>
            <c:strRef>
              <c:f>'Data 1'!$C$139</c:f>
              <c:strCache>
                <c:ptCount val="1"/>
                <c:pt idx="0">
                  <c:v>Solar térmica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'Data 1'!$D$130:$M$130</c:f>
              <c:numCache>
                <c:formatCode>0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'Data 1'!$D$139:$M$139</c:f>
              <c:numCache>
                <c:formatCode>#,##0</c:formatCode>
                <c:ptCount val="10"/>
                <c:pt idx="0">
                  <c:v>129.82400000000001</c:v>
                </c:pt>
                <c:pt idx="1">
                  <c:v>691.62099999999998</c:v>
                </c:pt>
                <c:pt idx="2">
                  <c:v>1861.6415490000002</c:v>
                </c:pt>
                <c:pt idx="3">
                  <c:v>3447.4936120000002</c:v>
                </c:pt>
                <c:pt idx="4">
                  <c:v>4441.5275350000002</c:v>
                </c:pt>
                <c:pt idx="5">
                  <c:v>4958.9149260000004</c:v>
                </c:pt>
                <c:pt idx="6">
                  <c:v>5085.2355140000009</c:v>
                </c:pt>
                <c:pt idx="7">
                  <c:v>5071.2017019999994</c:v>
                </c:pt>
                <c:pt idx="8">
                  <c:v>5347.9524650000003</c:v>
                </c:pt>
                <c:pt idx="9">
                  <c:v>4424.3266740000099</c:v>
                </c:pt>
              </c:numCache>
            </c:numRef>
          </c:val>
        </c:ser>
        <c:ser>
          <c:idx val="7"/>
          <c:order val="4"/>
          <c:tx>
            <c:strRef>
              <c:f>'Data 1'!$C$140</c:f>
              <c:strCache>
                <c:ptCount val="1"/>
                <c:pt idx="0">
                  <c:v>Otras renovables</c:v>
                </c:pt>
              </c:strCache>
            </c:strRef>
          </c:tx>
          <c:spPr>
            <a:solidFill>
              <a:srgbClr val="9A5CBC"/>
            </a:solidFill>
          </c:spPr>
          <c:invertIfNegative val="0"/>
          <c:cat>
            <c:numRef>
              <c:f>'Data 1'!$D$130:$M$130</c:f>
              <c:numCache>
                <c:formatCode>0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'Data 1'!$D$140:$M$140</c:f>
              <c:numCache>
                <c:formatCode>#,##0</c:formatCode>
                <c:ptCount val="10"/>
                <c:pt idx="0">
                  <c:v>2243.39</c:v>
                </c:pt>
                <c:pt idx="1">
                  <c:v>2298.4870000000001</c:v>
                </c:pt>
                <c:pt idx="2">
                  <c:v>3705.130529</c:v>
                </c:pt>
                <c:pt idx="3">
                  <c:v>3782.4631420000001</c:v>
                </c:pt>
                <c:pt idx="4">
                  <c:v>4325.2771580000099</c:v>
                </c:pt>
                <c:pt idx="5">
                  <c:v>3805.563474</c:v>
                </c:pt>
                <c:pt idx="6">
                  <c:v>3422.5667469999999</c:v>
                </c:pt>
                <c:pt idx="7">
                  <c:v>3415.0193380000001</c:v>
                </c:pt>
                <c:pt idx="8">
                  <c:v>3599.155882</c:v>
                </c:pt>
                <c:pt idx="9">
                  <c:v>3546.523373</c:v>
                </c:pt>
              </c:numCache>
            </c:numRef>
          </c:val>
        </c:ser>
        <c:ser>
          <c:idx val="1"/>
          <c:order val="5"/>
          <c:tx>
            <c:strRef>
              <c:f>'Data 1'!$C$143</c:f>
              <c:strCache>
                <c:ptCount val="1"/>
                <c:pt idx="0">
                  <c:v>Residuos renovables</c:v>
                </c:pt>
              </c:strCache>
            </c:strRef>
          </c:tx>
          <c:spPr>
            <a:solidFill>
              <a:srgbClr val="A0A0A0"/>
            </a:solidFill>
          </c:spPr>
          <c:invertIfNegative val="0"/>
          <c:cat>
            <c:numRef>
              <c:f>'Data 1'!$D$130:$M$130</c:f>
              <c:numCache>
                <c:formatCode>0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'Data 1'!$D$143:$M$143</c:f>
              <c:numCache>
                <c:formatCode>#,##0</c:formatCode>
                <c:ptCount val="10"/>
                <c:pt idx="0">
                  <c:v>729.00699999999995</c:v>
                </c:pt>
                <c:pt idx="1">
                  <c:v>721.1585</c:v>
                </c:pt>
                <c:pt idx="2">
                  <c:v>608.8261</c:v>
                </c:pt>
                <c:pt idx="3">
                  <c:v>595.84598199999994</c:v>
                </c:pt>
                <c:pt idx="4">
                  <c:v>438.65400900000003</c:v>
                </c:pt>
                <c:pt idx="5">
                  <c:v>545.53808600000002</c:v>
                </c:pt>
                <c:pt idx="6">
                  <c:v>662.65547500000002</c:v>
                </c:pt>
                <c:pt idx="7">
                  <c:v>649.73991049999995</c:v>
                </c:pt>
                <c:pt idx="8">
                  <c:v>728.15043299999991</c:v>
                </c:pt>
                <c:pt idx="9">
                  <c:v>732.97066150000001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662726480"/>
        <c:axId val="662726872"/>
      </c:barChart>
      <c:catAx>
        <c:axId val="662726480"/>
        <c:scaling>
          <c:orientation val="minMax"/>
        </c:scaling>
        <c:delete val="0"/>
        <c:axPos val="l"/>
        <c:numFmt formatCode="0" sourceLinked="1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4563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62726872"/>
        <c:crosses val="autoZero"/>
        <c:auto val="1"/>
        <c:lblAlgn val="ctr"/>
        <c:lblOffset val="100"/>
        <c:noMultiLvlLbl val="0"/>
      </c:catAx>
      <c:valAx>
        <c:axId val="662726872"/>
        <c:scaling>
          <c:orientation val="minMax"/>
        </c:scaling>
        <c:delete val="0"/>
        <c:axPos val="b"/>
        <c:majorGridlines>
          <c:spPr>
            <a:ln w="3175">
              <a:solidFill>
                <a:schemeClr val="bg1">
                  <a:lumMod val="75000"/>
                </a:schemeClr>
              </a:solidFill>
              <a:prstDash val="sysDot"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4563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6272648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3.8204393505253106E-2"/>
          <c:y val="0.88335610908895035"/>
          <c:w val="0.94692386947333584"/>
          <c:h val="0.11664389091104967"/>
        </c:manualLayout>
      </c:layout>
      <c:overlay val="0"/>
      <c:txPr>
        <a:bodyPr/>
        <a:lstStyle/>
        <a:p>
          <a:pPr>
            <a:defRPr sz="700" b="0" i="0" u="none" strike="noStrike" baseline="0">
              <a:solidFill>
                <a:srgbClr val="004563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80808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00">
                <a:solidFill>
                  <a:srgbClr val="004563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r>
              <a:rPr lang="es-ES" sz="700">
                <a:solidFill>
                  <a:srgbClr val="004563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NO</a:t>
            </a:r>
            <a:r>
              <a:rPr lang="es-ES" sz="700" baseline="0">
                <a:solidFill>
                  <a:srgbClr val="004563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RENOVABLES</a:t>
            </a:r>
            <a:endParaRPr lang="es-ES" sz="700">
              <a:solidFill>
                <a:srgbClr val="004563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layout>
        <c:manualLayout>
          <c:xMode val="edge"/>
          <c:yMode val="edge"/>
          <c:x val="3.1574730038967977E-2"/>
          <c:y val="2.352953269875208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4317231835991848"/>
          <c:y val="7.7421988918051909E-2"/>
          <c:w val="0.76954415517001884"/>
          <c:h val="0.72074214148428295"/>
        </c:manualLayout>
      </c:layout>
      <c:barChart>
        <c:barDir val="bar"/>
        <c:grouping val="stacked"/>
        <c:varyColors val="0"/>
        <c:ser>
          <c:idx val="2"/>
          <c:order val="0"/>
          <c:tx>
            <c:strRef>
              <c:f>'Data 1'!$C$132</c:f>
              <c:strCache>
                <c:ptCount val="1"/>
                <c:pt idx="0">
                  <c:v>Turbinación bombeo (1)</c:v>
                </c:pt>
              </c:strCache>
            </c:strRef>
          </c:tx>
          <c:spPr>
            <a:solidFill>
              <a:srgbClr val="007CF9"/>
            </a:solidFill>
          </c:spPr>
          <c:invertIfNegative val="0"/>
          <c:cat>
            <c:numRef>
              <c:f>'Data 1'!$D$130:$M$130</c:f>
              <c:numCache>
                <c:formatCode>0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'Data 1'!$D$132:$M$132</c:f>
              <c:numCache>
                <c:formatCode>#,##0</c:formatCode>
                <c:ptCount val="10"/>
                <c:pt idx="0">
                  <c:v>2655.9322999999999</c:v>
                </c:pt>
                <c:pt idx="1">
                  <c:v>3120.4478038999996</c:v>
                </c:pt>
                <c:pt idx="2">
                  <c:v>2183.53623079</c:v>
                </c:pt>
                <c:pt idx="3">
                  <c:v>3201.889743702</c:v>
                </c:pt>
                <c:pt idx="4">
                  <c:v>3289.6771840599999</c:v>
                </c:pt>
                <c:pt idx="5">
                  <c:v>3415.996026796</c:v>
                </c:pt>
                <c:pt idx="6">
                  <c:v>2895.3657881499998</c:v>
                </c:pt>
                <c:pt idx="7">
                  <c:v>3134.328910228</c:v>
                </c:pt>
                <c:pt idx="8">
                  <c:v>2248.9644183400001</c:v>
                </c:pt>
                <c:pt idx="9">
                  <c:v>2009.3771881279999</c:v>
                </c:pt>
              </c:numCache>
            </c:numRef>
          </c:val>
        </c:ser>
        <c:ser>
          <c:idx val="0"/>
          <c:order val="1"/>
          <c:tx>
            <c:strRef>
              <c:f>'Data 1'!$C$133</c:f>
              <c:strCache>
                <c:ptCount val="1"/>
                <c:pt idx="0">
                  <c:v>Nuclear</c:v>
                </c:pt>
              </c:strCache>
            </c:strRef>
          </c:tx>
          <c:spPr>
            <a:solidFill>
              <a:srgbClr val="464394"/>
            </a:solidFill>
            <a:ln w="12700"/>
          </c:spPr>
          <c:invertIfNegative val="0"/>
          <c:cat>
            <c:numRef>
              <c:f>'Data 1'!$D$130:$M$130</c:f>
              <c:numCache>
                <c:formatCode>0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'Data 1'!$D$133:$M$133</c:f>
              <c:numCache>
                <c:formatCode>#,##0</c:formatCode>
                <c:ptCount val="10"/>
                <c:pt idx="0">
                  <c:v>50549.445</c:v>
                </c:pt>
                <c:pt idx="1">
                  <c:v>59242.322</c:v>
                </c:pt>
                <c:pt idx="2">
                  <c:v>55005.874866999999</c:v>
                </c:pt>
                <c:pt idx="3">
                  <c:v>58595.438799000003</c:v>
                </c:pt>
                <c:pt idx="4">
                  <c:v>54210.788119000004</c:v>
                </c:pt>
                <c:pt idx="5">
                  <c:v>54781.281335</c:v>
                </c:pt>
                <c:pt idx="6">
                  <c:v>54661.803305000001</c:v>
                </c:pt>
                <c:pt idx="7">
                  <c:v>56021.682058999999</c:v>
                </c:pt>
                <c:pt idx="8">
                  <c:v>55539.351045999996</c:v>
                </c:pt>
                <c:pt idx="9">
                  <c:v>53197.617429999998</c:v>
                </c:pt>
              </c:numCache>
            </c:numRef>
          </c:val>
        </c:ser>
        <c:ser>
          <c:idx val="5"/>
          <c:order val="2"/>
          <c:tx>
            <c:strRef>
              <c:f>'Data 1'!$C$134</c:f>
              <c:strCache>
                <c:ptCount val="1"/>
                <c:pt idx="0">
                  <c:v>Carbón</c:v>
                </c:pt>
              </c:strCache>
            </c:strRef>
          </c:tx>
          <c:spPr>
            <a:solidFill>
              <a:srgbClr val="993300"/>
            </a:solidFill>
          </c:spPr>
          <c:invertIfNegative val="0"/>
          <c:cat>
            <c:numRef>
              <c:f>'Data 1'!$D$130:$M$130</c:f>
              <c:numCache>
                <c:formatCode>0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'Data 1'!$D$134:$M$134</c:f>
              <c:numCache>
                <c:formatCode>#,##0</c:formatCode>
                <c:ptCount val="10"/>
                <c:pt idx="0">
                  <c:v>31622.562000000002</c:v>
                </c:pt>
                <c:pt idx="1">
                  <c:v>20599.255000000001</c:v>
                </c:pt>
                <c:pt idx="2">
                  <c:v>40412.479847999995</c:v>
                </c:pt>
                <c:pt idx="3">
                  <c:v>51097.323935999993</c:v>
                </c:pt>
                <c:pt idx="4">
                  <c:v>37090.897312000001</c:v>
                </c:pt>
                <c:pt idx="5">
                  <c:v>41058.278770999998</c:v>
                </c:pt>
                <c:pt idx="6">
                  <c:v>50754.794511</c:v>
                </c:pt>
                <c:pt idx="7">
                  <c:v>35010.909780000002</c:v>
                </c:pt>
                <c:pt idx="8">
                  <c:v>42421.888556000005</c:v>
                </c:pt>
                <c:pt idx="9">
                  <c:v>34881.640216</c:v>
                </c:pt>
              </c:numCache>
            </c:numRef>
          </c:val>
        </c:ser>
        <c:ser>
          <c:idx val="6"/>
          <c:order val="3"/>
          <c:tx>
            <c:strRef>
              <c:f>'Data 1'!$C$135</c:f>
              <c:strCache>
                <c:ptCount val="1"/>
                <c:pt idx="0">
                  <c:v>Fuel/gas</c:v>
                </c:pt>
              </c:strCache>
            </c:strRef>
          </c:tx>
          <c:spPr>
            <a:solidFill>
              <a:srgbClr val="BA0F16"/>
            </a:solidFill>
          </c:spPr>
          <c:invertIfNegative val="0"/>
          <c:cat>
            <c:numRef>
              <c:f>'Data 1'!$D$130:$M$130</c:f>
              <c:numCache>
                <c:formatCode>0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'Data 1'!$D$135:$M$135</c:f>
              <c:numCache>
                <c:formatCode>#,##0</c:formatCode>
                <c:ptCount val="10"/>
                <c:pt idx="0">
                  <c:v>1789.59</c:v>
                </c:pt>
                <c:pt idx="1">
                  <c:v>1566.0229999999999</c:v>
                </c:pt>
                <c:pt idx="2">
                  <c:v>-10.012343000000001</c:v>
                </c:pt>
                <c:pt idx="3">
                  <c:v>-3.8126410000000002</c:v>
                </c:pt>
                <c:pt idx="4">
                  <c:v>-2.012715</c:v>
                </c:pt>
                <c:pt idx="5">
                  <c:v>-0.81973099999999999</c:v>
                </c:pt>
                <c:pt idx="6">
                  <c:v>1.6617999999999997E-2</c:v>
                </c:pt>
                <c:pt idx="7">
                  <c:v>2.3499999999999999E-4</c:v>
                </c:pt>
                <c:pt idx="8">
                  <c:v>-9.9999999999999995E-7</c:v>
                </c:pt>
                <c:pt idx="9">
                  <c:v>-9.9999999999999995E-7</c:v>
                </c:pt>
              </c:numCache>
            </c:numRef>
          </c:val>
        </c:ser>
        <c:ser>
          <c:idx val="9"/>
          <c:order val="4"/>
          <c:tx>
            <c:strRef>
              <c:f>'Data 1'!$C$136</c:f>
              <c:strCache>
                <c:ptCount val="1"/>
                <c:pt idx="0">
                  <c:v>Ciclo combinado</c:v>
                </c:pt>
              </c:strCache>
            </c:strRef>
          </c:tx>
          <c:spPr>
            <a:solidFill>
              <a:srgbClr val="FFCC66"/>
            </a:solidFill>
          </c:spPr>
          <c:invertIfNegative val="0"/>
          <c:cat>
            <c:numRef>
              <c:f>'Data 1'!$D$130:$M$130</c:f>
              <c:numCache>
                <c:formatCode>0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'Data 1'!$D$136:$M$136</c:f>
              <c:numCache>
                <c:formatCode>#,##0</c:formatCode>
                <c:ptCount val="10"/>
                <c:pt idx="0">
                  <c:v>76379.284</c:v>
                </c:pt>
                <c:pt idx="1">
                  <c:v>62954.938999999998</c:v>
                </c:pt>
                <c:pt idx="2">
                  <c:v>49193.213946000003</c:v>
                </c:pt>
                <c:pt idx="3">
                  <c:v>37316.789670999999</c:v>
                </c:pt>
                <c:pt idx="4">
                  <c:v>24126.557304999998</c:v>
                </c:pt>
                <c:pt idx="5">
                  <c:v>21120.508624999999</c:v>
                </c:pt>
                <c:pt idx="6">
                  <c:v>25034.545559999999</c:v>
                </c:pt>
                <c:pt idx="7">
                  <c:v>25463.066258000003</c:v>
                </c:pt>
                <c:pt idx="8">
                  <c:v>33647.980778999998</c:v>
                </c:pt>
                <c:pt idx="9">
                  <c:v>26402.923344999999</c:v>
                </c:pt>
              </c:numCache>
            </c:numRef>
          </c:val>
        </c:ser>
        <c:ser>
          <c:idx val="7"/>
          <c:order val="5"/>
          <c:tx>
            <c:strRef>
              <c:f>'Data 1'!$C$141</c:f>
              <c:strCache>
                <c:ptCount val="1"/>
                <c:pt idx="0">
                  <c:v>Cogeneración</c:v>
                </c:pt>
              </c:strCache>
            </c:strRef>
          </c:tx>
          <c:spPr>
            <a:solidFill>
              <a:srgbClr val="CFA2CA"/>
            </a:solidFill>
          </c:spPr>
          <c:invertIfNegative val="0"/>
          <c:cat>
            <c:numRef>
              <c:f>'Data 1'!$D$130:$M$130</c:f>
              <c:numCache>
                <c:formatCode>0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'Data 1'!$D$141:$M$141</c:f>
              <c:numCache>
                <c:formatCode>#,##0</c:formatCode>
                <c:ptCount val="10"/>
                <c:pt idx="0">
                  <c:v>25994.384999999998</c:v>
                </c:pt>
                <c:pt idx="1">
                  <c:v>28101.238000000001</c:v>
                </c:pt>
                <c:pt idx="2">
                  <c:v>30555.110683999999</c:v>
                </c:pt>
                <c:pt idx="3">
                  <c:v>32417.788432999998</c:v>
                </c:pt>
                <c:pt idx="4">
                  <c:v>30809.943767000001</c:v>
                </c:pt>
                <c:pt idx="5">
                  <c:v>24128.021298</c:v>
                </c:pt>
                <c:pt idx="6">
                  <c:v>25169.328039</c:v>
                </c:pt>
                <c:pt idx="7">
                  <c:v>25873.942241999997</c:v>
                </c:pt>
                <c:pt idx="8">
                  <c:v>28175.562469</c:v>
                </c:pt>
                <c:pt idx="9">
                  <c:v>28980.770497000001</c:v>
                </c:pt>
              </c:numCache>
            </c:numRef>
          </c:val>
        </c:ser>
        <c:ser>
          <c:idx val="1"/>
          <c:order val="6"/>
          <c:tx>
            <c:strRef>
              <c:f>'Data 1'!$C$142</c:f>
              <c:strCache>
                <c:ptCount val="1"/>
                <c:pt idx="0">
                  <c:v>Residuos no renovables</c:v>
                </c:pt>
              </c:strCache>
            </c:strRef>
          </c:tx>
          <c:spPr>
            <a:solidFill>
              <a:srgbClr val="666666"/>
            </a:solidFill>
          </c:spPr>
          <c:invertIfNegative val="0"/>
          <c:cat>
            <c:numRef>
              <c:f>'Data 1'!$D$130:$M$130</c:f>
              <c:numCache>
                <c:formatCode>0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'Data 1'!$D$142:$M$142</c:f>
              <c:numCache>
                <c:formatCode>#,##0</c:formatCode>
                <c:ptCount val="10"/>
                <c:pt idx="0">
                  <c:v>2558.8719999999998</c:v>
                </c:pt>
                <c:pt idx="1">
                  <c:v>2883.3854999999999</c:v>
                </c:pt>
                <c:pt idx="2">
                  <c:v>1160.5408359999999</c:v>
                </c:pt>
                <c:pt idx="3">
                  <c:v>1465.4718789999999</c:v>
                </c:pt>
                <c:pt idx="4">
                  <c:v>1500.150535</c:v>
                </c:pt>
                <c:pt idx="5">
                  <c:v>1833.3435569999999</c:v>
                </c:pt>
                <c:pt idx="6">
                  <c:v>2324.7147409999998</c:v>
                </c:pt>
                <c:pt idx="7">
                  <c:v>2471.3086455000002</c:v>
                </c:pt>
                <c:pt idx="8">
                  <c:v>2459.1288610000001</c:v>
                </c:pt>
                <c:pt idx="9">
                  <c:v>2293.8512714999997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662727656"/>
        <c:axId val="662728048"/>
      </c:barChart>
      <c:catAx>
        <c:axId val="662727656"/>
        <c:scaling>
          <c:orientation val="minMax"/>
        </c:scaling>
        <c:delete val="0"/>
        <c:axPos val="l"/>
        <c:numFmt formatCode="0" sourceLinked="1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4563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62728048"/>
        <c:crosses val="autoZero"/>
        <c:auto val="1"/>
        <c:lblAlgn val="ctr"/>
        <c:lblOffset val="100"/>
        <c:noMultiLvlLbl val="0"/>
      </c:catAx>
      <c:valAx>
        <c:axId val="662728048"/>
        <c:scaling>
          <c:orientation val="minMax"/>
          <c:max val="180000"/>
          <c:min val="0"/>
        </c:scaling>
        <c:delete val="0"/>
        <c:axPos val="b"/>
        <c:majorGridlines>
          <c:spPr>
            <a:ln w="3175">
              <a:solidFill>
                <a:schemeClr val="bg1">
                  <a:lumMod val="75000"/>
                </a:schemeClr>
              </a:solidFill>
              <a:prstDash val="sysDot"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4563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62727656"/>
        <c:crosses val="autoZero"/>
        <c:crossBetween val="between"/>
        <c:majorUnit val="30000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87082291184190208"/>
          <c:w val="0.99456504899638265"/>
          <c:h val="0.12917708815809789"/>
        </c:manualLayout>
      </c:layout>
      <c:overlay val="0"/>
      <c:txPr>
        <a:bodyPr/>
        <a:lstStyle/>
        <a:p>
          <a:pPr>
            <a:defRPr sz="700" b="0" i="0" u="none" strike="noStrike" baseline="0">
              <a:solidFill>
                <a:srgbClr val="004563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80808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309711286089237"/>
          <c:y val="4.3833873706963108E-2"/>
          <c:w val="0.61091556238397027"/>
          <c:h val="0.89342082239720033"/>
        </c:manualLayout>
      </c:layout>
      <c:doughnutChart>
        <c:varyColors val="1"/>
        <c:ser>
          <c:idx val="0"/>
          <c:order val="0"/>
          <c:tx>
            <c:v>Generación renovable</c:v>
          </c:tx>
          <c:dPt>
            <c:idx val="0"/>
            <c:bubble3D val="0"/>
            <c:spPr>
              <a:solidFill>
                <a:srgbClr val="0090D1"/>
              </a:solidFill>
            </c:spPr>
          </c:dPt>
          <c:dPt>
            <c:idx val="1"/>
            <c:bubble3D val="0"/>
            <c:spPr>
              <a:solidFill>
                <a:srgbClr val="6FB114"/>
              </a:solidFill>
            </c:spPr>
          </c:dPt>
          <c:dPt>
            <c:idx val="2"/>
            <c:bubble3D val="0"/>
            <c:spPr>
              <a:solidFill>
                <a:srgbClr val="E48500"/>
              </a:solidFill>
            </c:spPr>
          </c:dPt>
          <c:dPt>
            <c:idx val="3"/>
            <c:bubble3D val="0"/>
            <c:spPr>
              <a:solidFill>
                <a:srgbClr val="FF0000"/>
              </a:solidFill>
            </c:spPr>
          </c:dPt>
          <c:dPt>
            <c:idx val="4"/>
            <c:bubble3D val="0"/>
            <c:spPr>
              <a:solidFill>
                <a:srgbClr val="9A5CBC"/>
              </a:solidFill>
            </c:spPr>
          </c:dPt>
          <c:dPt>
            <c:idx val="5"/>
            <c:bubble3D val="0"/>
            <c:spPr>
              <a:solidFill>
                <a:srgbClr val="A0A0A0"/>
              </a:solidFill>
            </c:spPr>
          </c:dPt>
          <c:dPt>
            <c:idx val="6"/>
            <c:bubble3D val="0"/>
            <c:spPr>
              <a:solidFill>
                <a:schemeClr val="bg1">
                  <a:lumMod val="50000"/>
                </a:schemeClr>
              </a:solidFill>
            </c:spPr>
          </c:dPt>
          <c:dPt>
            <c:idx val="7"/>
            <c:bubble3D val="0"/>
            <c:spPr>
              <a:solidFill>
                <a:srgbClr val="FFCC66"/>
              </a:solidFill>
            </c:spPr>
          </c:dPt>
          <c:dPt>
            <c:idx val="8"/>
            <c:bubble3D val="0"/>
            <c:spPr>
              <a:solidFill>
                <a:srgbClr val="464394"/>
              </a:solidFill>
            </c:spPr>
          </c:dPt>
          <c:dPt>
            <c:idx val="9"/>
            <c:bubble3D val="0"/>
            <c:spPr>
              <a:solidFill>
                <a:srgbClr val="993300"/>
              </a:solidFill>
            </c:spPr>
          </c:dPt>
          <c:dLbls>
            <c:dLbl>
              <c:idx val="0"/>
              <c:layout>
                <c:manualLayout>
                  <c:x val="0.18993527508090616"/>
                  <c:y val="5.4232103340023673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0.1246342022781133"/>
                  <c:y val="-0.13112325665174207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0.14499146344571007"/>
                  <c:y val="-0.1174440841953579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0.17817394184950183"/>
                  <c:y val="-7.7478668107663018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0.18949404989424867"/>
                  <c:y val="-2.6177907580165864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2181968758759527"/>
                      <c:h val="0.14690216664093456"/>
                    </c:manualLayout>
                  </c15:layout>
                </c:ext>
              </c:extLst>
            </c:dLbl>
            <c:dLbl>
              <c:idx val="5"/>
              <c:layout>
                <c:manualLayout>
                  <c:x val="0.17625359936804014"/>
                  <c:y val="8.6339354639493604E-2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/>
                  </a:pPr>
                  <a:endParaRPr lang="es-E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8156868740921947"/>
                      <c:h val="0.17632113632854718"/>
                    </c:manualLayout>
                  </c15:layout>
                </c:ext>
              </c:extLst>
            </c:dLbl>
            <c:dLbl>
              <c:idx val="6"/>
              <c:layout>
                <c:manualLayout>
                  <c:x val="-0.12032520325203251"/>
                  <c:y val="1.5686274509803921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0.1136162857691569"/>
                  <c:y val="-6.598322268539962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9.3665516532399296E-2"/>
                  <c:y val="-8.393619114546734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6.8918582582024601E-2"/>
                  <c:y val="-8.6714546732255829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-0.15982433788971745"/>
                  <c:y val="-1.1383528606898478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-0.24694444444444927"/>
                  <c:y val="-6.1148148148148146E-2"/>
                </c:manualLayout>
              </c:layout>
              <c:tx>
                <c:rich>
                  <a:bodyPr/>
                  <a:lstStyle/>
                  <a:p>
                    <a:r>
                      <a:rPr lang="en-US">
                        <a:solidFill>
                          <a:srgbClr val="006699"/>
                        </a:solidFill>
                      </a:rPr>
                      <a:t>C</a:t>
                    </a:r>
                    <a:r>
                      <a:rPr lang="en-US"/>
                      <a:t>ogenera-ción y resto
15,9%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'Data 1'!$C$166:$C$171</c:f>
              <c:strCache>
                <c:ptCount val="6"/>
                <c:pt idx="0">
                  <c:v>Hidráulica</c:v>
                </c:pt>
                <c:pt idx="1">
                  <c:v>Eólica</c:v>
                </c:pt>
                <c:pt idx="2">
                  <c:v>Solar fotovoltaica</c:v>
                </c:pt>
                <c:pt idx="3">
                  <c:v>Solar térmica</c:v>
                </c:pt>
                <c:pt idx="4">
                  <c:v>Otras renovables</c:v>
                </c:pt>
                <c:pt idx="5">
                  <c:v>Residuos renovables</c:v>
                </c:pt>
              </c:strCache>
            </c:strRef>
          </c:cat>
          <c:val>
            <c:numRef>
              <c:f>'Data 1'!$G$166:$G$171</c:f>
              <c:numCache>
                <c:formatCode>#,##0.0\ \ \ _)</c:formatCode>
                <c:ptCount val="6"/>
                <c:pt idx="0">
                  <c:v>34.400000000000006</c:v>
                </c:pt>
                <c:pt idx="1">
                  <c:v>49.4</c:v>
                </c:pt>
                <c:pt idx="2">
                  <c:v>7.4</c:v>
                </c:pt>
                <c:pt idx="3">
                  <c:v>4.5</c:v>
                </c:pt>
                <c:pt idx="4">
                  <c:v>3.6</c:v>
                </c:pt>
                <c:pt idx="5">
                  <c:v>0.7</c:v>
                </c:pt>
              </c:numCache>
            </c:numRef>
          </c:val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0"/>
        </c:dLbls>
        <c:firstSliceAng val="88"/>
        <c:holeSize val="50"/>
      </c:doughnutChart>
      <c:spPr>
        <a:noFill/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800">
          <a:solidFill>
            <a:srgbClr val="004563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460211704306193"/>
          <c:y val="7.7370727065491321E-2"/>
          <c:w val="0.78811427417726632"/>
          <c:h val="0.67504177515659147"/>
        </c:manualLayout>
      </c:layout>
      <c:stockChart>
        <c:ser>
          <c:idx val="0"/>
          <c:order val="0"/>
          <c:tx>
            <c:strRef>
              <c:f>'Data 1'!$D$175:$D$176</c:f>
              <c:strCache>
                <c:ptCount val="2"/>
                <c:pt idx="0">
                  <c:v>Hidráulica</c:v>
                </c:pt>
                <c:pt idx="1">
                  <c:v>Máximo</c:v>
                </c:pt>
              </c:strCache>
            </c:strRef>
          </c:tx>
          <c:spPr>
            <a:ln w="28575">
              <a:noFill/>
            </a:ln>
          </c:spPr>
          <c:marker>
            <c:symbol val="none"/>
          </c:marker>
          <c:cat>
            <c:strRef>
              <c:f>'Data 1'!$C$177:$C$188</c:f>
              <c:strCache>
                <c:ptCount val="12"/>
                <c:pt idx="0">
                  <c:v>E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</c:strCache>
            </c:strRef>
          </c:cat>
          <c:val>
            <c:numRef>
              <c:f>'Data 1'!$D$177:$D$188</c:f>
              <c:numCache>
                <c:formatCode>#,##0.0</c:formatCode>
                <c:ptCount val="12"/>
                <c:pt idx="0">
                  <c:v>13.5</c:v>
                </c:pt>
                <c:pt idx="1">
                  <c:v>15</c:v>
                </c:pt>
                <c:pt idx="2">
                  <c:v>25</c:v>
                </c:pt>
                <c:pt idx="3">
                  <c:v>30.2</c:v>
                </c:pt>
                <c:pt idx="4">
                  <c:v>26.1</c:v>
                </c:pt>
                <c:pt idx="5">
                  <c:v>24.4</c:v>
                </c:pt>
                <c:pt idx="6">
                  <c:v>20.8</c:v>
                </c:pt>
                <c:pt idx="7">
                  <c:v>12.9</c:v>
                </c:pt>
                <c:pt idx="8">
                  <c:v>13.9</c:v>
                </c:pt>
                <c:pt idx="9">
                  <c:v>11.2</c:v>
                </c:pt>
                <c:pt idx="10">
                  <c:v>13.3</c:v>
                </c:pt>
                <c:pt idx="11">
                  <c:v>16.3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'Data 1'!$E$175:$E$176</c:f>
              <c:strCache>
                <c:ptCount val="2"/>
                <c:pt idx="0">
                  <c:v>Hidráulica</c:v>
                </c:pt>
                <c:pt idx="1">
                  <c:v>Medio</c:v>
                </c:pt>
              </c:strCache>
            </c:strRef>
          </c:tx>
          <c:spPr>
            <a:ln w="28575">
              <a:noFill/>
            </a:ln>
          </c:spPr>
          <c:marker>
            <c:symbol val="none"/>
          </c:marker>
          <c:cat>
            <c:strRef>
              <c:f>'Data 1'!$C$177:$C$188</c:f>
              <c:strCache>
                <c:ptCount val="12"/>
                <c:pt idx="0">
                  <c:v>E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</c:strCache>
            </c:strRef>
          </c:cat>
          <c:val>
            <c:numRef>
              <c:f>'Data 1'!$E$177:$E$188</c:f>
              <c:numCache>
                <c:formatCode>#,##0.0</c:formatCode>
                <c:ptCount val="12"/>
                <c:pt idx="0">
                  <c:v>10.1</c:v>
                </c:pt>
                <c:pt idx="1">
                  <c:v>11.5</c:v>
                </c:pt>
                <c:pt idx="2">
                  <c:v>19</c:v>
                </c:pt>
                <c:pt idx="3">
                  <c:v>24</c:v>
                </c:pt>
                <c:pt idx="4">
                  <c:v>18.5</c:v>
                </c:pt>
                <c:pt idx="5">
                  <c:v>19.899999999999999</c:v>
                </c:pt>
                <c:pt idx="6">
                  <c:v>14.8</c:v>
                </c:pt>
                <c:pt idx="7">
                  <c:v>10</c:v>
                </c:pt>
                <c:pt idx="8">
                  <c:v>9.6999999999999993</c:v>
                </c:pt>
                <c:pt idx="9">
                  <c:v>7</c:v>
                </c:pt>
                <c:pt idx="10">
                  <c:v>10.199999999999999</c:v>
                </c:pt>
                <c:pt idx="11">
                  <c:v>12.1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'Data 1'!$F$175:$F$176</c:f>
              <c:strCache>
                <c:ptCount val="2"/>
                <c:pt idx="0">
                  <c:v>Hidráulica</c:v>
                </c:pt>
                <c:pt idx="1">
                  <c:v>Mínimo</c:v>
                </c:pt>
              </c:strCache>
            </c:strRef>
          </c:tx>
          <c:spPr>
            <a:ln w="28575">
              <a:noFill/>
            </a:ln>
          </c:spPr>
          <c:marker>
            <c:symbol val="dot"/>
            <c:size val="3"/>
          </c:marker>
          <c:cat>
            <c:strRef>
              <c:f>'Data 1'!$C$177:$C$188</c:f>
              <c:strCache>
                <c:ptCount val="12"/>
                <c:pt idx="0">
                  <c:v>E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</c:strCache>
            </c:strRef>
          </c:cat>
          <c:val>
            <c:numRef>
              <c:f>'Data 1'!$F$177:$F$188</c:f>
              <c:numCache>
                <c:formatCode>#,##0.0</c:formatCode>
                <c:ptCount val="12"/>
                <c:pt idx="0">
                  <c:v>6.8</c:v>
                </c:pt>
                <c:pt idx="1">
                  <c:v>7.3</c:v>
                </c:pt>
                <c:pt idx="2">
                  <c:v>11.7</c:v>
                </c:pt>
                <c:pt idx="3">
                  <c:v>16.399999999999999</c:v>
                </c:pt>
                <c:pt idx="4">
                  <c:v>13.9</c:v>
                </c:pt>
                <c:pt idx="5">
                  <c:v>16.8</c:v>
                </c:pt>
                <c:pt idx="6">
                  <c:v>10.7</c:v>
                </c:pt>
                <c:pt idx="7">
                  <c:v>7.7</c:v>
                </c:pt>
                <c:pt idx="8">
                  <c:v>6.4</c:v>
                </c:pt>
                <c:pt idx="9">
                  <c:v>3.1</c:v>
                </c:pt>
                <c:pt idx="10">
                  <c:v>6.4</c:v>
                </c:pt>
                <c:pt idx="11">
                  <c:v>8.8000000000000007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38100">
              <a:solidFill>
                <a:srgbClr val="00B0F0"/>
              </a:solidFill>
            </a:ln>
          </c:spPr>
        </c:hiLowLines>
        <c:axId val="659337464"/>
        <c:axId val="659337856"/>
      </c:stockChart>
      <c:catAx>
        <c:axId val="659337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4563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59337856"/>
        <c:crosses val="autoZero"/>
        <c:auto val="1"/>
        <c:lblAlgn val="ctr"/>
        <c:lblOffset val="100"/>
        <c:noMultiLvlLbl val="0"/>
      </c:catAx>
      <c:valAx>
        <c:axId val="659337856"/>
        <c:scaling>
          <c:orientation val="minMax"/>
          <c:max val="60"/>
        </c:scaling>
        <c:delete val="0"/>
        <c:axPos val="l"/>
        <c:majorGridlines>
          <c:spPr>
            <a:ln w="3175">
              <a:solidFill>
                <a:schemeClr val="bg1">
                  <a:lumMod val="75000"/>
                </a:schemeClr>
              </a:solidFill>
              <a:prstDash val="sysDot"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4563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593374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80808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244648086012804"/>
          <c:y val="0.14368642772783891"/>
          <c:w val="0.78097646787727548"/>
          <c:h val="0.67504177515659147"/>
        </c:manualLayout>
      </c:layout>
      <c:stockChart>
        <c:ser>
          <c:idx val="0"/>
          <c:order val="0"/>
          <c:tx>
            <c:strRef>
              <c:f>'Data 1'!$G$175:$G$176</c:f>
              <c:strCache>
                <c:ptCount val="2"/>
                <c:pt idx="0">
                  <c:v>Eólica</c:v>
                </c:pt>
                <c:pt idx="1">
                  <c:v>Máximo</c:v>
                </c:pt>
              </c:strCache>
            </c:strRef>
          </c:tx>
          <c:spPr>
            <a:ln w="28575">
              <a:noFill/>
            </a:ln>
          </c:spPr>
          <c:marker>
            <c:symbol val="none"/>
          </c:marker>
          <c:val>
            <c:numRef>
              <c:f>'Data 1'!$G$177:$G$188</c:f>
              <c:numCache>
                <c:formatCode>#,##0.0</c:formatCode>
                <c:ptCount val="12"/>
                <c:pt idx="0">
                  <c:v>42.8</c:v>
                </c:pt>
                <c:pt idx="1">
                  <c:v>36.799999999999997</c:v>
                </c:pt>
                <c:pt idx="2">
                  <c:v>45.3</c:v>
                </c:pt>
                <c:pt idx="3">
                  <c:v>38.5</c:v>
                </c:pt>
                <c:pt idx="4">
                  <c:v>34</c:v>
                </c:pt>
                <c:pt idx="5">
                  <c:v>25.2</c:v>
                </c:pt>
                <c:pt idx="6">
                  <c:v>22</c:v>
                </c:pt>
                <c:pt idx="7">
                  <c:v>28</c:v>
                </c:pt>
                <c:pt idx="8">
                  <c:v>27</c:v>
                </c:pt>
                <c:pt idx="9">
                  <c:v>37</c:v>
                </c:pt>
                <c:pt idx="10">
                  <c:v>43.9</c:v>
                </c:pt>
                <c:pt idx="11">
                  <c:v>39.700000000000003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'Data 1'!$H$175:$H$176</c:f>
              <c:strCache>
                <c:ptCount val="2"/>
                <c:pt idx="0">
                  <c:v>Eólica</c:v>
                </c:pt>
                <c:pt idx="1">
                  <c:v>Medio</c:v>
                </c:pt>
              </c:strCache>
            </c:strRef>
          </c:tx>
          <c:spPr>
            <a:ln w="28575">
              <a:noFill/>
            </a:ln>
          </c:spPr>
          <c:marker>
            <c:symbol val="none"/>
          </c:marker>
          <c:val>
            <c:numRef>
              <c:f>'Data 1'!$H$177:$H$188</c:f>
              <c:numCache>
                <c:formatCode>#,##0.0</c:formatCode>
                <c:ptCount val="12"/>
                <c:pt idx="0">
                  <c:v>24.3</c:v>
                </c:pt>
                <c:pt idx="1">
                  <c:v>22.3</c:v>
                </c:pt>
                <c:pt idx="2">
                  <c:v>33.1</c:v>
                </c:pt>
                <c:pt idx="3">
                  <c:v>22.4</c:v>
                </c:pt>
                <c:pt idx="4">
                  <c:v>17.2</c:v>
                </c:pt>
                <c:pt idx="5">
                  <c:v>13.8</c:v>
                </c:pt>
                <c:pt idx="6">
                  <c:v>12.1</c:v>
                </c:pt>
                <c:pt idx="7">
                  <c:v>14.6</c:v>
                </c:pt>
                <c:pt idx="8">
                  <c:v>12.2</c:v>
                </c:pt>
                <c:pt idx="9">
                  <c:v>20.5</c:v>
                </c:pt>
                <c:pt idx="10">
                  <c:v>21.4</c:v>
                </c:pt>
                <c:pt idx="11">
                  <c:v>21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'Data 1'!$I$175:$I$176</c:f>
              <c:strCache>
                <c:ptCount val="2"/>
                <c:pt idx="0">
                  <c:v>Eólica</c:v>
                </c:pt>
                <c:pt idx="1">
                  <c:v>Mínimo</c:v>
                </c:pt>
              </c:strCache>
            </c:strRef>
          </c:tx>
          <c:spPr>
            <a:ln w="28575">
              <a:noFill/>
            </a:ln>
          </c:spPr>
          <c:marker>
            <c:symbol val="dot"/>
            <c:size val="3"/>
          </c:marker>
          <c:val>
            <c:numRef>
              <c:f>'Data 1'!$I$177:$I$188</c:f>
              <c:numCache>
                <c:formatCode>#,##0.0</c:formatCode>
                <c:ptCount val="12"/>
                <c:pt idx="0">
                  <c:v>5</c:v>
                </c:pt>
                <c:pt idx="1">
                  <c:v>4</c:v>
                </c:pt>
                <c:pt idx="2">
                  <c:v>21.6</c:v>
                </c:pt>
                <c:pt idx="3">
                  <c:v>8.1999999999999993</c:v>
                </c:pt>
                <c:pt idx="4">
                  <c:v>5</c:v>
                </c:pt>
                <c:pt idx="5">
                  <c:v>5.9</c:v>
                </c:pt>
                <c:pt idx="6">
                  <c:v>6.4</c:v>
                </c:pt>
                <c:pt idx="7">
                  <c:v>6.7</c:v>
                </c:pt>
                <c:pt idx="8">
                  <c:v>2.4</c:v>
                </c:pt>
                <c:pt idx="9">
                  <c:v>2.4</c:v>
                </c:pt>
                <c:pt idx="10">
                  <c:v>8.4</c:v>
                </c:pt>
                <c:pt idx="11">
                  <c:v>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38100">
              <a:solidFill>
                <a:srgbClr val="92D050"/>
              </a:solidFill>
            </a:ln>
          </c:spPr>
        </c:hiLowLines>
        <c:axId val="659338640"/>
        <c:axId val="659339032"/>
      </c:stockChart>
      <c:catAx>
        <c:axId val="659338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one"/>
        <c:spPr>
          <a:ln>
            <a:noFill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4563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59339032"/>
        <c:crosses val="autoZero"/>
        <c:auto val="1"/>
        <c:lblAlgn val="ctr"/>
        <c:lblOffset val="100"/>
        <c:noMultiLvlLbl val="0"/>
      </c:catAx>
      <c:valAx>
        <c:axId val="659339032"/>
        <c:scaling>
          <c:orientation val="minMax"/>
          <c:max val="60"/>
        </c:scaling>
        <c:delete val="0"/>
        <c:axPos val="l"/>
        <c:majorGridlines>
          <c:spPr>
            <a:ln w="12700">
              <a:noFill/>
              <a:prstDash val="sysDot"/>
            </a:ln>
          </c:spPr>
        </c:majorGridlines>
        <c:numFmt formatCode="#,##0" sourceLinked="0"/>
        <c:majorTickMark val="out"/>
        <c:minorTickMark val="none"/>
        <c:tickLblPos val="none"/>
        <c:spPr>
          <a:noFill/>
          <a:ln>
            <a:noFill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4563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59338640"/>
        <c:crosses val="autoZero"/>
        <c:crossBetween val="between"/>
      </c:valAx>
      <c:spPr>
        <a:noFill/>
        <a:ln w="3175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80808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460209050323379"/>
          <c:y val="7.7370696310020068E-2"/>
          <c:w val="0.78811427417726632"/>
          <c:h val="0.67504177515659147"/>
        </c:manualLayout>
      </c:layout>
      <c:stockChart>
        <c:ser>
          <c:idx val="0"/>
          <c:order val="0"/>
          <c:tx>
            <c:strRef>
              <c:f>'Data 1'!$J$176</c:f>
              <c:strCache>
                <c:ptCount val="1"/>
                <c:pt idx="0">
                  <c:v>Máximo</c:v>
                </c:pt>
              </c:strCache>
            </c:strRef>
          </c:tx>
          <c:spPr>
            <a:ln w="28575">
              <a:noFill/>
            </a:ln>
          </c:spPr>
          <c:marker>
            <c:symbol val="none"/>
          </c:marker>
          <c:val>
            <c:numRef>
              <c:f>'Data 1'!$J$177:$J$188</c:f>
              <c:numCache>
                <c:formatCode>#,##0.0</c:formatCode>
                <c:ptCount val="12"/>
                <c:pt idx="0">
                  <c:v>3.6</c:v>
                </c:pt>
                <c:pt idx="1">
                  <c:v>6.1</c:v>
                </c:pt>
                <c:pt idx="2">
                  <c:v>7.8</c:v>
                </c:pt>
                <c:pt idx="3">
                  <c:v>8.8999999999999986</c:v>
                </c:pt>
                <c:pt idx="4">
                  <c:v>9.5</c:v>
                </c:pt>
                <c:pt idx="5">
                  <c:v>10.199999999999999</c:v>
                </c:pt>
                <c:pt idx="6">
                  <c:v>10.5</c:v>
                </c:pt>
                <c:pt idx="7">
                  <c:v>9.5</c:v>
                </c:pt>
                <c:pt idx="8">
                  <c:v>7.9</c:v>
                </c:pt>
                <c:pt idx="9">
                  <c:v>7</c:v>
                </c:pt>
                <c:pt idx="10">
                  <c:v>4.8</c:v>
                </c:pt>
                <c:pt idx="11">
                  <c:v>4.8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'Data 1'!$K$176</c:f>
              <c:strCache>
                <c:ptCount val="1"/>
                <c:pt idx="0">
                  <c:v>Medio</c:v>
                </c:pt>
              </c:strCache>
            </c:strRef>
          </c:tx>
          <c:spPr>
            <a:ln w="28575">
              <a:noFill/>
            </a:ln>
          </c:spPr>
          <c:marker>
            <c:symbol val="none"/>
          </c:marker>
          <c:val>
            <c:numRef>
              <c:f>'Data 1'!$K$177:$K$188</c:f>
              <c:numCache>
                <c:formatCode>#,##0.0</c:formatCode>
                <c:ptCount val="12"/>
                <c:pt idx="0">
                  <c:v>2.4</c:v>
                </c:pt>
                <c:pt idx="1">
                  <c:v>3.4</c:v>
                </c:pt>
                <c:pt idx="2">
                  <c:v>3.4</c:v>
                </c:pt>
                <c:pt idx="3">
                  <c:v>5.0999999999999996</c:v>
                </c:pt>
                <c:pt idx="4">
                  <c:v>6.6</c:v>
                </c:pt>
                <c:pt idx="5">
                  <c:v>7.2</c:v>
                </c:pt>
                <c:pt idx="6">
                  <c:v>8.5</c:v>
                </c:pt>
                <c:pt idx="7">
                  <c:v>7.1999999999999993</c:v>
                </c:pt>
                <c:pt idx="8">
                  <c:v>5.9</c:v>
                </c:pt>
                <c:pt idx="9">
                  <c:v>4</c:v>
                </c:pt>
                <c:pt idx="10">
                  <c:v>2.1</c:v>
                </c:pt>
                <c:pt idx="11">
                  <c:v>2.5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'Data 1'!$L$176</c:f>
              <c:strCache>
                <c:ptCount val="1"/>
                <c:pt idx="0">
                  <c:v>Mínimo</c:v>
                </c:pt>
              </c:strCache>
            </c:strRef>
          </c:tx>
          <c:spPr>
            <a:ln w="28575">
              <a:noFill/>
            </a:ln>
          </c:spPr>
          <c:marker>
            <c:symbol val="dot"/>
            <c:size val="3"/>
          </c:marker>
          <c:val>
            <c:numRef>
              <c:f>'Data 1'!$L$177:$L$188</c:f>
              <c:numCache>
                <c:formatCode>#,##0.0</c:formatCode>
                <c:ptCount val="12"/>
                <c:pt idx="0">
                  <c:v>0.8</c:v>
                </c:pt>
                <c:pt idx="1">
                  <c:v>0.7</c:v>
                </c:pt>
                <c:pt idx="2">
                  <c:v>0.9</c:v>
                </c:pt>
                <c:pt idx="3">
                  <c:v>1.4000000000000001</c:v>
                </c:pt>
                <c:pt idx="4">
                  <c:v>3.6999999999999997</c:v>
                </c:pt>
                <c:pt idx="5">
                  <c:v>3.6</c:v>
                </c:pt>
                <c:pt idx="6">
                  <c:v>6.5</c:v>
                </c:pt>
                <c:pt idx="7">
                  <c:v>5.5</c:v>
                </c:pt>
                <c:pt idx="8">
                  <c:v>3.2</c:v>
                </c:pt>
                <c:pt idx="9">
                  <c:v>0.79999999999999993</c:v>
                </c:pt>
                <c:pt idx="10">
                  <c:v>0.6</c:v>
                </c:pt>
                <c:pt idx="11">
                  <c:v>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38100">
              <a:solidFill>
                <a:schemeClr val="accent6"/>
              </a:solidFill>
            </a:ln>
          </c:spPr>
        </c:hiLowLines>
        <c:axId val="659339816"/>
        <c:axId val="659340208"/>
      </c:stockChart>
      <c:catAx>
        <c:axId val="659339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659340208"/>
        <c:crosses val="autoZero"/>
        <c:auto val="1"/>
        <c:lblAlgn val="ctr"/>
        <c:lblOffset val="100"/>
        <c:noMultiLvlLbl val="0"/>
      </c:catAx>
      <c:valAx>
        <c:axId val="659340208"/>
        <c:scaling>
          <c:orientation val="minMax"/>
          <c:max val="60"/>
        </c:scaling>
        <c:delete val="0"/>
        <c:axPos val="l"/>
        <c:majorGridlines>
          <c:spPr>
            <a:ln w="3175">
              <a:noFill/>
              <a:prstDash val="sysDot"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6593398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noFill/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chart" Target="../charts/chart7.xml"/><Relationship Id="rId1" Type="http://schemas.openxmlformats.org/officeDocument/2006/relationships/image" Target="../media/image1.png"/><Relationship Id="rId4" Type="http://schemas.openxmlformats.org/officeDocument/2006/relationships/chart" Target="../charts/chart9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10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11.xml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3.xml"/><Relationship Id="rId2" Type="http://schemas.openxmlformats.org/officeDocument/2006/relationships/chart" Target="../charts/chart12.xml"/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14.xml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5.xml"/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6.xml"/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7.xml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1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18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19.xml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20.xml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21.xml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22.xml"/></Relationships>
</file>

<file path=xl/drawings/_rels/drawing4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23.xml"/></Relationships>
</file>

<file path=xl/drawings/_rels/drawing4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24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image" Target="../media/image1.png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5.xml"/><Relationship Id="rId1" Type="http://schemas.openxmlformats.org/officeDocument/2006/relationships/image" Target="../media/image1.png"/></Relationships>
</file>

<file path=xl/drawings/_rels/drawing5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26.xml"/></Relationships>
</file>

<file path=xl/drawings/_rels/drawing5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27.xml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28.xml"/></Relationships>
</file>

<file path=xl/drawings/_rels/drawing5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29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3.xml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chart" Target="../charts/chart4.xml"/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image" Target="../media/image1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9525</xdr:colOff>
      <xdr:row>1</xdr:row>
      <xdr:rowOff>167640</xdr:rowOff>
    </xdr:from>
    <xdr:to>
      <xdr:col>2</xdr:col>
      <xdr:colOff>895125</xdr:colOff>
      <xdr:row>2</xdr:row>
      <xdr:rowOff>176502</xdr:rowOff>
    </xdr:to>
    <xdr:pic>
      <xdr:nvPicPr>
        <xdr:cNvPr id="600932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75260"/>
          <a:ext cx="885600" cy="275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2</xdr:col>
      <xdr:colOff>7619</xdr:colOff>
      <xdr:row>3</xdr:row>
      <xdr:rowOff>26670</xdr:rowOff>
    </xdr:from>
    <xdr:to>
      <xdr:col>4</xdr:col>
      <xdr:colOff>6380369</xdr:colOff>
      <xdr:row>3</xdr:row>
      <xdr:rowOff>26670</xdr:rowOff>
    </xdr:to>
    <xdr:sp macro="" textlink="">
      <xdr:nvSpPr>
        <xdr:cNvPr id="6009328" name="Line 2"/>
        <xdr:cNvSpPr>
          <a:spLocks noChangeShapeType="1"/>
        </xdr:cNvSpPr>
      </xdr:nvSpPr>
      <xdr:spPr bwMode="auto">
        <a:xfrm flipH="1">
          <a:off x="198119" y="491490"/>
          <a:ext cx="7992000" cy="0"/>
        </a:xfrm>
        <a:prstGeom prst="line">
          <a:avLst/>
        </a:prstGeom>
        <a:noFill/>
        <a:ln w="3175">
          <a:solidFill>
            <a:srgbClr val="C0C0C0"/>
          </a:solidFill>
          <a:round/>
          <a:headEnd/>
          <a:tailEnd/>
        </a:ln>
        <a:effectLst>
          <a:prstShdw prst="shdw17" dist="17961" dir="2700000">
            <a:srgbClr val="737373"/>
          </a:prstShdw>
        </a:effectLst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2</xdr:col>
      <xdr:colOff>16510</xdr:colOff>
      <xdr:row>5</xdr:row>
      <xdr:rowOff>38099</xdr:rowOff>
    </xdr:from>
    <xdr:to>
      <xdr:col>2</xdr:col>
      <xdr:colOff>1060510</xdr:colOff>
      <xdr:row>60</xdr:row>
      <xdr:rowOff>15179</xdr:rowOff>
    </xdr:to>
    <xdr:pic>
      <xdr:nvPicPr>
        <xdr:cNvPr id="5" name="Picture 3"/>
        <xdr:cNvPicPr>
          <a:picLocks noChangeArrowheads="1"/>
        </xdr:cNvPicPr>
      </xdr:nvPicPr>
      <xdr:blipFill>
        <a:blip xmlns:r="http://schemas.openxmlformats.org/officeDocument/2006/relationships" r:embed="rId2">
          <a:grayscl/>
          <a:lum bright="4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010" y="853439"/>
          <a:ext cx="1044000" cy="85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9525</xdr:colOff>
      <xdr:row>1</xdr:row>
      <xdr:rowOff>161925</xdr:rowOff>
    </xdr:from>
    <xdr:to>
      <xdr:col>2</xdr:col>
      <xdr:colOff>895350</xdr:colOff>
      <xdr:row>2</xdr:row>
      <xdr:rowOff>171450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71450"/>
          <a:ext cx="885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2</xdr:col>
      <xdr:colOff>9523</xdr:colOff>
      <xdr:row>3</xdr:row>
      <xdr:rowOff>28575</xdr:rowOff>
    </xdr:from>
    <xdr:to>
      <xdr:col>4</xdr:col>
      <xdr:colOff>7044598</xdr:colOff>
      <xdr:row>3</xdr:row>
      <xdr:rowOff>28575</xdr:rowOff>
    </xdr:to>
    <xdr:sp macro="" textlink="">
      <xdr:nvSpPr>
        <xdr:cNvPr id="3" name="Line 2"/>
        <xdr:cNvSpPr>
          <a:spLocks noChangeShapeType="1"/>
        </xdr:cNvSpPr>
      </xdr:nvSpPr>
      <xdr:spPr bwMode="auto">
        <a:xfrm flipH="1">
          <a:off x="200023" y="493395"/>
          <a:ext cx="8949600" cy="0"/>
        </a:xfrm>
        <a:prstGeom prst="line">
          <a:avLst/>
        </a:prstGeom>
        <a:noFill/>
        <a:ln w="3175">
          <a:solidFill>
            <a:srgbClr val="C0C0C0"/>
          </a:solidFill>
          <a:round/>
          <a:headEnd/>
          <a:tailEnd/>
        </a:ln>
        <a:effectLst>
          <a:prstShdw prst="shdw17" dist="17961" dir="2700000">
            <a:srgbClr val="737373"/>
          </a:prstShdw>
        </a:effectLst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9525</xdr:colOff>
      <xdr:row>6</xdr:row>
      <xdr:rowOff>1</xdr:rowOff>
    </xdr:from>
    <xdr:to>
      <xdr:col>5</xdr:col>
      <xdr:colOff>0</xdr:colOff>
      <xdr:row>26</xdr:row>
      <xdr:rowOff>1</xdr:rowOff>
    </xdr:to>
    <xdr:graphicFrame macro="">
      <xdr:nvGraphicFramePr>
        <xdr:cNvPr id="4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</xdr:col>
      <xdr:colOff>57150</xdr:colOff>
      <xdr:row>4</xdr:row>
      <xdr:rowOff>93345</xdr:rowOff>
    </xdr:from>
    <xdr:to>
      <xdr:col>5</xdr:col>
      <xdr:colOff>40005</xdr:colOff>
      <xdr:row>24</xdr:row>
      <xdr:rowOff>100965</xdr:rowOff>
    </xdr:to>
    <xdr:graphicFrame macro="">
      <xdr:nvGraphicFramePr>
        <xdr:cNvPr id="5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209550</xdr:colOff>
      <xdr:row>5</xdr:row>
      <xdr:rowOff>161925</xdr:rowOff>
    </xdr:from>
    <xdr:to>
      <xdr:col>5</xdr:col>
      <xdr:colOff>200025</xdr:colOff>
      <xdr:row>25</xdr:row>
      <xdr:rowOff>152400</xdr:rowOff>
    </xdr:to>
    <xdr:graphicFrame macro="">
      <xdr:nvGraphicFramePr>
        <xdr:cNvPr id="7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0.65629</cdr:x>
      <cdr:y>0.82647</cdr:y>
    </cdr:from>
    <cdr:to>
      <cdr:x>0.94993</cdr:x>
      <cdr:y>0.88811</cdr:y>
    </cdr:to>
    <cdr:sp macro="" textlink="">
      <cdr:nvSpPr>
        <cdr:cNvPr id="2" name="CuadroTexto 1"/>
        <cdr:cNvSpPr txBox="1"/>
      </cdr:nvSpPr>
      <cdr:spPr>
        <a:xfrm xmlns:a="http://schemas.openxmlformats.org/drawingml/2006/main">
          <a:off x="4619625" y="2676524"/>
          <a:ext cx="2066925" cy="19961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latin typeface="Arial" panose="020B0604020202020204" pitchFamily="34" charset="0"/>
              <a:cs typeface="Arial" panose="020B0604020202020204" pitchFamily="34" charset="0"/>
            </a:rPr>
            <a:t>    </a:t>
          </a:r>
          <a:r>
            <a:rPr lang="es-ES" sz="800">
              <a:solidFill>
                <a:srgbClr val="005463"/>
              </a:solidFill>
              <a:latin typeface="Arial" panose="020B0604020202020204" pitchFamily="34" charset="0"/>
              <a:cs typeface="Arial" panose="020B0604020202020204" pitchFamily="34" charset="0"/>
            </a:rPr>
            <a:t>Hidraulica</a:t>
          </a:r>
          <a:r>
            <a:rPr lang="es-ES" sz="800">
              <a:latin typeface="Arial" panose="020B0604020202020204" pitchFamily="34" charset="0"/>
              <a:cs typeface="Arial" panose="020B0604020202020204" pitchFamily="34" charset="0"/>
            </a:rPr>
            <a:t>            </a:t>
          </a:r>
          <a:r>
            <a:rPr lang="es-ES" sz="800">
              <a:solidFill>
                <a:srgbClr val="005463"/>
              </a:solidFill>
              <a:latin typeface="Arial" panose="020B0604020202020204" pitchFamily="34" charset="0"/>
              <a:cs typeface="Arial" panose="020B0604020202020204" pitchFamily="34" charset="0"/>
            </a:rPr>
            <a:t>Eólica</a:t>
          </a:r>
          <a:r>
            <a:rPr lang="es-ES" sz="800">
              <a:latin typeface="Arial" panose="020B0604020202020204" pitchFamily="34" charset="0"/>
              <a:cs typeface="Arial" panose="020B0604020202020204" pitchFamily="34" charset="0"/>
            </a:rPr>
            <a:t>            </a:t>
          </a:r>
          <a:r>
            <a:rPr lang="es-ES" sz="800">
              <a:solidFill>
                <a:srgbClr val="005463"/>
              </a:solidFill>
              <a:latin typeface="Arial" panose="020B0604020202020204" pitchFamily="34" charset="0"/>
              <a:cs typeface="Arial" panose="020B0604020202020204" pitchFamily="34" charset="0"/>
            </a:rPr>
            <a:t>Solar</a:t>
          </a:r>
        </a:p>
      </cdr:txBody>
    </cdr:sp>
  </cdr:relSizeAnchor>
  <cdr:relSizeAnchor xmlns:cdr="http://schemas.openxmlformats.org/drawingml/2006/chartDrawing">
    <cdr:from>
      <cdr:x>0.6585</cdr:x>
      <cdr:y>0.85099</cdr:y>
    </cdr:from>
    <cdr:to>
      <cdr:x>0.68033</cdr:x>
      <cdr:y>0.878</cdr:y>
    </cdr:to>
    <cdr:sp macro="" textlink="">
      <cdr:nvSpPr>
        <cdr:cNvPr id="3" name="Rectángulo 2"/>
        <cdr:cNvSpPr/>
      </cdr:nvSpPr>
      <cdr:spPr>
        <a:xfrm xmlns:a="http://schemas.openxmlformats.org/drawingml/2006/main">
          <a:off x="4635170" y="2755922"/>
          <a:ext cx="153660" cy="87471"/>
        </a:xfrm>
        <a:prstGeom xmlns:a="http://schemas.openxmlformats.org/drawingml/2006/main" prst="rect">
          <a:avLst/>
        </a:prstGeom>
        <a:solidFill xmlns:a="http://schemas.openxmlformats.org/drawingml/2006/main">
          <a:srgbClr val="00B0F0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0.77142</cdr:x>
      <cdr:y>0.84805</cdr:y>
    </cdr:from>
    <cdr:to>
      <cdr:x>0.79325</cdr:x>
      <cdr:y>0.87506</cdr:y>
    </cdr:to>
    <cdr:sp macro="" textlink="">
      <cdr:nvSpPr>
        <cdr:cNvPr id="4" name="Rectángulo 3"/>
        <cdr:cNvSpPr/>
      </cdr:nvSpPr>
      <cdr:spPr>
        <a:xfrm xmlns:a="http://schemas.openxmlformats.org/drawingml/2006/main">
          <a:off x="5429986" y="2746397"/>
          <a:ext cx="153661" cy="87471"/>
        </a:xfrm>
        <a:prstGeom xmlns:a="http://schemas.openxmlformats.org/drawingml/2006/main" prst="rect">
          <a:avLst/>
        </a:prstGeom>
        <a:solidFill xmlns:a="http://schemas.openxmlformats.org/drawingml/2006/main">
          <a:srgbClr val="92D050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0.8565</cdr:x>
      <cdr:y>0.84216</cdr:y>
    </cdr:from>
    <cdr:to>
      <cdr:x>0.87833</cdr:x>
      <cdr:y>0.86917</cdr:y>
    </cdr:to>
    <cdr:sp macro="" textlink="">
      <cdr:nvSpPr>
        <cdr:cNvPr id="5" name="Rectángulo 4"/>
        <cdr:cNvSpPr/>
      </cdr:nvSpPr>
      <cdr:spPr>
        <a:xfrm xmlns:a="http://schemas.openxmlformats.org/drawingml/2006/main">
          <a:off x="6028850" y="2727343"/>
          <a:ext cx="153661" cy="87472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6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s-ES"/>
        </a:p>
      </cdr:txBody>
    </cdr: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absolute">
    <xdr:from>
      <xdr:col>4</xdr:col>
      <xdr:colOff>0</xdr:colOff>
      <xdr:row>6</xdr:row>
      <xdr:rowOff>19050</xdr:rowOff>
    </xdr:from>
    <xdr:to>
      <xdr:col>4</xdr:col>
      <xdr:colOff>7048499</xdr:colOff>
      <xdr:row>24</xdr:row>
      <xdr:rowOff>7620</xdr:rowOff>
    </xdr:to>
    <xdr:graphicFrame macro="">
      <xdr:nvGraphicFramePr>
        <xdr:cNvPr id="2" name="GRAF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2</xdr:col>
      <xdr:colOff>9525</xdr:colOff>
      <xdr:row>1</xdr:row>
      <xdr:rowOff>161925</xdr:rowOff>
    </xdr:from>
    <xdr:to>
      <xdr:col>2</xdr:col>
      <xdr:colOff>895350</xdr:colOff>
      <xdr:row>2</xdr:row>
      <xdr:rowOff>171450</xdr:rowOff>
    </xdr:to>
    <xdr:pic>
      <xdr:nvPicPr>
        <xdr:cNvPr id="3" name="Picture 78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71450"/>
          <a:ext cx="885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2</xdr:col>
      <xdr:colOff>9524</xdr:colOff>
      <xdr:row>3</xdr:row>
      <xdr:rowOff>28575</xdr:rowOff>
    </xdr:from>
    <xdr:to>
      <xdr:col>4</xdr:col>
      <xdr:colOff>7044599</xdr:colOff>
      <xdr:row>3</xdr:row>
      <xdr:rowOff>28575</xdr:rowOff>
    </xdr:to>
    <xdr:sp macro="" textlink="">
      <xdr:nvSpPr>
        <xdr:cNvPr id="4" name="Line 79"/>
        <xdr:cNvSpPr>
          <a:spLocks noChangeShapeType="1"/>
        </xdr:cNvSpPr>
      </xdr:nvSpPr>
      <xdr:spPr bwMode="auto">
        <a:xfrm flipH="1">
          <a:off x="200024" y="493395"/>
          <a:ext cx="8949600" cy="0"/>
        </a:xfrm>
        <a:prstGeom prst="line">
          <a:avLst/>
        </a:prstGeom>
        <a:noFill/>
        <a:ln w="3175">
          <a:solidFill>
            <a:srgbClr val="C0C0C0"/>
          </a:solidFill>
          <a:round/>
          <a:headEnd/>
          <a:tailEnd/>
        </a:ln>
        <a:effectLst>
          <a:prstShdw prst="shdw17" dist="17961" dir="2700000">
            <a:srgbClr val="737373"/>
          </a:prstShdw>
        </a:effectLst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absolute">
    <xdr:from>
      <xdr:col>4</xdr:col>
      <xdr:colOff>22860</xdr:colOff>
      <xdr:row>6</xdr:row>
      <xdr:rowOff>9525</xdr:rowOff>
    </xdr:from>
    <xdr:to>
      <xdr:col>5</xdr:col>
      <xdr:colOff>0</xdr:colOff>
      <xdr:row>24</xdr:row>
      <xdr:rowOff>106680</xdr:rowOff>
    </xdr:to>
    <xdr:graphicFrame macro="">
      <xdr:nvGraphicFramePr>
        <xdr:cNvPr id="6310028" name="GRAF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2</xdr:col>
      <xdr:colOff>9525</xdr:colOff>
      <xdr:row>1</xdr:row>
      <xdr:rowOff>161925</xdr:rowOff>
    </xdr:from>
    <xdr:to>
      <xdr:col>2</xdr:col>
      <xdr:colOff>895350</xdr:colOff>
      <xdr:row>2</xdr:row>
      <xdr:rowOff>171450</xdr:rowOff>
    </xdr:to>
    <xdr:pic>
      <xdr:nvPicPr>
        <xdr:cNvPr id="6310029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71450"/>
          <a:ext cx="885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2</xdr:col>
      <xdr:colOff>9524</xdr:colOff>
      <xdr:row>3</xdr:row>
      <xdr:rowOff>28575</xdr:rowOff>
    </xdr:from>
    <xdr:to>
      <xdr:col>4</xdr:col>
      <xdr:colOff>7044599</xdr:colOff>
      <xdr:row>3</xdr:row>
      <xdr:rowOff>28575</xdr:rowOff>
    </xdr:to>
    <xdr:sp macro="" textlink="">
      <xdr:nvSpPr>
        <xdr:cNvPr id="6310030" name="Line 3"/>
        <xdr:cNvSpPr>
          <a:spLocks noChangeShapeType="1"/>
        </xdr:cNvSpPr>
      </xdr:nvSpPr>
      <xdr:spPr bwMode="auto">
        <a:xfrm flipH="1">
          <a:off x="200024" y="493395"/>
          <a:ext cx="8949600" cy="0"/>
        </a:xfrm>
        <a:prstGeom prst="line">
          <a:avLst/>
        </a:prstGeom>
        <a:noFill/>
        <a:ln w="3175">
          <a:solidFill>
            <a:srgbClr val="C0C0C0"/>
          </a:solidFill>
          <a:round/>
          <a:headEnd/>
          <a:tailEnd/>
        </a:ln>
        <a:effectLst>
          <a:prstShdw prst="shdw17" dist="17961" dir="2700000">
            <a:srgbClr val="737373"/>
          </a:prstShdw>
        </a:effectLst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0.39676</cdr:x>
      <cdr:y>0.08064</cdr:y>
    </cdr:from>
    <cdr:to>
      <cdr:x>0.4275</cdr:x>
      <cdr:y>0.13174</cdr:y>
    </cdr:to>
    <cdr:sp macro="" textlink="">
      <cdr:nvSpPr>
        <cdr:cNvPr id="304129" name="Texto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401957" y="165262"/>
          <a:ext cx="133683" cy="95288"/>
        </a:xfrm>
        <a:prstGeom xmlns:a="http://schemas.openxmlformats.org/drawingml/2006/main" prst="rect">
          <a:avLst/>
        </a:prstGeom>
        <a:solidFill xmlns:a="http://schemas.openxmlformats.org/drawingml/2006/main">
          <a:srgbClr val="008080"/>
        </a:solidFill>
        <a:ln xmlns:a="http://schemas.openxmlformats.org/drawingml/2006/main" w="0">
          <a:noFill/>
          <a:miter lim="800000"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0.54191</cdr:x>
      <cdr:y>0.10655</cdr:y>
    </cdr:from>
    <cdr:to>
      <cdr:x>0.57582</cdr:x>
      <cdr:y>0.10655</cdr:y>
    </cdr:to>
    <cdr:sp macro="" textlink="">
      <cdr:nvSpPr>
        <cdr:cNvPr id="304130" name="Line 2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032179" y="213487"/>
          <a:ext cx="148006" cy="58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val="624FAC"/>
          </a:solidFill>
          <a:round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0.54191</cdr:x>
      <cdr:y>0.18286</cdr:y>
    </cdr:from>
    <cdr:to>
      <cdr:x>0.57436</cdr:x>
      <cdr:y>0.18286</cdr:y>
    </cdr:to>
    <cdr:sp macro="" textlink="">
      <cdr:nvSpPr>
        <cdr:cNvPr id="304131" name="Line 3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032179" y="355838"/>
          <a:ext cx="141322" cy="58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0">
          <a:solidFill>
            <a:srgbClr val="004563"/>
          </a:solidFill>
          <a:round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0.579</cdr:x>
      <cdr:y>0.07366</cdr:y>
    </cdr:from>
    <cdr:to>
      <cdr:x>0.89185</cdr:x>
      <cdr:y>0.14303</cdr:y>
    </cdr:to>
    <cdr:sp macro="" textlink="">
      <cdr:nvSpPr>
        <cdr:cNvPr id="304132" name="Texto 2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261138" y="174243"/>
          <a:ext cx="1221745" cy="16408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22860" anchor="ctr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004563"/>
              </a:solidFill>
              <a:latin typeface="Arial"/>
              <a:cs typeface="Arial"/>
            </a:rPr>
            <a:t>Producible medio histórico</a:t>
          </a:r>
        </a:p>
      </cdr:txBody>
    </cdr:sp>
  </cdr:relSizeAnchor>
  <cdr:relSizeAnchor xmlns:cdr="http://schemas.openxmlformats.org/drawingml/2006/chartDrawing">
    <cdr:from>
      <cdr:x>0.579</cdr:x>
      <cdr:y>0.16269</cdr:y>
    </cdr:from>
    <cdr:to>
      <cdr:x>0.68718</cdr:x>
      <cdr:y>0.21718</cdr:y>
    </cdr:to>
    <cdr:sp macro="" textlink="">
      <cdr:nvSpPr>
        <cdr:cNvPr id="304133" name="Texto 2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067846" y="490005"/>
          <a:ext cx="760016" cy="16408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22860" anchor="ctr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004563"/>
              </a:solidFill>
              <a:latin typeface="Arial"/>
              <a:cs typeface="Arial"/>
            </a:rPr>
            <a:t>Producible 2018</a:t>
          </a:r>
        </a:p>
      </cdr:txBody>
    </cdr:sp>
  </cdr:relSizeAnchor>
  <cdr:relSizeAnchor xmlns:cdr="http://schemas.openxmlformats.org/drawingml/2006/chartDrawing">
    <cdr:from>
      <cdr:x>0.39676</cdr:x>
      <cdr:y>0.16726</cdr:y>
    </cdr:from>
    <cdr:to>
      <cdr:x>0.4275</cdr:x>
      <cdr:y>0.21837</cdr:y>
    </cdr:to>
    <cdr:sp macro="" textlink="">
      <cdr:nvSpPr>
        <cdr:cNvPr id="304147" name="Texto 108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401957" y="326787"/>
          <a:ext cx="133683" cy="95288"/>
        </a:xfrm>
        <a:prstGeom xmlns:a="http://schemas.openxmlformats.org/drawingml/2006/main" prst="rect">
          <a:avLst/>
        </a:prstGeom>
        <a:solidFill xmlns:a="http://schemas.openxmlformats.org/drawingml/2006/main">
          <a:srgbClr val="FF8080"/>
        </a:solidFill>
        <a:ln xmlns:a="http://schemas.openxmlformats.org/drawingml/2006/main" w="0">
          <a:noFill/>
          <a:miter lim="800000"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0.43213</cdr:x>
      <cdr:y>0.07127</cdr:y>
    </cdr:from>
    <cdr:to>
      <cdr:x>0.53616</cdr:x>
      <cdr:y>0.14063</cdr:y>
    </cdr:to>
    <cdr:sp macro="" textlink="">
      <cdr:nvSpPr>
        <cdr:cNvPr id="304159" name="Texto 2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687577" y="168570"/>
          <a:ext cx="406265" cy="16408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22860" anchor="ctr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004563"/>
              </a:solidFill>
              <a:latin typeface="Arial"/>
              <a:cs typeface="Arial"/>
            </a:rPr>
            <a:t>Húmedo</a:t>
          </a:r>
        </a:p>
      </cdr:txBody>
    </cdr:sp>
  </cdr:relSizeAnchor>
  <cdr:relSizeAnchor xmlns:cdr="http://schemas.openxmlformats.org/drawingml/2006/chartDrawing">
    <cdr:from>
      <cdr:x>0.43213</cdr:x>
      <cdr:y>0.15285</cdr:y>
    </cdr:from>
    <cdr:to>
      <cdr:x>0.49674</cdr:x>
      <cdr:y>0.22222</cdr:y>
    </cdr:to>
    <cdr:sp macro="" textlink="">
      <cdr:nvSpPr>
        <cdr:cNvPr id="304160" name="Texto 2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687577" y="361543"/>
          <a:ext cx="252313" cy="16408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22860" anchor="ctr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004563"/>
              </a:solidFill>
              <a:latin typeface="Arial"/>
              <a:cs typeface="Arial"/>
            </a:rPr>
            <a:t>Seco</a:t>
          </a:r>
        </a:p>
      </cdr:txBody>
    </cdr:sp>
  </cdr:relSizeAnchor>
  <cdr:relSizeAnchor xmlns:cdr="http://schemas.openxmlformats.org/drawingml/2006/chartDrawing">
    <cdr:from>
      <cdr:x>0.11709</cdr:x>
      <cdr:y>0.84174</cdr:y>
    </cdr:from>
    <cdr:to>
      <cdr:x>0.93882</cdr:x>
      <cdr:y>0.92342</cdr:y>
    </cdr:to>
    <cdr:sp macro="" textlink="">
      <cdr:nvSpPr>
        <cdr:cNvPr id="2" name="CuadroTexto 1"/>
        <cdr:cNvSpPr txBox="1"/>
      </cdr:nvSpPr>
      <cdr:spPr>
        <a:xfrm xmlns:a="http://schemas.openxmlformats.org/drawingml/2006/main">
          <a:off x="845820" y="2512695"/>
          <a:ext cx="5935980" cy="24384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rgbClr val="004563"/>
              </a:solidFill>
              <a:latin typeface="Arial" panose="020B0604020202020204" pitchFamily="34" charset="0"/>
              <a:cs typeface="Arial" panose="020B0604020202020204" pitchFamily="34" charset="0"/>
            </a:rPr>
            <a:t>E               F               M              A               M               J                J               A                S                O                N               D</a:t>
          </a:r>
        </a:p>
      </cdr:txBody>
    </cdr: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9525</xdr:colOff>
      <xdr:row>3</xdr:row>
      <xdr:rowOff>28575</xdr:rowOff>
    </xdr:from>
    <xdr:to>
      <xdr:col>4</xdr:col>
      <xdr:colOff>3923775</xdr:colOff>
      <xdr:row>3</xdr:row>
      <xdr:rowOff>28575</xdr:rowOff>
    </xdr:to>
    <xdr:sp macro="" textlink="">
      <xdr:nvSpPr>
        <xdr:cNvPr id="2" name="Line 1"/>
        <xdr:cNvSpPr>
          <a:spLocks noChangeShapeType="1"/>
        </xdr:cNvSpPr>
      </xdr:nvSpPr>
      <xdr:spPr bwMode="auto">
        <a:xfrm flipH="1">
          <a:off x="200025" y="493395"/>
          <a:ext cx="5724000" cy="0"/>
        </a:xfrm>
        <a:prstGeom prst="line">
          <a:avLst/>
        </a:prstGeom>
        <a:noFill/>
        <a:ln w="3175">
          <a:solidFill>
            <a:srgbClr val="C0C0C0"/>
          </a:solidFill>
          <a:round/>
          <a:headEnd/>
          <a:tailEnd/>
        </a:ln>
        <a:effectLst>
          <a:prstShdw prst="shdw17" dist="17961" dir="2700000">
            <a:srgbClr val="737373"/>
          </a:prstShdw>
        </a:effectLst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absolute">
    <xdr:from>
      <xdr:col>2</xdr:col>
      <xdr:colOff>9525</xdr:colOff>
      <xdr:row>1</xdr:row>
      <xdr:rowOff>161925</xdr:rowOff>
    </xdr:from>
    <xdr:to>
      <xdr:col>2</xdr:col>
      <xdr:colOff>895350</xdr:colOff>
      <xdr:row>2</xdr:row>
      <xdr:rowOff>171450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71450"/>
          <a:ext cx="885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9525</xdr:colOff>
      <xdr:row>23</xdr:row>
      <xdr:rowOff>152400</xdr:rowOff>
    </xdr:from>
    <xdr:to>
      <xdr:col>4</xdr:col>
      <xdr:colOff>3914775</xdr:colOff>
      <xdr:row>38</xdr:row>
      <xdr:rowOff>152400</xdr:rowOff>
    </xdr:to>
    <xdr:graphicFrame macro="">
      <xdr:nvGraphicFramePr>
        <xdr:cNvPr id="6" name="Graf3_and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0</xdr:colOff>
      <xdr:row>6</xdr:row>
      <xdr:rowOff>0</xdr:rowOff>
    </xdr:from>
    <xdr:to>
      <xdr:col>4</xdr:col>
      <xdr:colOff>3905250</xdr:colOff>
      <xdr:row>21</xdr:row>
      <xdr:rowOff>0</xdr:rowOff>
    </xdr:to>
    <xdr:graphicFrame macro="">
      <xdr:nvGraphicFramePr>
        <xdr:cNvPr id="7" name="Graf3_and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absolute">
    <xdr:from>
      <xdr:col>4</xdr:col>
      <xdr:colOff>15239</xdr:colOff>
      <xdr:row>6</xdr:row>
      <xdr:rowOff>19050</xdr:rowOff>
    </xdr:from>
    <xdr:to>
      <xdr:col>5</xdr:col>
      <xdr:colOff>0</xdr:colOff>
      <xdr:row>24</xdr:row>
      <xdr:rowOff>0</xdr:rowOff>
    </xdr:to>
    <xdr:graphicFrame macro="">
      <xdr:nvGraphicFramePr>
        <xdr:cNvPr id="2" name="GRAF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2</xdr:col>
      <xdr:colOff>9525</xdr:colOff>
      <xdr:row>1</xdr:row>
      <xdr:rowOff>161925</xdr:rowOff>
    </xdr:from>
    <xdr:to>
      <xdr:col>2</xdr:col>
      <xdr:colOff>895350</xdr:colOff>
      <xdr:row>2</xdr:row>
      <xdr:rowOff>171450</xdr:rowOff>
    </xdr:to>
    <xdr:pic>
      <xdr:nvPicPr>
        <xdr:cNvPr id="3" name="Picture 78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71450"/>
          <a:ext cx="885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2</xdr:col>
      <xdr:colOff>9524</xdr:colOff>
      <xdr:row>3</xdr:row>
      <xdr:rowOff>28575</xdr:rowOff>
    </xdr:from>
    <xdr:to>
      <xdr:col>4</xdr:col>
      <xdr:colOff>7044599</xdr:colOff>
      <xdr:row>3</xdr:row>
      <xdr:rowOff>28575</xdr:rowOff>
    </xdr:to>
    <xdr:sp macro="" textlink="">
      <xdr:nvSpPr>
        <xdr:cNvPr id="4" name="Line 79"/>
        <xdr:cNvSpPr>
          <a:spLocks noChangeShapeType="1"/>
        </xdr:cNvSpPr>
      </xdr:nvSpPr>
      <xdr:spPr bwMode="auto">
        <a:xfrm flipH="1">
          <a:off x="200024" y="493395"/>
          <a:ext cx="8949600" cy="0"/>
        </a:xfrm>
        <a:prstGeom prst="line">
          <a:avLst/>
        </a:prstGeom>
        <a:noFill/>
        <a:ln w="3175">
          <a:solidFill>
            <a:srgbClr val="C0C0C0"/>
          </a:solidFill>
          <a:round/>
          <a:headEnd/>
          <a:tailEnd/>
        </a:ln>
        <a:effectLst>
          <a:prstShdw prst="shdw17" dist="17961" dir="2700000">
            <a:srgbClr val="737373"/>
          </a:prstShdw>
        </a:effectLst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9525</xdr:colOff>
      <xdr:row>1</xdr:row>
      <xdr:rowOff>161925</xdr:rowOff>
    </xdr:from>
    <xdr:to>
      <xdr:col>2</xdr:col>
      <xdr:colOff>895350</xdr:colOff>
      <xdr:row>2</xdr:row>
      <xdr:rowOff>171450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71450"/>
          <a:ext cx="885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2</xdr:col>
      <xdr:colOff>9523</xdr:colOff>
      <xdr:row>3</xdr:row>
      <xdr:rowOff>28575</xdr:rowOff>
    </xdr:from>
    <xdr:to>
      <xdr:col>4</xdr:col>
      <xdr:colOff>7044598</xdr:colOff>
      <xdr:row>3</xdr:row>
      <xdr:rowOff>28575</xdr:rowOff>
    </xdr:to>
    <xdr:sp macro="" textlink="">
      <xdr:nvSpPr>
        <xdr:cNvPr id="3" name="Line 2"/>
        <xdr:cNvSpPr>
          <a:spLocks noChangeShapeType="1"/>
        </xdr:cNvSpPr>
      </xdr:nvSpPr>
      <xdr:spPr bwMode="auto">
        <a:xfrm flipH="1">
          <a:off x="200023" y="493395"/>
          <a:ext cx="8949600" cy="0"/>
        </a:xfrm>
        <a:prstGeom prst="line">
          <a:avLst/>
        </a:prstGeom>
        <a:noFill/>
        <a:ln w="3175">
          <a:solidFill>
            <a:srgbClr val="C0C0C0"/>
          </a:solidFill>
          <a:round/>
          <a:headEnd/>
          <a:tailEnd/>
        </a:ln>
        <a:effectLst>
          <a:prstShdw prst="shdw17" dist="17961" dir="2700000">
            <a:srgbClr val="737373"/>
          </a:prstShdw>
        </a:effectLst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9525</xdr:colOff>
      <xdr:row>6</xdr:row>
      <xdr:rowOff>1</xdr:rowOff>
    </xdr:from>
    <xdr:to>
      <xdr:col>5</xdr:col>
      <xdr:colOff>0</xdr:colOff>
      <xdr:row>24</xdr:row>
      <xdr:rowOff>0</xdr:rowOff>
    </xdr:to>
    <xdr:graphicFrame macro="">
      <xdr:nvGraphicFramePr>
        <xdr:cNvPr id="4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9525</xdr:colOff>
      <xdr:row>1</xdr:row>
      <xdr:rowOff>161925</xdr:rowOff>
    </xdr:from>
    <xdr:to>
      <xdr:col>2</xdr:col>
      <xdr:colOff>895350</xdr:colOff>
      <xdr:row>2</xdr:row>
      <xdr:rowOff>171450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71450"/>
          <a:ext cx="885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2</xdr:col>
      <xdr:colOff>9524</xdr:colOff>
      <xdr:row>3</xdr:row>
      <xdr:rowOff>28575</xdr:rowOff>
    </xdr:from>
    <xdr:to>
      <xdr:col>4</xdr:col>
      <xdr:colOff>7043849</xdr:colOff>
      <xdr:row>3</xdr:row>
      <xdr:rowOff>28575</xdr:rowOff>
    </xdr:to>
    <xdr:sp macro="" textlink="">
      <xdr:nvSpPr>
        <xdr:cNvPr id="3" name="Line 2"/>
        <xdr:cNvSpPr>
          <a:spLocks noChangeShapeType="1"/>
        </xdr:cNvSpPr>
      </xdr:nvSpPr>
      <xdr:spPr bwMode="auto">
        <a:xfrm flipH="1">
          <a:off x="200024" y="495300"/>
          <a:ext cx="8701200" cy="0"/>
        </a:xfrm>
        <a:prstGeom prst="line">
          <a:avLst/>
        </a:prstGeom>
        <a:noFill/>
        <a:ln w="3175">
          <a:solidFill>
            <a:srgbClr val="C0C0C0"/>
          </a:solidFill>
          <a:round/>
          <a:headEnd/>
          <a:tailEnd/>
        </a:ln>
        <a:effectLst>
          <a:prstShdw prst="shdw17" dist="17961" dir="2700000">
            <a:srgbClr val="737373"/>
          </a:prstShdw>
        </a:effectLst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9525</xdr:colOff>
      <xdr:row>6</xdr:row>
      <xdr:rowOff>1</xdr:rowOff>
    </xdr:from>
    <xdr:to>
      <xdr:col>5</xdr:col>
      <xdr:colOff>0</xdr:colOff>
      <xdr:row>24</xdr:row>
      <xdr:rowOff>0</xdr:rowOff>
    </xdr:to>
    <xdr:graphicFrame macro="">
      <xdr:nvGraphicFramePr>
        <xdr:cNvPr id="4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17145</xdr:colOff>
      <xdr:row>1</xdr:row>
      <xdr:rowOff>161925</xdr:rowOff>
    </xdr:from>
    <xdr:to>
      <xdr:col>2</xdr:col>
      <xdr:colOff>902970</xdr:colOff>
      <xdr:row>2</xdr:row>
      <xdr:rowOff>171450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645" y="169545"/>
          <a:ext cx="885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2</xdr:col>
      <xdr:colOff>9523</xdr:colOff>
      <xdr:row>3</xdr:row>
      <xdr:rowOff>28575</xdr:rowOff>
    </xdr:from>
    <xdr:to>
      <xdr:col>4</xdr:col>
      <xdr:colOff>7044598</xdr:colOff>
      <xdr:row>3</xdr:row>
      <xdr:rowOff>28575</xdr:rowOff>
    </xdr:to>
    <xdr:sp macro="" textlink="">
      <xdr:nvSpPr>
        <xdr:cNvPr id="3" name="Line 2"/>
        <xdr:cNvSpPr>
          <a:spLocks noChangeShapeType="1"/>
        </xdr:cNvSpPr>
      </xdr:nvSpPr>
      <xdr:spPr bwMode="auto">
        <a:xfrm flipH="1">
          <a:off x="200023" y="493395"/>
          <a:ext cx="8949600" cy="0"/>
        </a:xfrm>
        <a:prstGeom prst="line">
          <a:avLst/>
        </a:prstGeom>
        <a:noFill/>
        <a:ln w="3175">
          <a:solidFill>
            <a:srgbClr val="C0C0C0"/>
          </a:solidFill>
          <a:round/>
          <a:headEnd/>
          <a:tailEnd/>
        </a:ln>
        <a:effectLst>
          <a:prstShdw prst="shdw17" dist="17961" dir="2700000">
            <a:srgbClr val="737373"/>
          </a:prstShdw>
        </a:effectLst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9525</xdr:colOff>
      <xdr:row>6</xdr:row>
      <xdr:rowOff>1</xdr:rowOff>
    </xdr:from>
    <xdr:to>
      <xdr:col>5</xdr:col>
      <xdr:colOff>0</xdr:colOff>
      <xdr:row>24</xdr:row>
      <xdr:rowOff>15240</xdr:rowOff>
    </xdr:to>
    <xdr:graphicFrame macro="">
      <xdr:nvGraphicFramePr>
        <xdr:cNvPr id="4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3</xdr:col>
      <xdr:colOff>62864</xdr:colOff>
      <xdr:row>6</xdr:row>
      <xdr:rowOff>15240</xdr:rowOff>
    </xdr:from>
    <xdr:to>
      <xdr:col>5</xdr:col>
      <xdr:colOff>7619</xdr:colOff>
      <xdr:row>24</xdr:row>
      <xdr:rowOff>7620</xdr:rowOff>
    </xdr:to>
    <xdr:graphicFrame macro="">
      <xdr:nvGraphicFramePr>
        <xdr:cNvPr id="2" name="GRAF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2</xdr:col>
      <xdr:colOff>9525</xdr:colOff>
      <xdr:row>1</xdr:row>
      <xdr:rowOff>161925</xdr:rowOff>
    </xdr:from>
    <xdr:to>
      <xdr:col>2</xdr:col>
      <xdr:colOff>895350</xdr:colOff>
      <xdr:row>2</xdr:row>
      <xdr:rowOff>171450</xdr:rowOff>
    </xdr:to>
    <xdr:pic>
      <xdr:nvPicPr>
        <xdr:cNvPr id="3" name="Picture 64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71450"/>
          <a:ext cx="885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2</xdr:col>
      <xdr:colOff>9525</xdr:colOff>
      <xdr:row>3</xdr:row>
      <xdr:rowOff>28575</xdr:rowOff>
    </xdr:from>
    <xdr:to>
      <xdr:col>4</xdr:col>
      <xdr:colOff>7044600</xdr:colOff>
      <xdr:row>3</xdr:row>
      <xdr:rowOff>28575</xdr:rowOff>
    </xdr:to>
    <xdr:sp macro="" textlink="">
      <xdr:nvSpPr>
        <xdr:cNvPr id="4" name="Line 65"/>
        <xdr:cNvSpPr>
          <a:spLocks noChangeShapeType="1"/>
        </xdr:cNvSpPr>
      </xdr:nvSpPr>
      <xdr:spPr bwMode="auto">
        <a:xfrm flipH="1">
          <a:off x="200025" y="493395"/>
          <a:ext cx="8949600" cy="0"/>
        </a:xfrm>
        <a:prstGeom prst="line">
          <a:avLst/>
        </a:prstGeom>
        <a:noFill/>
        <a:ln w="3175">
          <a:solidFill>
            <a:srgbClr val="C0C0C0"/>
          </a:solidFill>
          <a:round/>
          <a:headEnd/>
          <a:tailEnd/>
        </a:ln>
        <a:effectLst>
          <a:prstShdw prst="shdw17" dist="17961" dir="2700000">
            <a:srgbClr val="737373"/>
          </a:prstShdw>
        </a:effectLst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29969</xdr:colOff>
      <xdr:row>4</xdr:row>
      <xdr:rowOff>330969</xdr:rowOff>
    </xdr:from>
    <xdr:to>
      <xdr:col>8</xdr:col>
      <xdr:colOff>64943</xdr:colOff>
      <xdr:row>12</xdr:row>
      <xdr:rowOff>160980</xdr:rowOff>
    </xdr:to>
    <xdr:sp macro="" textlink="">
      <xdr:nvSpPr>
        <xdr:cNvPr id="2" name="Castilla León"/>
        <xdr:cNvSpPr>
          <a:spLocks/>
        </xdr:cNvSpPr>
      </xdr:nvSpPr>
      <xdr:spPr bwMode="auto">
        <a:xfrm>
          <a:off x="2839844" y="1331094"/>
          <a:ext cx="2349549" cy="1763586"/>
        </a:xfrm>
        <a:custGeom>
          <a:avLst/>
          <a:gdLst/>
          <a:ahLst/>
          <a:cxnLst>
            <a:cxn ang="0">
              <a:pos x="1032" y="798"/>
            </a:cxn>
            <a:cxn ang="0">
              <a:pos x="936" y="876"/>
            </a:cxn>
            <a:cxn ang="0">
              <a:pos x="876" y="966"/>
            </a:cxn>
            <a:cxn ang="0">
              <a:pos x="810" y="1074"/>
            </a:cxn>
            <a:cxn ang="0">
              <a:pos x="750" y="1128"/>
            </a:cxn>
            <a:cxn ang="0">
              <a:pos x="696" y="1152"/>
            </a:cxn>
            <a:cxn ang="0">
              <a:pos x="636" y="1176"/>
            </a:cxn>
            <a:cxn ang="0">
              <a:pos x="588" y="1188"/>
            </a:cxn>
            <a:cxn ang="0">
              <a:pos x="492" y="1164"/>
            </a:cxn>
            <a:cxn ang="0">
              <a:pos x="402" y="1158"/>
            </a:cxn>
            <a:cxn ang="0">
              <a:pos x="360" y="1122"/>
            </a:cxn>
            <a:cxn ang="0">
              <a:pos x="300" y="1128"/>
            </a:cxn>
            <a:cxn ang="0">
              <a:pos x="222" y="1074"/>
            </a:cxn>
            <a:cxn ang="0">
              <a:pos x="144" y="1116"/>
            </a:cxn>
            <a:cxn ang="0">
              <a:pos x="66" y="1146"/>
            </a:cxn>
            <a:cxn ang="0">
              <a:pos x="66" y="840"/>
            </a:cxn>
            <a:cxn ang="0">
              <a:pos x="204" y="708"/>
            </a:cxn>
            <a:cxn ang="0">
              <a:pos x="186" y="618"/>
            </a:cxn>
            <a:cxn ang="0">
              <a:pos x="72" y="480"/>
            </a:cxn>
            <a:cxn ang="0">
              <a:pos x="30" y="432"/>
            </a:cxn>
            <a:cxn ang="0">
              <a:pos x="72" y="324"/>
            </a:cxn>
            <a:cxn ang="0">
              <a:pos x="48" y="276"/>
            </a:cxn>
            <a:cxn ang="0">
              <a:pos x="18" y="216"/>
            </a:cxn>
            <a:cxn ang="0">
              <a:pos x="72" y="156"/>
            </a:cxn>
            <a:cxn ang="0">
              <a:pos x="168" y="120"/>
            </a:cxn>
            <a:cxn ang="0">
              <a:pos x="246" y="84"/>
            </a:cxn>
            <a:cxn ang="0">
              <a:pos x="348" y="108"/>
            </a:cxn>
            <a:cxn ang="0">
              <a:pos x="456" y="84"/>
            </a:cxn>
            <a:cxn ang="0">
              <a:pos x="552" y="54"/>
            </a:cxn>
            <a:cxn ang="0">
              <a:pos x="648" y="36"/>
            </a:cxn>
            <a:cxn ang="0">
              <a:pos x="816" y="114"/>
            </a:cxn>
            <a:cxn ang="0">
              <a:pos x="900" y="186"/>
            </a:cxn>
            <a:cxn ang="0">
              <a:pos x="930" y="138"/>
            </a:cxn>
            <a:cxn ang="0">
              <a:pos x="900" y="108"/>
            </a:cxn>
            <a:cxn ang="0">
              <a:pos x="1002" y="24"/>
            </a:cxn>
            <a:cxn ang="0">
              <a:pos x="1134" y="30"/>
            </a:cxn>
            <a:cxn ang="0">
              <a:pos x="1158" y="90"/>
            </a:cxn>
            <a:cxn ang="0">
              <a:pos x="1164" y="126"/>
            </a:cxn>
            <a:cxn ang="0">
              <a:pos x="1098" y="144"/>
            </a:cxn>
            <a:cxn ang="0">
              <a:pos x="1146" y="174"/>
            </a:cxn>
            <a:cxn ang="0">
              <a:pos x="1158" y="234"/>
            </a:cxn>
            <a:cxn ang="0">
              <a:pos x="1170" y="330"/>
            </a:cxn>
            <a:cxn ang="0">
              <a:pos x="1158" y="408"/>
            </a:cxn>
            <a:cxn ang="0">
              <a:pos x="1248" y="450"/>
            </a:cxn>
            <a:cxn ang="0">
              <a:pos x="1266" y="462"/>
            </a:cxn>
            <a:cxn ang="0">
              <a:pos x="1314" y="468"/>
            </a:cxn>
            <a:cxn ang="0">
              <a:pos x="1398" y="420"/>
            </a:cxn>
            <a:cxn ang="0">
              <a:pos x="1440" y="462"/>
            </a:cxn>
            <a:cxn ang="0">
              <a:pos x="1482" y="498"/>
            </a:cxn>
            <a:cxn ang="0">
              <a:pos x="1542" y="552"/>
            </a:cxn>
            <a:cxn ang="0">
              <a:pos x="1494" y="624"/>
            </a:cxn>
            <a:cxn ang="0">
              <a:pos x="1476" y="684"/>
            </a:cxn>
            <a:cxn ang="0">
              <a:pos x="1470" y="822"/>
            </a:cxn>
            <a:cxn ang="0">
              <a:pos x="1380" y="822"/>
            </a:cxn>
            <a:cxn ang="0">
              <a:pos x="1284" y="750"/>
            </a:cxn>
            <a:cxn ang="0">
              <a:pos x="1212" y="738"/>
            </a:cxn>
          </a:cxnLst>
          <a:rect l="0" t="0" r="r" b="b"/>
          <a:pathLst>
            <a:path w="1554" h="1212">
              <a:moveTo>
                <a:pt x="1122" y="738"/>
              </a:moveTo>
              <a:lnTo>
                <a:pt x="1122" y="750"/>
              </a:lnTo>
              <a:lnTo>
                <a:pt x="1110" y="762"/>
              </a:lnTo>
              <a:lnTo>
                <a:pt x="1074" y="762"/>
              </a:lnTo>
              <a:lnTo>
                <a:pt x="1074" y="780"/>
              </a:lnTo>
              <a:lnTo>
                <a:pt x="1062" y="780"/>
              </a:lnTo>
              <a:lnTo>
                <a:pt x="1050" y="792"/>
              </a:lnTo>
              <a:lnTo>
                <a:pt x="1044" y="798"/>
              </a:lnTo>
              <a:lnTo>
                <a:pt x="1032" y="798"/>
              </a:lnTo>
              <a:lnTo>
                <a:pt x="1014" y="804"/>
              </a:lnTo>
              <a:lnTo>
                <a:pt x="1002" y="822"/>
              </a:lnTo>
              <a:lnTo>
                <a:pt x="996" y="834"/>
              </a:lnTo>
              <a:lnTo>
                <a:pt x="984" y="834"/>
              </a:lnTo>
              <a:lnTo>
                <a:pt x="972" y="852"/>
              </a:lnTo>
              <a:lnTo>
                <a:pt x="972" y="858"/>
              </a:lnTo>
              <a:lnTo>
                <a:pt x="966" y="864"/>
              </a:lnTo>
              <a:lnTo>
                <a:pt x="954" y="864"/>
              </a:lnTo>
              <a:lnTo>
                <a:pt x="936" y="876"/>
              </a:lnTo>
              <a:lnTo>
                <a:pt x="918" y="894"/>
              </a:lnTo>
              <a:lnTo>
                <a:pt x="918" y="912"/>
              </a:lnTo>
              <a:lnTo>
                <a:pt x="906" y="924"/>
              </a:lnTo>
              <a:lnTo>
                <a:pt x="906" y="948"/>
              </a:lnTo>
              <a:lnTo>
                <a:pt x="894" y="948"/>
              </a:lnTo>
              <a:lnTo>
                <a:pt x="888" y="942"/>
              </a:lnTo>
              <a:lnTo>
                <a:pt x="882" y="942"/>
              </a:lnTo>
              <a:lnTo>
                <a:pt x="876" y="954"/>
              </a:lnTo>
              <a:lnTo>
                <a:pt x="876" y="966"/>
              </a:lnTo>
              <a:lnTo>
                <a:pt x="864" y="966"/>
              </a:lnTo>
              <a:lnTo>
                <a:pt x="864" y="972"/>
              </a:lnTo>
              <a:lnTo>
                <a:pt x="858" y="972"/>
              </a:lnTo>
              <a:lnTo>
                <a:pt x="852" y="996"/>
              </a:lnTo>
              <a:lnTo>
                <a:pt x="852" y="1014"/>
              </a:lnTo>
              <a:lnTo>
                <a:pt x="828" y="1014"/>
              </a:lnTo>
              <a:lnTo>
                <a:pt x="822" y="1026"/>
              </a:lnTo>
              <a:lnTo>
                <a:pt x="810" y="1038"/>
              </a:lnTo>
              <a:lnTo>
                <a:pt x="810" y="1074"/>
              </a:lnTo>
              <a:lnTo>
                <a:pt x="804" y="1086"/>
              </a:lnTo>
              <a:lnTo>
                <a:pt x="786" y="1086"/>
              </a:lnTo>
              <a:lnTo>
                <a:pt x="780" y="1092"/>
              </a:lnTo>
              <a:lnTo>
                <a:pt x="780" y="1098"/>
              </a:lnTo>
              <a:lnTo>
                <a:pt x="774" y="1104"/>
              </a:lnTo>
              <a:lnTo>
                <a:pt x="774" y="1116"/>
              </a:lnTo>
              <a:lnTo>
                <a:pt x="768" y="1122"/>
              </a:lnTo>
              <a:lnTo>
                <a:pt x="768" y="1128"/>
              </a:lnTo>
              <a:lnTo>
                <a:pt x="750" y="1128"/>
              </a:lnTo>
              <a:lnTo>
                <a:pt x="744" y="1134"/>
              </a:lnTo>
              <a:lnTo>
                <a:pt x="738" y="1134"/>
              </a:lnTo>
              <a:lnTo>
                <a:pt x="738" y="1146"/>
              </a:lnTo>
              <a:lnTo>
                <a:pt x="732" y="1152"/>
              </a:lnTo>
              <a:lnTo>
                <a:pt x="732" y="1164"/>
              </a:lnTo>
              <a:lnTo>
                <a:pt x="714" y="1176"/>
              </a:lnTo>
              <a:lnTo>
                <a:pt x="702" y="1176"/>
              </a:lnTo>
              <a:lnTo>
                <a:pt x="696" y="1164"/>
              </a:lnTo>
              <a:lnTo>
                <a:pt x="696" y="1152"/>
              </a:lnTo>
              <a:lnTo>
                <a:pt x="690" y="1146"/>
              </a:lnTo>
              <a:lnTo>
                <a:pt x="684" y="1146"/>
              </a:lnTo>
              <a:lnTo>
                <a:pt x="672" y="1152"/>
              </a:lnTo>
              <a:lnTo>
                <a:pt x="666" y="1146"/>
              </a:lnTo>
              <a:lnTo>
                <a:pt x="660" y="1146"/>
              </a:lnTo>
              <a:lnTo>
                <a:pt x="654" y="1152"/>
              </a:lnTo>
              <a:lnTo>
                <a:pt x="654" y="1164"/>
              </a:lnTo>
              <a:lnTo>
                <a:pt x="648" y="1176"/>
              </a:lnTo>
              <a:lnTo>
                <a:pt x="636" y="1176"/>
              </a:lnTo>
              <a:lnTo>
                <a:pt x="624" y="1188"/>
              </a:lnTo>
              <a:lnTo>
                <a:pt x="624" y="1206"/>
              </a:lnTo>
              <a:lnTo>
                <a:pt x="618" y="1206"/>
              </a:lnTo>
              <a:lnTo>
                <a:pt x="612" y="1212"/>
              </a:lnTo>
              <a:lnTo>
                <a:pt x="594" y="1212"/>
              </a:lnTo>
              <a:lnTo>
                <a:pt x="594" y="1206"/>
              </a:lnTo>
              <a:lnTo>
                <a:pt x="606" y="1194"/>
              </a:lnTo>
              <a:lnTo>
                <a:pt x="594" y="1188"/>
              </a:lnTo>
              <a:lnTo>
                <a:pt x="588" y="1188"/>
              </a:lnTo>
              <a:lnTo>
                <a:pt x="582" y="1194"/>
              </a:lnTo>
              <a:lnTo>
                <a:pt x="576" y="1194"/>
              </a:lnTo>
              <a:lnTo>
                <a:pt x="558" y="1212"/>
              </a:lnTo>
              <a:lnTo>
                <a:pt x="534" y="1212"/>
              </a:lnTo>
              <a:lnTo>
                <a:pt x="504" y="1206"/>
              </a:lnTo>
              <a:lnTo>
                <a:pt x="498" y="1206"/>
              </a:lnTo>
              <a:lnTo>
                <a:pt x="498" y="1188"/>
              </a:lnTo>
              <a:lnTo>
                <a:pt x="492" y="1188"/>
              </a:lnTo>
              <a:lnTo>
                <a:pt x="492" y="1164"/>
              </a:lnTo>
              <a:lnTo>
                <a:pt x="498" y="1158"/>
              </a:lnTo>
              <a:lnTo>
                <a:pt x="498" y="1152"/>
              </a:lnTo>
              <a:lnTo>
                <a:pt x="474" y="1152"/>
              </a:lnTo>
              <a:lnTo>
                <a:pt x="468" y="1158"/>
              </a:lnTo>
              <a:lnTo>
                <a:pt x="444" y="1176"/>
              </a:lnTo>
              <a:lnTo>
                <a:pt x="432" y="1176"/>
              </a:lnTo>
              <a:lnTo>
                <a:pt x="420" y="1164"/>
              </a:lnTo>
              <a:lnTo>
                <a:pt x="414" y="1164"/>
              </a:lnTo>
              <a:lnTo>
                <a:pt x="402" y="1158"/>
              </a:lnTo>
              <a:lnTo>
                <a:pt x="402" y="1152"/>
              </a:lnTo>
              <a:lnTo>
                <a:pt x="396" y="1152"/>
              </a:lnTo>
              <a:lnTo>
                <a:pt x="396" y="1146"/>
              </a:lnTo>
              <a:lnTo>
                <a:pt x="390" y="1134"/>
              </a:lnTo>
              <a:lnTo>
                <a:pt x="384" y="1134"/>
              </a:lnTo>
              <a:lnTo>
                <a:pt x="378" y="1134"/>
              </a:lnTo>
              <a:lnTo>
                <a:pt x="366" y="1146"/>
              </a:lnTo>
              <a:lnTo>
                <a:pt x="366" y="1122"/>
              </a:lnTo>
              <a:lnTo>
                <a:pt x="360" y="1122"/>
              </a:lnTo>
              <a:lnTo>
                <a:pt x="360" y="1116"/>
              </a:lnTo>
              <a:lnTo>
                <a:pt x="348" y="1116"/>
              </a:lnTo>
              <a:lnTo>
                <a:pt x="336" y="1128"/>
              </a:lnTo>
              <a:lnTo>
                <a:pt x="336" y="1134"/>
              </a:lnTo>
              <a:lnTo>
                <a:pt x="324" y="1146"/>
              </a:lnTo>
              <a:lnTo>
                <a:pt x="318" y="1146"/>
              </a:lnTo>
              <a:lnTo>
                <a:pt x="312" y="1134"/>
              </a:lnTo>
              <a:lnTo>
                <a:pt x="306" y="1134"/>
              </a:lnTo>
              <a:lnTo>
                <a:pt x="300" y="1128"/>
              </a:lnTo>
              <a:lnTo>
                <a:pt x="300" y="1122"/>
              </a:lnTo>
              <a:lnTo>
                <a:pt x="276" y="1098"/>
              </a:lnTo>
              <a:lnTo>
                <a:pt x="276" y="1092"/>
              </a:lnTo>
              <a:lnTo>
                <a:pt x="258" y="1068"/>
              </a:lnTo>
              <a:lnTo>
                <a:pt x="246" y="1068"/>
              </a:lnTo>
              <a:lnTo>
                <a:pt x="246" y="1062"/>
              </a:lnTo>
              <a:lnTo>
                <a:pt x="228" y="1062"/>
              </a:lnTo>
              <a:lnTo>
                <a:pt x="222" y="1068"/>
              </a:lnTo>
              <a:lnTo>
                <a:pt x="222" y="1074"/>
              </a:lnTo>
              <a:lnTo>
                <a:pt x="198" y="1074"/>
              </a:lnTo>
              <a:lnTo>
                <a:pt x="192" y="1086"/>
              </a:lnTo>
              <a:lnTo>
                <a:pt x="186" y="1092"/>
              </a:lnTo>
              <a:lnTo>
                <a:pt x="174" y="1092"/>
              </a:lnTo>
              <a:lnTo>
                <a:pt x="168" y="1098"/>
              </a:lnTo>
              <a:lnTo>
                <a:pt x="162" y="1098"/>
              </a:lnTo>
              <a:lnTo>
                <a:pt x="156" y="1104"/>
              </a:lnTo>
              <a:lnTo>
                <a:pt x="144" y="1104"/>
              </a:lnTo>
              <a:lnTo>
                <a:pt x="144" y="1116"/>
              </a:lnTo>
              <a:lnTo>
                <a:pt x="132" y="1122"/>
              </a:lnTo>
              <a:lnTo>
                <a:pt x="132" y="1134"/>
              </a:lnTo>
              <a:lnTo>
                <a:pt x="126" y="1146"/>
              </a:lnTo>
              <a:lnTo>
                <a:pt x="108" y="1146"/>
              </a:lnTo>
              <a:lnTo>
                <a:pt x="96" y="1152"/>
              </a:lnTo>
              <a:lnTo>
                <a:pt x="90" y="1152"/>
              </a:lnTo>
              <a:lnTo>
                <a:pt x="84" y="1146"/>
              </a:lnTo>
              <a:lnTo>
                <a:pt x="78" y="1152"/>
              </a:lnTo>
              <a:lnTo>
                <a:pt x="66" y="1146"/>
              </a:lnTo>
              <a:lnTo>
                <a:pt x="84" y="1104"/>
              </a:lnTo>
              <a:lnTo>
                <a:pt x="54" y="1068"/>
              </a:lnTo>
              <a:lnTo>
                <a:pt x="72" y="1056"/>
              </a:lnTo>
              <a:lnTo>
                <a:pt x="66" y="1014"/>
              </a:lnTo>
              <a:lnTo>
                <a:pt x="72" y="972"/>
              </a:lnTo>
              <a:lnTo>
                <a:pt x="72" y="924"/>
              </a:lnTo>
              <a:lnTo>
                <a:pt x="72" y="894"/>
              </a:lnTo>
              <a:lnTo>
                <a:pt x="72" y="876"/>
              </a:lnTo>
              <a:lnTo>
                <a:pt x="66" y="840"/>
              </a:lnTo>
              <a:lnTo>
                <a:pt x="90" y="840"/>
              </a:lnTo>
              <a:lnTo>
                <a:pt x="108" y="822"/>
              </a:lnTo>
              <a:lnTo>
                <a:pt x="96" y="798"/>
              </a:lnTo>
              <a:lnTo>
                <a:pt x="102" y="780"/>
              </a:lnTo>
              <a:lnTo>
                <a:pt x="114" y="762"/>
              </a:lnTo>
              <a:lnTo>
                <a:pt x="126" y="744"/>
              </a:lnTo>
              <a:lnTo>
                <a:pt x="174" y="744"/>
              </a:lnTo>
              <a:lnTo>
                <a:pt x="192" y="732"/>
              </a:lnTo>
              <a:lnTo>
                <a:pt x="204" y="708"/>
              </a:lnTo>
              <a:lnTo>
                <a:pt x="234" y="702"/>
              </a:lnTo>
              <a:lnTo>
                <a:pt x="240" y="684"/>
              </a:lnTo>
              <a:lnTo>
                <a:pt x="252" y="654"/>
              </a:lnTo>
              <a:lnTo>
                <a:pt x="258" y="636"/>
              </a:lnTo>
              <a:lnTo>
                <a:pt x="252" y="630"/>
              </a:lnTo>
              <a:lnTo>
                <a:pt x="240" y="612"/>
              </a:lnTo>
              <a:lnTo>
                <a:pt x="210" y="600"/>
              </a:lnTo>
              <a:lnTo>
                <a:pt x="198" y="612"/>
              </a:lnTo>
              <a:lnTo>
                <a:pt x="186" y="618"/>
              </a:lnTo>
              <a:lnTo>
                <a:pt x="168" y="594"/>
              </a:lnTo>
              <a:lnTo>
                <a:pt x="162" y="570"/>
              </a:lnTo>
              <a:lnTo>
                <a:pt x="168" y="552"/>
              </a:lnTo>
              <a:lnTo>
                <a:pt x="174" y="528"/>
              </a:lnTo>
              <a:lnTo>
                <a:pt x="186" y="510"/>
              </a:lnTo>
              <a:lnTo>
                <a:pt x="168" y="498"/>
              </a:lnTo>
              <a:lnTo>
                <a:pt x="144" y="504"/>
              </a:lnTo>
              <a:lnTo>
                <a:pt x="108" y="504"/>
              </a:lnTo>
              <a:lnTo>
                <a:pt x="72" y="480"/>
              </a:lnTo>
              <a:lnTo>
                <a:pt x="48" y="480"/>
              </a:lnTo>
              <a:lnTo>
                <a:pt x="72" y="498"/>
              </a:lnTo>
              <a:lnTo>
                <a:pt x="54" y="504"/>
              </a:lnTo>
              <a:lnTo>
                <a:pt x="36" y="504"/>
              </a:lnTo>
              <a:lnTo>
                <a:pt x="18" y="486"/>
              </a:lnTo>
              <a:lnTo>
                <a:pt x="18" y="462"/>
              </a:lnTo>
              <a:lnTo>
                <a:pt x="6" y="450"/>
              </a:lnTo>
              <a:lnTo>
                <a:pt x="18" y="438"/>
              </a:lnTo>
              <a:lnTo>
                <a:pt x="30" y="432"/>
              </a:lnTo>
              <a:lnTo>
                <a:pt x="30" y="414"/>
              </a:lnTo>
              <a:lnTo>
                <a:pt x="42" y="408"/>
              </a:lnTo>
              <a:lnTo>
                <a:pt x="48" y="390"/>
              </a:lnTo>
              <a:lnTo>
                <a:pt x="66" y="390"/>
              </a:lnTo>
              <a:lnTo>
                <a:pt x="78" y="402"/>
              </a:lnTo>
              <a:lnTo>
                <a:pt x="84" y="378"/>
              </a:lnTo>
              <a:lnTo>
                <a:pt x="90" y="360"/>
              </a:lnTo>
              <a:lnTo>
                <a:pt x="90" y="336"/>
              </a:lnTo>
              <a:lnTo>
                <a:pt x="72" y="324"/>
              </a:lnTo>
              <a:lnTo>
                <a:pt x="66" y="324"/>
              </a:lnTo>
              <a:lnTo>
                <a:pt x="42" y="318"/>
              </a:lnTo>
              <a:lnTo>
                <a:pt x="42" y="306"/>
              </a:lnTo>
              <a:lnTo>
                <a:pt x="54" y="318"/>
              </a:lnTo>
              <a:lnTo>
                <a:pt x="72" y="318"/>
              </a:lnTo>
              <a:lnTo>
                <a:pt x="78" y="300"/>
              </a:lnTo>
              <a:lnTo>
                <a:pt x="72" y="288"/>
              </a:lnTo>
              <a:lnTo>
                <a:pt x="54" y="288"/>
              </a:lnTo>
              <a:lnTo>
                <a:pt x="48" y="276"/>
              </a:lnTo>
              <a:lnTo>
                <a:pt x="36" y="270"/>
              </a:lnTo>
              <a:lnTo>
                <a:pt x="30" y="288"/>
              </a:lnTo>
              <a:lnTo>
                <a:pt x="12" y="288"/>
              </a:lnTo>
              <a:lnTo>
                <a:pt x="0" y="270"/>
              </a:lnTo>
              <a:lnTo>
                <a:pt x="12" y="258"/>
              </a:lnTo>
              <a:lnTo>
                <a:pt x="12" y="246"/>
              </a:lnTo>
              <a:lnTo>
                <a:pt x="6" y="234"/>
              </a:lnTo>
              <a:lnTo>
                <a:pt x="18" y="228"/>
              </a:lnTo>
              <a:lnTo>
                <a:pt x="18" y="216"/>
              </a:lnTo>
              <a:lnTo>
                <a:pt x="12" y="210"/>
              </a:lnTo>
              <a:lnTo>
                <a:pt x="18" y="198"/>
              </a:lnTo>
              <a:lnTo>
                <a:pt x="30" y="198"/>
              </a:lnTo>
              <a:lnTo>
                <a:pt x="30" y="180"/>
              </a:lnTo>
              <a:lnTo>
                <a:pt x="36" y="186"/>
              </a:lnTo>
              <a:lnTo>
                <a:pt x="48" y="186"/>
              </a:lnTo>
              <a:lnTo>
                <a:pt x="48" y="180"/>
              </a:lnTo>
              <a:lnTo>
                <a:pt x="66" y="168"/>
              </a:lnTo>
              <a:lnTo>
                <a:pt x="72" y="156"/>
              </a:lnTo>
              <a:lnTo>
                <a:pt x="66" y="144"/>
              </a:lnTo>
              <a:lnTo>
                <a:pt x="72" y="138"/>
              </a:lnTo>
              <a:lnTo>
                <a:pt x="72" y="120"/>
              </a:lnTo>
              <a:lnTo>
                <a:pt x="84" y="120"/>
              </a:lnTo>
              <a:lnTo>
                <a:pt x="84" y="138"/>
              </a:lnTo>
              <a:lnTo>
                <a:pt x="90" y="144"/>
              </a:lnTo>
              <a:lnTo>
                <a:pt x="90" y="138"/>
              </a:lnTo>
              <a:lnTo>
                <a:pt x="114" y="120"/>
              </a:lnTo>
              <a:lnTo>
                <a:pt x="168" y="120"/>
              </a:lnTo>
              <a:lnTo>
                <a:pt x="192" y="114"/>
              </a:lnTo>
              <a:lnTo>
                <a:pt x="192" y="96"/>
              </a:lnTo>
              <a:lnTo>
                <a:pt x="198" y="90"/>
              </a:lnTo>
              <a:lnTo>
                <a:pt x="198" y="78"/>
              </a:lnTo>
              <a:lnTo>
                <a:pt x="210" y="78"/>
              </a:lnTo>
              <a:lnTo>
                <a:pt x="228" y="84"/>
              </a:lnTo>
              <a:lnTo>
                <a:pt x="234" y="84"/>
              </a:lnTo>
              <a:lnTo>
                <a:pt x="246" y="90"/>
              </a:lnTo>
              <a:lnTo>
                <a:pt x="246" y="84"/>
              </a:lnTo>
              <a:lnTo>
                <a:pt x="258" y="78"/>
              </a:lnTo>
              <a:lnTo>
                <a:pt x="270" y="84"/>
              </a:lnTo>
              <a:lnTo>
                <a:pt x="276" y="90"/>
              </a:lnTo>
              <a:lnTo>
                <a:pt x="282" y="78"/>
              </a:lnTo>
              <a:lnTo>
                <a:pt x="288" y="60"/>
              </a:lnTo>
              <a:lnTo>
                <a:pt x="306" y="66"/>
              </a:lnTo>
              <a:lnTo>
                <a:pt x="318" y="66"/>
              </a:lnTo>
              <a:lnTo>
                <a:pt x="324" y="84"/>
              </a:lnTo>
              <a:lnTo>
                <a:pt x="348" y="108"/>
              </a:lnTo>
              <a:lnTo>
                <a:pt x="396" y="108"/>
              </a:lnTo>
              <a:lnTo>
                <a:pt x="390" y="96"/>
              </a:lnTo>
              <a:lnTo>
                <a:pt x="384" y="84"/>
              </a:lnTo>
              <a:lnTo>
                <a:pt x="390" y="78"/>
              </a:lnTo>
              <a:lnTo>
                <a:pt x="402" y="66"/>
              </a:lnTo>
              <a:lnTo>
                <a:pt x="426" y="84"/>
              </a:lnTo>
              <a:lnTo>
                <a:pt x="432" y="78"/>
              </a:lnTo>
              <a:lnTo>
                <a:pt x="444" y="84"/>
              </a:lnTo>
              <a:lnTo>
                <a:pt x="456" y="84"/>
              </a:lnTo>
              <a:lnTo>
                <a:pt x="462" y="66"/>
              </a:lnTo>
              <a:lnTo>
                <a:pt x="480" y="84"/>
              </a:lnTo>
              <a:lnTo>
                <a:pt x="492" y="60"/>
              </a:lnTo>
              <a:lnTo>
                <a:pt x="492" y="54"/>
              </a:lnTo>
              <a:lnTo>
                <a:pt x="504" y="54"/>
              </a:lnTo>
              <a:lnTo>
                <a:pt x="510" y="66"/>
              </a:lnTo>
              <a:lnTo>
                <a:pt x="516" y="60"/>
              </a:lnTo>
              <a:lnTo>
                <a:pt x="540" y="60"/>
              </a:lnTo>
              <a:lnTo>
                <a:pt x="552" y="54"/>
              </a:lnTo>
              <a:lnTo>
                <a:pt x="576" y="54"/>
              </a:lnTo>
              <a:lnTo>
                <a:pt x="576" y="36"/>
              </a:lnTo>
              <a:lnTo>
                <a:pt x="588" y="24"/>
              </a:lnTo>
              <a:lnTo>
                <a:pt x="606" y="24"/>
              </a:lnTo>
              <a:lnTo>
                <a:pt x="618" y="6"/>
              </a:lnTo>
              <a:lnTo>
                <a:pt x="630" y="0"/>
              </a:lnTo>
              <a:lnTo>
                <a:pt x="648" y="6"/>
              </a:lnTo>
              <a:lnTo>
                <a:pt x="654" y="24"/>
              </a:lnTo>
              <a:lnTo>
                <a:pt x="648" y="36"/>
              </a:lnTo>
              <a:lnTo>
                <a:pt x="654" y="54"/>
              </a:lnTo>
              <a:lnTo>
                <a:pt x="672" y="66"/>
              </a:lnTo>
              <a:lnTo>
                <a:pt x="684" y="84"/>
              </a:lnTo>
              <a:lnTo>
                <a:pt x="738" y="84"/>
              </a:lnTo>
              <a:lnTo>
                <a:pt x="744" y="78"/>
              </a:lnTo>
              <a:lnTo>
                <a:pt x="786" y="78"/>
              </a:lnTo>
              <a:lnTo>
                <a:pt x="786" y="90"/>
              </a:lnTo>
              <a:lnTo>
                <a:pt x="792" y="108"/>
              </a:lnTo>
              <a:lnTo>
                <a:pt x="816" y="114"/>
              </a:lnTo>
              <a:lnTo>
                <a:pt x="828" y="114"/>
              </a:lnTo>
              <a:lnTo>
                <a:pt x="828" y="144"/>
              </a:lnTo>
              <a:lnTo>
                <a:pt x="840" y="150"/>
              </a:lnTo>
              <a:lnTo>
                <a:pt x="858" y="156"/>
              </a:lnTo>
              <a:lnTo>
                <a:pt x="858" y="186"/>
              </a:lnTo>
              <a:lnTo>
                <a:pt x="864" y="186"/>
              </a:lnTo>
              <a:lnTo>
                <a:pt x="876" y="180"/>
              </a:lnTo>
              <a:lnTo>
                <a:pt x="900" y="180"/>
              </a:lnTo>
              <a:lnTo>
                <a:pt x="900" y="186"/>
              </a:lnTo>
              <a:lnTo>
                <a:pt x="906" y="186"/>
              </a:lnTo>
              <a:lnTo>
                <a:pt x="906" y="180"/>
              </a:lnTo>
              <a:lnTo>
                <a:pt x="918" y="180"/>
              </a:lnTo>
              <a:lnTo>
                <a:pt x="936" y="168"/>
              </a:lnTo>
              <a:lnTo>
                <a:pt x="942" y="168"/>
              </a:lnTo>
              <a:lnTo>
                <a:pt x="942" y="150"/>
              </a:lnTo>
              <a:lnTo>
                <a:pt x="936" y="150"/>
              </a:lnTo>
              <a:lnTo>
                <a:pt x="936" y="138"/>
              </a:lnTo>
              <a:lnTo>
                <a:pt x="930" y="138"/>
              </a:lnTo>
              <a:lnTo>
                <a:pt x="930" y="150"/>
              </a:lnTo>
              <a:lnTo>
                <a:pt x="918" y="150"/>
              </a:lnTo>
              <a:lnTo>
                <a:pt x="918" y="126"/>
              </a:lnTo>
              <a:lnTo>
                <a:pt x="930" y="126"/>
              </a:lnTo>
              <a:lnTo>
                <a:pt x="936" y="114"/>
              </a:lnTo>
              <a:lnTo>
                <a:pt x="930" y="114"/>
              </a:lnTo>
              <a:lnTo>
                <a:pt x="906" y="120"/>
              </a:lnTo>
              <a:lnTo>
                <a:pt x="900" y="120"/>
              </a:lnTo>
              <a:lnTo>
                <a:pt x="900" y="108"/>
              </a:lnTo>
              <a:lnTo>
                <a:pt x="906" y="90"/>
              </a:lnTo>
              <a:lnTo>
                <a:pt x="930" y="78"/>
              </a:lnTo>
              <a:lnTo>
                <a:pt x="930" y="60"/>
              </a:lnTo>
              <a:lnTo>
                <a:pt x="960" y="60"/>
              </a:lnTo>
              <a:lnTo>
                <a:pt x="972" y="54"/>
              </a:lnTo>
              <a:lnTo>
                <a:pt x="978" y="48"/>
              </a:lnTo>
              <a:lnTo>
                <a:pt x="984" y="30"/>
              </a:lnTo>
              <a:lnTo>
                <a:pt x="996" y="24"/>
              </a:lnTo>
              <a:lnTo>
                <a:pt x="1002" y="24"/>
              </a:lnTo>
              <a:lnTo>
                <a:pt x="1008" y="30"/>
              </a:lnTo>
              <a:lnTo>
                <a:pt x="1020" y="30"/>
              </a:lnTo>
              <a:lnTo>
                <a:pt x="1032" y="36"/>
              </a:lnTo>
              <a:lnTo>
                <a:pt x="1056" y="36"/>
              </a:lnTo>
              <a:lnTo>
                <a:pt x="1062" y="36"/>
              </a:lnTo>
              <a:lnTo>
                <a:pt x="1080" y="30"/>
              </a:lnTo>
              <a:lnTo>
                <a:pt x="1092" y="24"/>
              </a:lnTo>
              <a:lnTo>
                <a:pt x="1134" y="24"/>
              </a:lnTo>
              <a:lnTo>
                <a:pt x="1134" y="30"/>
              </a:lnTo>
              <a:lnTo>
                <a:pt x="1134" y="48"/>
              </a:lnTo>
              <a:lnTo>
                <a:pt x="1146" y="54"/>
              </a:lnTo>
              <a:lnTo>
                <a:pt x="1134" y="60"/>
              </a:lnTo>
              <a:lnTo>
                <a:pt x="1146" y="66"/>
              </a:lnTo>
              <a:lnTo>
                <a:pt x="1146" y="78"/>
              </a:lnTo>
              <a:lnTo>
                <a:pt x="1134" y="78"/>
              </a:lnTo>
              <a:lnTo>
                <a:pt x="1134" y="84"/>
              </a:lnTo>
              <a:lnTo>
                <a:pt x="1152" y="84"/>
              </a:lnTo>
              <a:lnTo>
                <a:pt x="1158" y="90"/>
              </a:lnTo>
              <a:lnTo>
                <a:pt x="1164" y="90"/>
              </a:lnTo>
              <a:lnTo>
                <a:pt x="1170" y="96"/>
              </a:lnTo>
              <a:lnTo>
                <a:pt x="1170" y="108"/>
              </a:lnTo>
              <a:lnTo>
                <a:pt x="1176" y="108"/>
              </a:lnTo>
              <a:lnTo>
                <a:pt x="1188" y="114"/>
              </a:lnTo>
              <a:lnTo>
                <a:pt x="1188" y="120"/>
              </a:lnTo>
              <a:lnTo>
                <a:pt x="1176" y="120"/>
              </a:lnTo>
              <a:lnTo>
                <a:pt x="1176" y="126"/>
              </a:lnTo>
              <a:lnTo>
                <a:pt x="1164" y="126"/>
              </a:lnTo>
              <a:lnTo>
                <a:pt x="1152" y="126"/>
              </a:lnTo>
              <a:lnTo>
                <a:pt x="1146" y="120"/>
              </a:lnTo>
              <a:lnTo>
                <a:pt x="1134" y="114"/>
              </a:lnTo>
              <a:lnTo>
                <a:pt x="1128" y="114"/>
              </a:lnTo>
              <a:lnTo>
                <a:pt x="1116" y="108"/>
              </a:lnTo>
              <a:lnTo>
                <a:pt x="1110" y="114"/>
              </a:lnTo>
              <a:lnTo>
                <a:pt x="1110" y="120"/>
              </a:lnTo>
              <a:lnTo>
                <a:pt x="1098" y="126"/>
              </a:lnTo>
              <a:lnTo>
                <a:pt x="1098" y="144"/>
              </a:lnTo>
              <a:lnTo>
                <a:pt x="1110" y="150"/>
              </a:lnTo>
              <a:lnTo>
                <a:pt x="1122" y="150"/>
              </a:lnTo>
              <a:lnTo>
                <a:pt x="1122" y="144"/>
              </a:lnTo>
              <a:lnTo>
                <a:pt x="1146" y="144"/>
              </a:lnTo>
              <a:lnTo>
                <a:pt x="1146" y="138"/>
              </a:lnTo>
              <a:lnTo>
                <a:pt x="1152" y="138"/>
              </a:lnTo>
              <a:lnTo>
                <a:pt x="1158" y="144"/>
              </a:lnTo>
              <a:lnTo>
                <a:pt x="1146" y="156"/>
              </a:lnTo>
              <a:lnTo>
                <a:pt x="1146" y="174"/>
              </a:lnTo>
              <a:lnTo>
                <a:pt x="1158" y="174"/>
              </a:lnTo>
              <a:lnTo>
                <a:pt x="1164" y="180"/>
              </a:lnTo>
              <a:lnTo>
                <a:pt x="1176" y="180"/>
              </a:lnTo>
              <a:lnTo>
                <a:pt x="1200" y="204"/>
              </a:lnTo>
              <a:lnTo>
                <a:pt x="1212" y="204"/>
              </a:lnTo>
              <a:lnTo>
                <a:pt x="1224" y="228"/>
              </a:lnTo>
              <a:lnTo>
                <a:pt x="1170" y="228"/>
              </a:lnTo>
              <a:lnTo>
                <a:pt x="1164" y="234"/>
              </a:lnTo>
              <a:lnTo>
                <a:pt x="1158" y="234"/>
              </a:lnTo>
              <a:lnTo>
                <a:pt x="1158" y="246"/>
              </a:lnTo>
              <a:lnTo>
                <a:pt x="1164" y="258"/>
              </a:lnTo>
              <a:lnTo>
                <a:pt x="1152" y="258"/>
              </a:lnTo>
              <a:lnTo>
                <a:pt x="1152" y="270"/>
              </a:lnTo>
              <a:lnTo>
                <a:pt x="1164" y="270"/>
              </a:lnTo>
              <a:lnTo>
                <a:pt x="1158" y="288"/>
              </a:lnTo>
              <a:lnTo>
                <a:pt x="1164" y="288"/>
              </a:lnTo>
              <a:lnTo>
                <a:pt x="1170" y="294"/>
              </a:lnTo>
              <a:lnTo>
                <a:pt x="1170" y="330"/>
              </a:lnTo>
              <a:lnTo>
                <a:pt x="1164" y="306"/>
              </a:lnTo>
              <a:lnTo>
                <a:pt x="1158" y="306"/>
              </a:lnTo>
              <a:lnTo>
                <a:pt x="1158" y="324"/>
              </a:lnTo>
              <a:lnTo>
                <a:pt x="1164" y="330"/>
              </a:lnTo>
              <a:lnTo>
                <a:pt x="1164" y="336"/>
              </a:lnTo>
              <a:lnTo>
                <a:pt x="1158" y="336"/>
              </a:lnTo>
              <a:lnTo>
                <a:pt x="1158" y="402"/>
              </a:lnTo>
              <a:lnTo>
                <a:pt x="1152" y="408"/>
              </a:lnTo>
              <a:lnTo>
                <a:pt x="1158" y="408"/>
              </a:lnTo>
              <a:lnTo>
                <a:pt x="1176" y="432"/>
              </a:lnTo>
              <a:lnTo>
                <a:pt x="1176" y="438"/>
              </a:lnTo>
              <a:lnTo>
                <a:pt x="1200" y="438"/>
              </a:lnTo>
              <a:lnTo>
                <a:pt x="1212" y="450"/>
              </a:lnTo>
              <a:lnTo>
                <a:pt x="1212" y="462"/>
              </a:lnTo>
              <a:lnTo>
                <a:pt x="1212" y="468"/>
              </a:lnTo>
              <a:lnTo>
                <a:pt x="1230" y="468"/>
              </a:lnTo>
              <a:lnTo>
                <a:pt x="1242" y="462"/>
              </a:lnTo>
              <a:lnTo>
                <a:pt x="1248" y="450"/>
              </a:lnTo>
              <a:lnTo>
                <a:pt x="1248" y="432"/>
              </a:lnTo>
              <a:lnTo>
                <a:pt x="1248" y="420"/>
              </a:lnTo>
              <a:lnTo>
                <a:pt x="1254" y="432"/>
              </a:lnTo>
              <a:lnTo>
                <a:pt x="1266" y="432"/>
              </a:lnTo>
              <a:lnTo>
                <a:pt x="1266" y="420"/>
              </a:lnTo>
              <a:lnTo>
                <a:pt x="1272" y="432"/>
              </a:lnTo>
              <a:lnTo>
                <a:pt x="1272" y="444"/>
              </a:lnTo>
              <a:lnTo>
                <a:pt x="1266" y="450"/>
              </a:lnTo>
              <a:lnTo>
                <a:pt x="1266" y="462"/>
              </a:lnTo>
              <a:lnTo>
                <a:pt x="1254" y="462"/>
              </a:lnTo>
              <a:lnTo>
                <a:pt x="1266" y="468"/>
              </a:lnTo>
              <a:lnTo>
                <a:pt x="1278" y="468"/>
              </a:lnTo>
              <a:lnTo>
                <a:pt x="1278" y="474"/>
              </a:lnTo>
              <a:lnTo>
                <a:pt x="1284" y="474"/>
              </a:lnTo>
              <a:lnTo>
                <a:pt x="1290" y="468"/>
              </a:lnTo>
              <a:lnTo>
                <a:pt x="1302" y="474"/>
              </a:lnTo>
              <a:lnTo>
                <a:pt x="1308" y="474"/>
              </a:lnTo>
              <a:lnTo>
                <a:pt x="1314" y="468"/>
              </a:lnTo>
              <a:lnTo>
                <a:pt x="1314" y="462"/>
              </a:lnTo>
              <a:lnTo>
                <a:pt x="1326" y="444"/>
              </a:lnTo>
              <a:lnTo>
                <a:pt x="1326" y="432"/>
              </a:lnTo>
              <a:lnTo>
                <a:pt x="1332" y="432"/>
              </a:lnTo>
              <a:lnTo>
                <a:pt x="1344" y="420"/>
              </a:lnTo>
              <a:lnTo>
                <a:pt x="1356" y="420"/>
              </a:lnTo>
              <a:lnTo>
                <a:pt x="1356" y="414"/>
              </a:lnTo>
              <a:lnTo>
                <a:pt x="1392" y="414"/>
              </a:lnTo>
              <a:lnTo>
                <a:pt x="1398" y="420"/>
              </a:lnTo>
              <a:lnTo>
                <a:pt x="1398" y="438"/>
              </a:lnTo>
              <a:lnTo>
                <a:pt x="1404" y="438"/>
              </a:lnTo>
              <a:lnTo>
                <a:pt x="1422" y="432"/>
              </a:lnTo>
              <a:lnTo>
                <a:pt x="1440" y="432"/>
              </a:lnTo>
              <a:lnTo>
                <a:pt x="1440" y="438"/>
              </a:lnTo>
              <a:lnTo>
                <a:pt x="1434" y="444"/>
              </a:lnTo>
              <a:lnTo>
                <a:pt x="1428" y="444"/>
              </a:lnTo>
              <a:lnTo>
                <a:pt x="1440" y="450"/>
              </a:lnTo>
              <a:lnTo>
                <a:pt x="1440" y="462"/>
              </a:lnTo>
              <a:lnTo>
                <a:pt x="1446" y="462"/>
              </a:lnTo>
              <a:lnTo>
                <a:pt x="1446" y="468"/>
              </a:lnTo>
              <a:lnTo>
                <a:pt x="1440" y="468"/>
              </a:lnTo>
              <a:lnTo>
                <a:pt x="1440" y="474"/>
              </a:lnTo>
              <a:lnTo>
                <a:pt x="1446" y="480"/>
              </a:lnTo>
              <a:lnTo>
                <a:pt x="1458" y="480"/>
              </a:lnTo>
              <a:lnTo>
                <a:pt x="1464" y="492"/>
              </a:lnTo>
              <a:lnTo>
                <a:pt x="1476" y="492"/>
              </a:lnTo>
              <a:lnTo>
                <a:pt x="1482" y="498"/>
              </a:lnTo>
              <a:lnTo>
                <a:pt x="1500" y="498"/>
              </a:lnTo>
              <a:lnTo>
                <a:pt x="1518" y="474"/>
              </a:lnTo>
              <a:lnTo>
                <a:pt x="1518" y="498"/>
              </a:lnTo>
              <a:lnTo>
                <a:pt x="1536" y="510"/>
              </a:lnTo>
              <a:lnTo>
                <a:pt x="1536" y="522"/>
              </a:lnTo>
              <a:lnTo>
                <a:pt x="1542" y="522"/>
              </a:lnTo>
              <a:lnTo>
                <a:pt x="1542" y="528"/>
              </a:lnTo>
              <a:lnTo>
                <a:pt x="1536" y="540"/>
              </a:lnTo>
              <a:lnTo>
                <a:pt x="1542" y="552"/>
              </a:lnTo>
              <a:lnTo>
                <a:pt x="1554" y="570"/>
              </a:lnTo>
              <a:lnTo>
                <a:pt x="1548" y="570"/>
              </a:lnTo>
              <a:lnTo>
                <a:pt x="1548" y="588"/>
              </a:lnTo>
              <a:lnTo>
                <a:pt x="1548" y="594"/>
              </a:lnTo>
              <a:lnTo>
                <a:pt x="1542" y="594"/>
              </a:lnTo>
              <a:lnTo>
                <a:pt x="1524" y="600"/>
              </a:lnTo>
              <a:lnTo>
                <a:pt x="1512" y="618"/>
              </a:lnTo>
              <a:lnTo>
                <a:pt x="1500" y="618"/>
              </a:lnTo>
              <a:lnTo>
                <a:pt x="1494" y="624"/>
              </a:lnTo>
              <a:lnTo>
                <a:pt x="1494" y="630"/>
              </a:lnTo>
              <a:lnTo>
                <a:pt x="1500" y="642"/>
              </a:lnTo>
              <a:lnTo>
                <a:pt x="1500" y="660"/>
              </a:lnTo>
              <a:lnTo>
                <a:pt x="1500" y="672"/>
              </a:lnTo>
              <a:lnTo>
                <a:pt x="1506" y="678"/>
              </a:lnTo>
              <a:lnTo>
                <a:pt x="1506" y="690"/>
              </a:lnTo>
              <a:lnTo>
                <a:pt x="1500" y="702"/>
              </a:lnTo>
              <a:lnTo>
                <a:pt x="1482" y="702"/>
              </a:lnTo>
              <a:lnTo>
                <a:pt x="1476" y="684"/>
              </a:lnTo>
              <a:lnTo>
                <a:pt x="1464" y="684"/>
              </a:lnTo>
              <a:lnTo>
                <a:pt x="1464" y="702"/>
              </a:lnTo>
              <a:lnTo>
                <a:pt x="1458" y="708"/>
              </a:lnTo>
              <a:lnTo>
                <a:pt x="1446" y="720"/>
              </a:lnTo>
              <a:lnTo>
                <a:pt x="1446" y="780"/>
              </a:lnTo>
              <a:lnTo>
                <a:pt x="1458" y="792"/>
              </a:lnTo>
              <a:lnTo>
                <a:pt x="1476" y="792"/>
              </a:lnTo>
              <a:lnTo>
                <a:pt x="1476" y="822"/>
              </a:lnTo>
              <a:lnTo>
                <a:pt x="1470" y="822"/>
              </a:lnTo>
              <a:lnTo>
                <a:pt x="1458" y="804"/>
              </a:lnTo>
              <a:lnTo>
                <a:pt x="1446" y="804"/>
              </a:lnTo>
              <a:lnTo>
                <a:pt x="1446" y="810"/>
              </a:lnTo>
              <a:lnTo>
                <a:pt x="1428" y="810"/>
              </a:lnTo>
              <a:lnTo>
                <a:pt x="1422" y="822"/>
              </a:lnTo>
              <a:lnTo>
                <a:pt x="1410" y="828"/>
              </a:lnTo>
              <a:lnTo>
                <a:pt x="1392" y="828"/>
              </a:lnTo>
              <a:lnTo>
                <a:pt x="1386" y="810"/>
              </a:lnTo>
              <a:lnTo>
                <a:pt x="1380" y="822"/>
              </a:lnTo>
              <a:lnTo>
                <a:pt x="1362" y="828"/>
              </a:lnTo>
              <a:lnTo>
                <a:pt x="1332" y="798"/>
              </a:lnTo>
              <a:lnTo>
                <a:pt x="1320" y="798"/>
              </a:lnTo>
              <a:lnTo>
                <a:pt x="1320" y="774"/>
              </a:lnTo>
              <a:lnTo>
                <a:pt x="1308" y="774"/>
              </a:lnTo>
              <a:lnTo>
                <a:pt x="1302" y="768"/>
              </a:lnTo>
              <a:lnTo>
                <a:pt x="1290" y="768"/>
              </a:lnTo>
              <a:lnTo>
                <a:pt x="1284" y="762"/>
              </a:lnTo>
              <a:lnTo>
                <a:pt x="1284" y="750"/>
              </a:lnTo>
              <a:lnTo>
                <a:pt x="1278" y="744"/>
              </a:lnTo>
              <a:lnTo>
                <a:pt x="1272" y="750"/>
              </a:lnTo>
              <a:lnTo>
                <a:pt x="1266" y="750"/>
              </a:lnTo>
              <a:lnTo>
                <a:pt x="1254" y="762"/>
              </a:lnTo>
              <a:lnTo>
                <a:pt x="1242" y="762"/>
              </a:lnTo>
              <a:lnTo>
                <a:pt x="1236" y="750"/>
              </a:lnTo>
              <a:lnTo>
                <a:pt x="1236" y="744"/>
              </a:lnTo>
              <a:lnTo>
                <a:pt x="1230" y="738"/>
              </a:lnTo>
              <a:lnTo>
                <a:pt x="1212" y="738"/>
              </a:lnTo>
              <a:lnTo>
                <a:pt x="1206" y="744"/>
              </a:lnTo>
              <a:lnTo>
                <a:pt x="1194" y="744"/>
              </a:lnTo>
              <a:lnTo>
                <a:pt x="1188" y="750"/>
              </a:lnTo>
              <a:lnTo>
                <a:pt x="1170" y="750"/>
              </a:lnTo>
              <a:lnTo>
                <a:pt x="1158" y="744"/>
              </a:lnTo>
              <a:lnTo>
                <a:pt x="1152" y="744"/>
              </a:lnTo>
              <a:lnTo>
                <a:pt x="1134" y="738"/>
              </a:lnTo>
              <a:lnTo>
                <a:pt x="1122" y="738"/>
              </a:lnTo>
              <a:close/>
            </a:path>
          </a:pathLst>
        </a:custGeom>
        <a:solidFill>
          <a:srgbClr val="31869B"/>
        </a:solidFill>
        <a:ln w="9525">
          <a:solidFill>
            <a:schemeClr val="bg1"/>
          </a:solidFill>
          <a:round/>
          <a:headEnd/>
          <a:tailEnd/>
        </a:ln>
      </xdr:spPr>
      <xdr:txBody>
        <a:bodyPr vert="horz" wrap="square" lIns="91440" tIns="45720" rIns="91440" bIns="45720" numCol="1" anchor="t" anchorCtr="0" compatLnSpc="1">
          <a:prstTxWarp prst="textNoShape">
            <a:avLst/>
          </a:prstTxWarp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>
    <xdr:from>
      <xdr:col>7</xdr:col>
      <xdr:colOff>137504</xdr:colOff>
      <xdr:row>4</xdr:row>
      <xdr:rowOff>575426</xdr:rowOff>
    </xdr:from>
    <xdr:to>
      <xdr:col>7</xdr:col>
      <xdr:colOff>282650</xdr:colOff>
      <xdr:row>5</xdr:row>
      <xdr:rowOff>62657</xdr:rowOff>
    </xdr:to>
    <xdr:sp macro="" textlink="">
      <xdr:nvSpPr>
        <xdr:cNvPr id="3" name="Freeform 101"/>
        <xdr:cNvSpPr>
          <a:spLocks/>
        </xdr:cNvSpPr>
      </xdr:nvSpPr>
      <xdr:spPr bwMode="auto">
        <a:xfrm>
          <a:off x="4690454" y="1575551"/>
          <a:ext cx="145146" cy="87306"/>
        </a:xfrm>
        <a:custGeom>
          <a:avLst/>
          <a:gdLst/>
          <a:ahLst/>
          <a:cxnLst>
            <a:cxn ang="0">
              <a:pos x="6" y="6"/>
            </a:cxn>
            <a:cxn ang="0">
              <a:pos x="0" y="12"/>
            </a:cxn>
            <a:cxn ang="0">
              <a:pos x="6" y="30"/>
            </a:cxn>
            <a:cxn ang="0">
              <a:pos x="12" y="30"/>
            </a:cxn>
            <a:cxn ang="0">
              <a:pos x="30" y="48"/>
            </a:cxn>
            <a:cxn ang="0">
              <a:pos x="42" y="48"/>
            </a:cxn>
            <a:cxn ang="0">
              <a:pos x="48" y="42"/>
            </a:cxn>
            <a:cxn ang="0">
              <a:pos x="60" y="48"/>
            </a:cxn>
            <a:cxn ang="0">
              <a:pos x="66" y="48"/>
            </a:cxn>
            <a:cxn ang="0">
              <a:pos x="84" y="60"/>
            </a:cxn>
            <a:cxn ang="0">
              <a:pos x="96" y="60"/>
            </a:cxn>
            <a:cxn ang="0">
              <a:pos x="96" y="48"/>
            </a:cxn>
            <a:cxn ang="0">
              <a:pos x="90" y="42"/>
            </a:cxn>
            <a:cxn ang="0">
              <a:pos x="84" y="42"/>
            </a:cxn>
            <a:cxn ang="0">
              <a:pos x="78" y="36"/>
            </a:cxn>
            <a:cxn ang="0">
              <a:pos x="78" y="30"/>
            </a:cxn>
            <a:cxn ang="0">
              <a:pos x="84" y="30"/>
            </a:cxn>
            <a:cxn ang="0">
              <a:pos x="90" y="18"/>
            </a:cxn>
            <a:cxn ang="0">
              <a:pos x="90" y="12"/>
            </a:cxn>
            <a:cxn ang="0">
              <a:pos x="84" y="12"/>
            </a:cxn>
            <a:cxn ang="0">
              <a:pos x="78" y="12"/>
            </a:cxn>
            <a:cxn ang="0">
              <a:pos x="66" y="12"/>
            </a:cxn>
            <a:cxn ang="0">
              <a:pos x="60" y="6"/>
            </a:cxn>
            <a:cxn ang="0">
              <a:pos x="48" y="6"/>
            </a:cxn>
            <a:cxn ang="0">
              <a:pos x="42" y="0"/>
            </a:cxn>
            <a:cxn ang="0">
              <a:pos x="6" y="0"/>
            </a:cxn>
            <a:cxn ang="0">
              <a:pos x="6" y="6"/>
            </a:cxn>
          </a:cxnLst>
          <a:rect l="0" t="0" r="r" b="b"/>
          <a:pathLst>
            <a:path w="96" h="60">
              <a:moveTo>
                <a:pt x="6" y="6"/>
              </a:moveTo>
              <a:lnTo>
                <a:pt x="0" y="12"/>
              </a:lnTo>
              <a:lnTo>
                <a:pt x="6" y="30"/>
              </a:lnTo>
              <a:lnTo>
                <a:pt x="12" y="30"/>
              </a:lnTo>
              <a:lnTo>
                <a:pt x="30" y="48"/>
              </a:lnTo>
              <a:lnTo>
                <a:pt x="42" y="48"/>
              </a:lnTo>
              <a:lnTo>
                <a:pt x="48" y="42"/>
              </a:lnTo>
              <a:lnTo>
                <a:pt x="60" y="48"/>
              </a:lnTo>
              <a:lnTo>
                <a:pt x="66" y="48"/>
              </a:lnTo>
              <a:lnTo>
                <a:pt x="84" y="60"/>
              </a:lnTo>
              <a:lnTo>
                <a:pt x="96" y="60"/>
              </a:lnTo>
              <a:lnTo>
                <a:pt x="96" y="48"/>
              </a:lnTo>
              <a:lnTo>
                <a:pt x="90" y="42"/>
              </a:lnTo>
              <a:lnTo>
                <a:pt x="84" y="42"/>
              </a:lnTo>
              <a:lnTo>
                <a:pt x="78" y="36"/>
              </a:lnTo>
              <a:lnTo>
                <a:pt x="78" y="30"/>
              </a:lnTo>
              <a:lnTo>
                <a:pt x="84" y="30"/>
              </a:lnTo>
              <a:lnTo>
                <a:pt x="90" y="18"/>
              </a:lnTo>
              <a:lnTo>
                <a:pt x="90" y="12"/>
              </a:lnTo>
              <a:lnTo>
                <a:pt x="84" y="12"/>
              </a:lnTo>
              <a:lnTo>
                <a:pt x="78" y="12"/>
              </a:lnTo>
              <a:lnTo>
                <a:pt x="66" y="12"/>
              </a:lnTo>
              <a:lnTo>
                <a:pt x="60" y="6"/>
              </a:lnTo>
              <a:lnTo>
                <a:pt x="48" y="6"/>
              </a:lnTo>
              <a:lnTo>
                <a:pt x="42" y="0"/>
              </a:lnTo>
              <a:lnTo>
                <a:pt x="6" y="0"/>
              </a:lnTo>
              <a:lnTo>
                <a:pt x="6" y="6"/>
              </a:lnTo>
              <a:close/>
            </a:path>
          </a:pathLst>
        </a:custGeom>
        <a:solidFill>
          <a:srgbClr val="CCC0DA"/>
        </a:solidFill>
        <a:ln w="9525">
          <a:solidFill>
            <a:schemeClr val="bg1"/>
          </a:solidFill>
          <a:round/>
          <a:headEnd/>
          <a:tailEnd/>
        </a:ln>
      </xdr:spPr>
      <xdr:txBody>
        <a:bodyPr vert="horz" wrap="square" lIns="91440" tIns="45720" rIns="91440" bIns="45720" numCol="1" anchor="t" anchorCtr="0" compatLnSpc="1">
          <a:prstTxWarp prst="textNoShape">
            <a:avLst/>
          </a:prstTxWarp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>
    <xdr:from>
      <xdr:col>6</xdr:col>
      <xdr:colOff>418016</xdr:colOff>
      <xdr:row>4</xdr:row>
      <xdr:rowOff>214536</xdr:rowOff>
    </xdr:from>
    <xdr:to>
      <xdr:col>8</xdr:col>
      <xdr:colOff>18903</xdr:colOff>
      <xdr:row>5</xdr:row>
      <xdr:rowOff>140146</xdr:rowOff>
    </xdr:to>
    <xdr:sp macro="" textlink="">
      <xdr:nvSpPr>
        <xdr:cNvPr id="4" name="País Vasco"/>
        <xdr:cNvSpPr>
          <a:spLocks/>
        </xdr:cNvSpPr>
      </xdr:nvSpPr>
      <xdr:spPr bwMode="auto">
        <a:xfrm>
          <a:off x="4408991" y="1214661"/>
          <a:ext cx="734362" cy="525685"/>
        </a:xfrm>
        <a:custGeom>
          <a:avLst/>
          <a:gdLst/>
          <a:ahLst/>
          <a:cxnLst>
            <a:cxn ang="0">
              <a:pos x="480" y="54"/>
            </a:cxn>
            <a:cxn ang="0">
              <a:pos x="462" y="72"/>
            </a:cxn>
            <a:cxn ang="0">
              <a:pos x="444" y="84"/>
            </a:cxn>
            <a:cxn ang="0">
              <a:pos x="414" y="138"/>
            </a:cxn>
            <a:cxn ang="0">
              <a:pos x="408" y="162"/>
            </a:cxn>
            <a:cxn ang="0">
              <a:pos x="384" y="186"/>
            </a:cxn>
            <a:cxn ang="0">
              <a:pos x="348" y="198"/>
            </a:cxn>
            <a:cxn ang="0">
              <a:pos x="354" y="228"/>
            </a:cxn>
            <a:cxn ang="0">
              <a:pos x="342" y="258"/>
            </a:cxn>
            <a:cxn ang="0">
              <a:pos x="330" y="282"/>
            </a:cxn>
            <a:cxn ang="0">
              <a:pos x="342" y="300"/>
            </a:cxn>
            <a:cxn ang="0">
              <a:pos x="312" y="306"/>
            </a:cxn>
            <a:cxn ang="0">
              <a:pos x="294" y="306"/>
            </a:cxn>
            <a:cxn ang="0">
              <a:pos x="288" y="318"/>
            </a:cxn>
            <a:cxn ang="0">
              <a:pos x="306" y="318"/>
            </a:cxn>
            <a:cxn ang="0">
              <a:pos x="306" y="342"/>
            </a:cxn>
            <a:cxn ang="0">
              <a:pos x="294" y="360"/>
            </a:cxn>
            <a:cxn ang="0">
              <a:pos x="270" y="348"/>
            </a:cxn>
            <a:cxn ang="0">
              <a:pos x="264" y="360"/>
            </a:cxn>
            <a:cxn ang="0">
              <a:pos x="252" y="366"/>
            </a:cxn>
            <a:cxn ang="0">
              <a:pos x="240" y="336"/>
            </a:cxn>
            <a:cxn ang="0">
              <a:pos x="222" y="318"/>
            </a:cxn>
            <a:cxn ang="0">
              <a:pos x="198" y="318"/>
            </a:cxn>
            <a:cxn ang="0">
              <a:pos x="210" y="342"/>
            </a:cxn>
            <a:cxn ang="0">
              <a:pos x="192" y="336"/>
            </a:cxn>
            <a:cxn ang="0">
              <a:pos x="180" y="306"/>
            </a:cxn>
            <a:cxn ang="0">
              <a:pos x="150" y="282"/>
            </a:cxn>
            <a:cxn ang="0">
              <a:pos x="108" y="252"/>
            </a:cxn>
            <a:cxn ang="0">
              <a:pos x="108" y="222"/>
            </a:cxn>
            <a:cxn ang="0">
              <a:pos x="96" y="222"/>
            </a:cxn>
            <a:cxn ang="0">
              <a:pos x="60" y="228"/>
            </a:cxn>
            <a:cxn ang="0">
              <a:pos x="60" y="198"/>
            </a:cxn>
            <a:cxn ang="0">
              <a:pos x="78" y="192"/>
            </a:cxn>
            <a:cxn ang="0">
              <a:pos x="102" y="210"/>
            </a:cxn>
            <a:cxn ang="0">
              <a:pos x="132" y="198"/>
            </a:cxn>
            <a:cxn ang="0">
              <a:pos x="132" y="186"/>
            </a:cxn>
            <a:cxn ang="0">
              <a:pos x="114" y="168"/>
            </a:cxn>
            <a:cxn ang="0">
              <a:pos x="84" y="162"/>
            </a:cxn>
            <a:cxn ang="0">
              <a:pos x="96" y="144"/>
            </a:cxn>
            <a:cxn ang="0">
              <a:pos x="84" y="126"/>
            </a:cxn>
            <a:cxn ang="0">
              <a:pos x="42" y="102"/>
            </a:cxn>
            <a:cxn ang="0">
              <a:pos x="6" y="114"/>
            </a:cxn>
            <a:cxn ang="0">
              <a:pos x="6" y="72"/>
            </a:cxn>
            <a:cxn ang="0">
              <a:pos x="84" y="54"/>
            </a:cxn>
            <a:cxn ang="0">
              <a:pos x="102" y="36"/>
            </a:cxn>
            <a:cxn ang="0">
              <a:pos x="132" y="42"/>
            </a:cxn>
            <a:cxn ang="0">
              <a:pos x="132" y="36"/>
            </a:cxn>
            <a:cxn ang="0">
              <a:pos x="156" y="6"/>
            </a:cxn>
            <a:cxn ang="0">
              <a:pos x="192" y="0"/>
            </a:cxn>
            <a:cxn ang="0">
              <a:pos x="234" y="12"/>
            </a:cxn>
            <a:cxn ang="0">
              <a:pos x="246" y="18"/>
            </a:cxn>
            <a:cxn ang="0">
              <a:pos x="270" y="24"/>
            </a:cxn>
            <a:cxn ang="0">
              <a:pos x="282" y="30"/>
            </a:cxn>
            <a:cxn ang="0">
              <a:pos x="306" y="48"/>
            </a:cxn>
            <a:cxn ang="0">
              <a:pos x="330" y="60"/>
            </a:cxn>
            <a:cxn ang="0">
              <a:pos x="366" y="54"/>
            </a:cxn>
            <a:cxn ang="0">
              <a:pos x="396" y="60"/>
            </a:cxn>
            <a:cxn ang="0">
              <a:pos x="432" y="48"/>
            </a:cxn>
            <a:cxn ang="0">
              <a:pos x="450" y="48"/>
            </a:cxn>
            <a:cxn ang="0">
              <a:pos x="456" y="36"/>
            </a:cxn>
            <a:cxn ang="0">
              <a:pos x="486" y="18"/>
            </a:cxn>
            <a:cxn ang="0">
              <a:pos x="504" y="18"/>
            </a:cxn>
          </a:cxnLst>
          <a:rect l="0" t="0" r="r" b="b"/>
          <a:pathLst>
            <a:path w="510" h="366">
              <a:moveTo>
                <a:pt x="510" y="36"/>
              </a:moveTo>
              <a:lnTo>
                <a:pt x="486" y="48"/>
              </a:lnTo>
              <a:lnTo>
                <a:pt x="480" y="54"/>
              </a:lnTo>
              <a:lnTo>
                <a:pt x="480" y="66"/>
              </a:lnTo>
              <a:lnTo>
                <a:pt x="468" y="66"/>
              </a:lnTo>
              <a:lnTo>
                <a:pt x="462" y="72"/>
              </a:lnTo>
              <a:lnTo>
                <a:pt x="456" y="78"/>
              </a:lnTo>
              <a:lnTo>
                <a:pt x="450" y="78"/>
              </a:lnTo>
              <a:lnTo>
                <a:pt x="444" y="84"/>
              </a:lnTo>
              <a:lnTo>
                <a:pt x="444" y="96"/>
              </a:lnTo>
              <a:lnTo>
                <a:pt x="450" y="102"/>
              </a:lnTo>
              <a:lnTo>
                <a:pt x="414" y="138"/>
              </a:lnTo>
              <a:lnTo>
                <a:pt x="414" y="156"/>
              </a:lnTo>
              <a:lnTo>
                <a:pt x="414" y="162"/>
              </a:lnTo>
              <a:lnTo>
                <a:pt x="408" y="162"/>
              </a:lnTo>
              <a:lnTo>
                <a:pt x="390" y="180"/>
              </a:lnTo>
              <a:lnTo>
                <a:pt x="384" y="180"/>
              </a:lnTo>
              <a:lnTo>
                <a:pt x="384" y="186"/>
              </a:lnTo>
              <a:lnTo>
                <a:pt x="378" y="186"/>
              </a:lnTo>
              <a:lnTo>
                <a:pt x="354" y="192"/>
              </a:lnTo>
              <a:lnTo>
                <a:pt x="348" y="198"/>
              </a:lnTo>
              <a:lnTo>
                <a:pt x="348" y="210"/>
              </a:lnTo>
              <a:lnTo>
                <a:pt x="354" y="222"/>
              </a:lnTo>
              <a:lnTo>
                <a:pt x="354" y="228"/>
              </a:lnTo>
              <a:lnTo>
                <a:pt x="348" y="228"/>
              </a:lnTo>
              <a:lnTo>
                <a:pt x="342" y="240"/>
              </a:lnTo>
              <a:lnTo>
                <a:pt x="342" y="258"/>
              </a:lnTo>
              <a:lnTo>
                <a:pt x="336" y="270"/>
              </a:lnTo>
              <a:lnTo>
                <a:pt x="330" y="270"/>
              </a:lnTo>
              <a:lnTo>
                <a:pt x="330" y="282"/>
              </a:lnTo>
              <a:lnTo>
                <a:pt x="336" y="282"/>
              </a:lnTo>
              <a:lnTo>
                <a:pt x="336" y="288"/>
              </a:lnTo>
              <a:lnTo>
                <a:pt x="342" y="300"/>
              </a:lnTo>
              <a:lnTo>
                <a:pt x="330" y="300"/>
              </a:lnTo>
              <a:lnTo>
                <a:pt x="330" y="306"/>
              </a:lnTo>
              <a:lnTo>
                <a:pt x="312" y="306"/>
              </a:lnTo>
              <a:lnTo>
                <a:pt x="312" y="300"/>
              </a:lnTo>
              <a:lnTo>
                <a:pt x="300" y="300"/>
              </a:lnTo>
              <a:lnTo>
                <a:pt x="294" y="306"/>
              </a:lnTo>
              <a:lnTo>
                <a:pt x="288" y="312"/>
              </a:lnTo>
              <a:lnTo>
                <a:pt x="276" y="312"/>
              </a:lnTo>
              <a:lnTo>
                <a:pt x="288" y="318"/>
              </a:lnTo>
              <a:lnTo>
                <a:pt x="294" y="330"/>
              </a:lnTo>
              <a:lnTo>
                <a:pt x="300" y="330"/>
              </a:lnTo>
              <a:lnTo>
                <a:pt x="306" y="318"/>
              </a:lnTo>
              <a:lnTo>
                <a:pt x="312" y="330"/>
              </a:lnTo>
              <a:lnTo>
                <a:pt x="312" y="336"/>
              </a:lnTo>
              <a:lnTo>
                <a:pt x="306" y="342"/>
              </a:lnTo>
              <a:lnTo>
                <a:pt x="306" y="348"/>
              </a:lnTo>
              <a:lnTo>
                <a:pt x="300" y="360"/>
              </a:lnTo>
              <a:lnTo>
                <a:pt x="294" y="360"/>
              </a:lnTo>
              <a:lnTo>
                <a:pt x="276" y="360"/>
              </a:lnTo>
              <a:lnTo>
                <a:pt x="276" y="348"/>
              </a:lnTo>
              <a:lnTo>
                <a:pt x="270" y="348"/>
              </a:lnTo>
              <a:lnTo>
                <a:pt x="270" y="360"/>
              </a:lnTo>
              <a:lnTo>
                <a:pt x="264" y="366"/>
              </a:lnTo>
              <a:lnTo>
                <a:pt x="264" y="360"/>
              </a:lnTo>
              <a:lnTo>
                <a:pt x="258" y="360"/>
              </a:lnTo>
              <a:lnTo>
                <a:pt x="258" y="366"/>
              </a:lnTo>
              <a:lnTo>
                <a:pt x="252" y="366"/>
              </a:lnTo>
              <a:lnTo>
                <a:pt x="252" y="348"/>
              </a:lnTo>
              <a:lnTo>
                <a:pt x="240" y="348"/>
              </a:lnTo>
              <a:lnTo>
                <a:pt x="240" y="336"/>
              </a:lnTo>
              <a:lnTo>
                <a:pt x="234" y="330"/>
              </a:lnTo>
              <a:lnTo>
                <a:pt x="228" y="318"/>
              </a:lnTo>
              <a:lnTo>
                <a:pt x="222" y="318"/>
              </a:lnTo>
              <a:lnTo>
                <a:pt x="216" y="312"/>
              </a:lnTo>
              <a:lnTo>
                <a:pt x="210" y="312"/>
              </a:lnTo>
              <a:lnTo>
                <a:pt x="198" y="318"/>
              </a:lnTo>
              <a:lnTo>
                <a:pt x="210" y="318"/>
              </a:lnTo>
              <a:lnTo>
                <a:pt x="210" y="330"/>
              </a:lnTo>
              <a:lnTo>
                <a:pt x="210" y="342"/>
              </a:lnTo>
              <a:lnTo>
                <a:pt x="198" y="336"/>
              </a:lnTo>
              <a:lnTo>
                <a:pt x="192" y="330"/>
              </a:lnTo>
              <a:lnTo>
                <a:pt x="192" y="336"/>
              </a:lnTo>
              <a:lnTo>
                <a:pt x="186" y="336"/>
              </a:lnTo>
              <a:lnTo>
                <a:pt x="180" y="330"/>
              </a:lnTo>
              <a:lnTo>
                <a:pt x="180" y="306"/>
              </a:lnTo>
              <a:lnTo>
                <a:pt x="174" y="306"/>
              </a:lnTo>
              <a:lnTo>
                <a:pt x="162" y="282"/>
              </a:lnTo>
              <a:lnTo>
                <a:pt x="150" y="282"/>
              </a:lnTo>
              <a:lnTo>
                <a:pt x="132" y="258"/>
              </a:lnTo>
              <a:lnTo>
                <a:pt x="114" y="258"/>
              </a:lnTo>
              <a:lnTo>
                <a:pt x="108" y="252"/>
              </a:lnTo>
              <a:lnTo>
                <a:pt x="96" y="252"/>
              </a:lnTo>
              <a:lnTo>
                <a:pt x="96" y="240"/>
              </a:lnTo>
              <a:lnTo>
                <a:pt x="108" y="222"/>
              </a:lnTo>
              <a:lnTo>
                <a:pt x="102" y="216"/>
              </a:lnTo>
              <a:lnTo>
                <a:pt x="96" y="216"/>
              </a:lnTo>
              <a:lnTo>
                <a:pt x="96" y="222"/>
              </a:lnTo>
              <a:lnTo>
                <a:pt x="72" y="222"/>
              </a:lnTo>
              <a:lnTo>
                <a:pt x="72" y="228"/>
              </a:lnTo>
              <a:lnTo>
                <a:pt x="60" y="228"/>
              </a:lnTo>
              <a:lnTo>
                <a:pt x="54" y="222"/>
              </a:lnTo>
              <a:lnTo>
                <a:pt x="54" y="210"/>
              </a:lnTo>
              <a:lnTo>
                <a:pt x="60" y="198"/>
              </a:lnTo>
              <a:lnTo>
                <a:pt x="60" y="192"/>
              </a:lnTo>
              <a:lnTo>
                <a:pt x="66" y="186"/>
              </a:lnTo>
              <a:lnTo>
                <a:pt x="78" y="192"/>
              </a:lnTo>
              <a:lnTo>
                <a:pt x="84" y="192"/>
              </a:lnTo>
              <a:lnTo>
                <a:pt x="96" y="198"/>
              </a:lnTo>
              <a:lnTo>
                <a:pt x="102" y="210"/>
              </a:lnTo>
              <a:lnTo>
                <a:pt x="114" y="210"/>
              </a:lnTo>
              <a:lnTo>
                <a:pt x="132" y="210"/>
              </a:lnTo>
              <a:lnTo>
                <a:pt x="132" y="198"/>
              </a:lnTo>
              <a:lnTo>
                <a:pt x="138" y="198"/>
              </a:lnTo>
              <a:lnTo>
                <a:pt x="138" y="192"/>
              </a:lnTo>
              <a:lnTo>
                <a:pt x="132" y="186"/>
              </a:lnTo>
              <a:lnTo>
                <a:pt x="120" y="186"/>
              </a:lnTo>
              <a:lnTo>
                <a:pt x="120" y="180"/>
              </a:lnTo>
              <a:lnTo>
                <a:pt x="114" y="168"/>
              </a:lnTo>
              <a:lnTo>
                <a:pt x="108" y="168"/>
              </a:lnTo>
              <a:lnTo>
                <a:pt x="102" y="162"/>
              </a:lnTo>
              <a:lnTo>
                <a:pt x="84" y="162"/>
              </a:lnTo>
              <a:lnTo>
                <a:pt x="84" y="156"/>
              </a:lnTo>
              <a:lnTo>
                <a:pt x="96" y="156"/>
              </a:lnTo>
              <a:lnTo>
                <a:pt x="96" y="144"/>
              </a:lnTo>
              <a:lnTo>
                <a:pt x="84" y="138"/>
              </a:lnTo>
              <a:lnTo>
                <a:pt x="96" y="132"/>
              </a:lnTo>
              <a:lnTo>
                <a:pt x="84" y="126"/>
              </a:lnTo>
              <a:lnTo>
                <a:pt x="84" y="108"/>
              </a:lnTo>
              <a:lnTo>
                <a:pt x="84" y="102"/>
              </a:lnTo>
              <a:lnTo>
                <a:pt x="42" y="102"/>
              </a:lnTo>
              <a:lnTo>
                <a:pt x="30" y="108"/>
              </a:lnTo>
              <a:lnTo>
                <a:pt x="18" y="114"/>
              </a:lnTo>
              <a:lnTo>
                <a:pt x="6" y="114"/>
              </a:lnTo>
              <a:lnTo>
                <a:pt x="6" y="84"/>
              </a:lnTo>
              <a:lnTo>
                <a:pt x="0" y="78"/>
              </a:lnTo>
              <a:lnTo>
                <a:pt x="6" y="72"/>
              </a:lnTo>
              <a:lnTo>
                <a:pt x="24" y="72"/>
              </a:lnTo>
              <a:lnTo>
                <a:pt x="30" y="54"/>
              </a:lnTo>
              <a:lnTo>
                <a:pt x="84" y="54"/>
              </a:lnTo>
              <a:lnTo>
                <a:pt x="96" y="48"/>
              </a:lnTo>
              <a:lnTo>
                <a:pt x="96" y="36"/>
              </a:lnTo>
              <a:lnTo>
                <a:pt x="102" y="36"/>
              </a:lnTo>
              <a:lnTo>
                <a:pt x="114" y="30"/>
              </a:lnTo>
              <a:lnTo>
                <a:pt x="126" y="36"/>
              </a:lnTo>
              <a:lnTo>
                <a:pt x="132" y="42"/>
              </a:lnTo>
              <a:lnTo>
                <a:pt x="138" y="42"/>
              </a:lnTo>
              <a:lnTo>
                <a:pt x="138" y="36"/>
              </a:lnTo>
              <a:lnTo>
                <a:pt x="132" y="36"/>
              </a:lnTo>
              <a:lnTo>
                <a:pt x="132" y="30"/>
              </a:lnTo>
              <a:lnTo>
                <a:pt x="156" y="12"/>
              </a:lnTo>
              <a:lnTo>
                <a:pt x="156" y="6"/>
              </a:lnTo>
              <a:lnTo>
                <a:pt x="162" y="6"/>
              </a:lnTo>
              <a:lnTo>
                <a:pt x="168" y="0"/>
              </a:lnTo>
              <a:lnTo>
                <a:pt x="192" y="0"/>
              </a:lnTo>
              <a:lnTo>
                <a:pt x="210" y="0"/>
              </a:lnTo>
              <a:lnTo>
                <a:pt x="222" y="6"/>
              </a:lnTo>
              <a:lnTo>
                <a:pt x="234" y="12"/>
              </a:lnTo>
              <a:lnTo>
                <a:pt x="234" y="6"/>
              </a:lnTo>
              <a:lnTo>
                <a:pt x="240" y="18"/>
              </a:lnTo>
              <a:lnTo>
                <a:pt x="246" y="18"/>
              </a:lnTo>
              <a:lnTo>
                <a:pt x="252" y="24"/>
              </a:lnTo>
              <a:lnTo>
                <a:pt x="258" y="24"/>
              </a:lnTo>
              <a:lnTo>
                <a:pt x="270" y="24"/>
              </a:lnTo>
              <a:lnTo>
                <a:pt x="270" y="30"/>
              </a:lnTo>
              <a:lnTo>
                <a:pt x="276" y="30"/>
              </a:lnTo>
              <a:lnTo>
                <a:pt x="282" y="30"/>
              </a:lnTo>
              <a:lnTo>
                <a:pt x="288" y="36"/>
              </a:lnTo>
              <a:lnTo>
                <a:pt x="294" y="42"/>
              </a:lnTo>
              <a:lnTo>
                <a:pt x="306" y="48"/>
              </a:lnTo>
              <a:lnTo>
                <a:pt x="312" y="54"/>
              </a:lnTo>
              <a:lnTo>
                <a:pt x="318" y="48"/>
              </a:lnTo>
              <a:lnTo>
                <a:pt x="330" y="60"/>
              </a:lnTo>
              <a:lnTo>
                <a:pt x="348" y="60"/>
              </a:lnTo>
              <a:lnTo>
                <a:pt x="360" y="60"/>
              </a:lnTo>
              <a:lnTo>
                <a:pt x="366" y="54"/>
              </a:lnTo>
              <a:lnTo>
                <a:pt x="372" y="60"/>
              </a:lnTo>
              <a:lnTo>
                <a:pt x="384" y="60"/>
              </a:lnTo>
              <a:lnTo>
                <a:pt x="396" y="60"/>
              </a:lnTo>
              <a:lnTo>
                <a:pt x="420" y="48"/>
              </a:lnTo>
              <a:lnTo>
                <a:pt x="426" y="48"/>
              </a:lnTo>
              <a:lnTo>
                <a:pt x="432" y="48"/>
              </a:lnTo>
              <a:lnTo>
                <a:pt x="438" y="42"/>
              </a:lnTo>
              <a:lnTo>
                <a:pt x="444" y="42"/>
              </a:lnTo>
              <a:lnTo>
                <a:pt x="450" y="48"/>
              </a:lnTo>
              <a:lnTo>
                <a:pt x="456" y="48"/>
              </a:lnTo>
              <a:lnTo>
                <a:pt x="456" y="42"/>
              </a:lnTo>
              <a:lnTo>
                <a:pt x="456" y="36"/>
              </a:lnTo>
              <a:lnTo>
                <a:pt x="468" y="30"/>
              </a:lnTo>
              <a:lnTo>
                <a:pt x="474" y="18"/>
              </a:lnTo>
              <a:lnTo>
                <a:pt x="486" y="18"/>
              </a:lnTo>
              <a:lnTo>
                <a:pt x="486" y="24"/>
              </a:lnTo>
              <a:lnTo>
                <a:pt x="492" y="24"/>
              </a:lnTo>
              <a:lnTo>
                <a:pt x="504" y="18"/>
              </a:lnTo>
              <a:lnTo>
                <a:pt x="510" y="36"/>
              </a:lnTo>
              <a:close/>
            </a:path>
          </a:pathLst>
        </a:custGeom>
        <a:solidFill>
          <a:srgbClr val="DAEEF5"/>
        </a:solidFill>
        <a:ln w="9525">
          <a:solidFill>
            <a:schemeClr val="bg1"/>
          </a:solidFill>
          <a:round/>
          <a:headEnd/>
          <a:tailEnd/>
        </a:ln>
      </xdr:spPr>
      <xdr:txBody>
        <a:bodyPr vert="horz" wrap="square" lIns="91440" tIns="45720" rIns="91440" bIns="45720" numCol="1" anchor="t" anchorCtr="0" compatLnSpc="1">
          <a:prstTxWarp prst="textNoShape">
            <a:avLst/>
          </a:prstTxWarp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>
    <xdr:from>
      <xdr:col>5</xdr:col>
      <xdr:colOff>190285</xdr:colOff>
      <xdr:row>9</xdr:row>
      <xdr:rowOff>36790</xdr:rowOff>
    </xdr:from>
    <xdr:to>
      <xdr:col>8</xdr:col>
      <xdr:colOff>456620</xdr:colOff>
      <xdr:row>18</xdr:row>
      <xdr:rowOff>158783</xdr:rowOff>
    </xdr:to>
    <xdr:sp macro="" textlink="">
      <xdr:nvSpPr>
        <xdr:cNvPr id="5" name="Castilla La-Mancha"/>
        <xdr:cNvSpPr>
          <a:spLocks/>
        </xdr:cNvSpPr>
      </xdr:nvSpPr>
      <xdr:spPr bwMode="auto">
        <a:xfrm>
          <a:off x="3543085" y="2398990"/>
          <a:ext cx="2037985" cy="1826968"/>
        </a:xfrm>
        <a:custGeom>
          <a:avLst/>
          <a:gdLst/>
          <a:ahLst/>
          <a:cxnLst>
            <a:cxn ang="0">
              <a:pos x="210" y="798"/>
            </a:cxn>
            <a:cxn ang="0">
              <a:pos x="174" y="852"/>
            </a:cxn>
            <a:cxn ang="0">
              <a:pos x="150" y="918"/>
            </a:cxn>
            <a:cxn ang="0">
              <a:pos x="138" y="984"/>
            </a:cxn>
            <a:cxn ang="0">
              <a:pos x="162" y="1038"/>
            </a:cxn>
            <a:cxn ang="0">
              <a:pos x="240" y="1092"/>
            </a:cxn>
            <a:cxn ang="0">
              <a:pos x="312" y="1146"/>
            </a:cxn>
            <a:cxn ang="0">
              <a:pos x="390" y="1134"/>
            </a:cxn>
            <a:cxn ang="0">
              <a:pos x="486" y="1134"/>
            </a:cxn>
            <a:cxn ang="0">
              <a:pos x="558" y="1134"/>
            </a:cxn>
            <a:cxn ang="0">
              <a:pos x="606" y="1128"/>
            </a:cxn>
            <a:cxn ang="0">
              <a:pos x="654" y="1104"/>
            </a:cxn>
            <a:cxn ang="0">
              <a:pos x="720" y="1104"/>
            </a:cxn>
            <a:cxn ang="0">
              <a:pos x="780" y="1098"/>
            </a:cxn>
            <a:cxn ang="0">
              <a:pos x="858" y="1080"/>
            </a:cxn>
            <a:cxn ang="0">
              <a:pos x="894" y="1134"/>
            </a:cxn>
            <a:cxn ang="0">
              <a:pos x="888" y="1224"/>
            </a:cxn>
            <a:cxn ang="0">
              <a:pos x="912" y="1266"/>
            </a:cxn>
            <a:cxn ang="0">
              <a:pos x="984" y="1206"/>
            </a:cxn>
            <a:cxn ang="0">
              <a:pos x="1062" y="1164"/>
            </a:cxn>
            <a:cxn ang="0">
              <a:pos x="1140" y="1128"/>
            </a:cxn>
            <a:cxn ang="0">
              <a:pos x="1194" y="1128"/>
            </a:cxn>
            <a:cxn ang="0">
              <a:pos x="1206" y="1044"/>
            </a:cxn>
            <a:cxn ang="0">
              <a:pos x="1242" y="1008"/>
            </a:cxn>
            <a:cxn ang="0">
              <a:pos x="1356" y="1014"/>
            </a:cxn>
            <a:cxn ang="0">
              <a:pos x="1368" y="912"/>
            </a:cxn>
            <a:cxn ang="0">
              <a:pos x="1266" y="840"/>
            </a:cxn>
            <a:cxn ang="0">
              <a:pos x="1242" y="750"/>
            </a:cxn>
            <a:cxn ang="0">
              <a:pos x="1188" y="720"/>
            </a:cxn>
            <a:cxn ang="0">
              <a:pos x="1218" y="630"/>
            </a:cxn>
            <a:cxn ang="0">
              <a:pos x="1260" y="558"/>
            </a:cxn>
            <a:cxn ang="0">
              <a:pos x="1266" y="486"/>
            </a:cxn>
            <a:cxn ang="0">
              <a:pos x="1188" y="450"/>
            </a:cxn>
            <a:cxn ang="0">
              <a:pos x="1110" y="390"/>
            </a:cxn>
            <a:cxn ang="0">
              <a:pos x="1116" y="270"/>
            </a:cxn>
            <a:cxn ang="0">
              <a:pos x="1122" y="126"/>
            </a:cxn>
            <a:cxn ang="0">
              <a:pos x="1008" y="54"/>
            </a:cxn>
            <a:cxn ang="0">
              <a:pos x="936" y="90"/>
            </a:cxn>
            <a:cxn ang="0">
              <a:pos x="828" y="30"/>
            </a:cxn>
            <a:cxn ang="0">
              <a:pos x="762" y="12"/>
            </a:cxn>
            <a:cxn ang="0">
              <a:pos x="678" y="6"/>
            </a:cxn>
            <a:cxn ang="0">
              <a:pos x="570" y="60"/>
            </a:cxn>
            <a:cxn ang="0">
              <a:pos x="600" y="120"/>
            </a:cxn>
            <a:cxn ang="0">
              <a:pos x="588" y="216"/>
            </a:cxn>
            <a:cxn ang="0">
              <a:pos x="624" y="276"/>
            </a:cxn>
            <a:cxn ang="0">
              <a:pos x="684" y="354"/>
            </a:cxn>
            <a:cxn ang="0">
              <a:pos x="696" y="420"/>
            </a:cxn>
            <a:cxn ang="0">
              <a:pos x="660" y="480"/>
            </a:cxn>
            <a:cxn ang="0">
              <a:pos x="570" y="498"/>
            </a:cxn>
            <a:cxn ang="0">
              <a:pos x="462" y="540"/>
            </a:cxn>
            <a:cxn ang="0">
              <a:pos x="534" y="486"/>
            </a:cxn>
            <a:cxn ang="0">
              <a:pos x="456" y="444"/>
            </a:cxn>
            <a:cxn ang="0">
              <a:pos x="378" y="396"/>
            </a:cxn>
            <a:cxn ang="0">
              <a:pos x="318" y="396"/>
            </a:cxn>
            <a:cxn ang="0">
              <a:pos x="264" y="438"/>
            </a:cxn>
            <a:cxn ang="0">
              <a:pos x="198" y="414"/>
            </a:cxn>
            <a:cxn ang="0">
              <a:pos x="144" y="468"/>
            </a:cxn>
            <a:cxn ang="0">
              <a:pos x="84" y="474"/>
            </a:cxn>
            <a:cxn ang="0">
              <a:pos x="36" y="570"/>
            </a:cxn>
            <a:cxn ang="0">
              <a:pos x="78" y="642"/>
            </a:cxn>
            <a:cxn ang="0">
              <a:pos x="174" y="750"/>
            </a:cxn>
          </a:cxnLst>
          <a:rect l="0" t="0" r="r" b="b"/>
          <a:pathLst>
            <a:path w="1374" h="1272">
              <a:moveTo>
                <a:pt x="228" y="732"/>
              </a:moveTo>
              <a:lnTo>
                <a:pt x="222" y="720"/>
              </a:lnTo>
              <a:lnTo>
                <a:pt x="228" y="732"/>
              </a:lnTo>
              <a:lnTo>
                <a:pt x="228" y="738"/>
              </a:lnTo>
              <a:lnTo>
                <a:pt x="228" y="750"/>
              </a:lnTo>
              <a:lnTo>
                <a:pt x="222" y="762"/>
              </a:lnTo>
              <a:lnTo>
                <a:pt x="216" y="774"/>
              </a:lnTo>
              <a:lnTo>
                <a:pt x="210" y="780"/>
              </a:lnTo>
              <a:lnTo>
                <a:pt x="210" y="798"/>
              </a:lnTo>
              <a:lnTo>
                <a:pt x="216" y="810"/>
              </a:lnTo>
              <a:lnTo>
                <a:pt x="228" y="828"/>
              </a:lnTo>
              <a:lnTo>
                <a:pt x="234" y="828"/>
              </a:lnTo>
              <a:lnTo>
                <a:pt x="234" y="834"/>
              </a:lnTo>
              <a:lnTo>
                <a:pt x="228" y="840"/>
              </a:lnTo>
              <a:lnTo>
                <a:pt x="198" y="828"/>
              </a:lnTo>
              <a:lnTo>
                <a:pt x="186" y="828"/>
              </a:lnTo>
              <a:lnTo>
                <a:pt x="174" y="840"/>
              </a:lnTo>
              <a:lnTo>
                <a:pt x="174" y="852"/>
              </a:lnTo>
              <a:lnTo>
                <a:pt x="162" y="864"/>
              </a:lnTo>
              <a:lnTo>
                <a:pt x="174" y="870"/>
              </a:lnTo>
              <a:lnTo>
                <a:pt x="174" y="888"/>
              </a:lnTo>
              <a:lnTo>
                <a:pt x="156" y="888"/>
              </a:lnTo>
              <a:lnTo>
                <a:pt x="150" y="882"/>
              </a:lnTo>
              <a:lnTo>
                <a:pt x="144" y="882"/>
              </a:lnTo>
              <a:lnTo>
                <a:pt x="144" y="894"/>
              </a:lnTo>
              <a:lnTo>
                <a:pt x="150" y="912"/>
              </a:lnTo>
              <a:lnTo>
                <a:pt x="150" y="918"/>
              </a:lnTo>
              <a:lnTo>
                <a:pt x="162" y="918"/>
              </a:lnTo>
              <a:lnTo>
                <a:pt x="174" y="924"/>
              </a:lnTo>
              <a:lnTo>
                <a:pt x="180" y="924"/>
              </a:lnTo>
              <a:lnTo>
                <a:pt x="180" y="930"/>
              </a:lnTo>
              <a:lnTo>
                <a:pt x="174" y="948"/>
              </a:lnTo>
              <a:lnTo>
                <a:pt x="144" y="948"/>
              </a:lnTo>
              <a:lnTo>
                <a:pt x="144" y="960"/>
              </a:lnTo>
              <a:lnTo>
                <a:pt x="144" y="978"/>
              </a:lnTo>
              <a:lnTo>
                <a:pt x="138" y="984"/>
              </a:lnTo>
              <a:lnTo>
                <a:pt x="138" y="990"/>
              </a:lnTo>
              <a:lnTo>
                <a:pt x="132" y="1002"/>
              </a:lnTo>
              <a:lnTo>
                <a:pt x="120" y="1002"/>
              </a:lnTo>
              <a:lnTo>
                <a:pt x="120" y="1008"/>
              </a:lnTo>
              <a:lnTo>
                <a:pt x="138" y="1020"/>
              </a:lnTo>
              <a:lnTo>
                <a:pt x="144" y="1020"/>
              </a:lnTo>
              <a:lnTo>
                <a:pt x="156" y="1020"/>
              </a:lnTo>
              <a:lnTo>
                <a:pt x="162" y="1020"/>
              </a:lnTo>
              <a:lnTo>
                <a:pt x="162" y="1038"/>
              </a:lnTo>
              <a:lnTo>
                <a:pt x="180" y="1050"/>
              </a:lnTo>
              <a:lnTo>
                <a:pt x="186" y="1050"/>
              </a:lnTo>
              <a:lnTo>
                <a:pt x="198" y="1062"/>
              </a:lnTo>
              <a:lnTo>
                <a:pt x="210" y="1068"/>
              </a:lnTo>
              <a:lnTo>
                <a:pt x="216" y="1068"/>
              </a:lnTo>
              <a:lnTo>
                <a:pt x="222" y="1074"/>
              </a:lnTo>
              <a:lnTo>
                <a:pt x="228" y="1074"/>
              </a:lnTo>
              <a:lnTo>
                <a:pt x="234" y="1080"/>
              </a:lnTo>
              <a:lnTo>
                <a:pt x="240" y="1092"/>
              </a:lnTo>
              <a:lnTo>
                <a:pt x="252" y="1098"/>
              </a:lnTo>
              <a:lnTo>
                <a:pt x="258" y="1098"/>
              </a:lnTo>
              <a:lnTo>
                <a:pt x="264" y="1104"/>
              </a:lnTo>
              <a:lnTo>
                <a:pt x="270" y="1104"/>
              </a:lnTo>
              <a:lnTo>
                <a:pt x="276" y="1116"/>
              </a:lnTo>
              <a:lnTo>
                <a:pt x="294" y="1122"/>
              </a:lnTo>
              <a:lnTo>
                <a:pt x="294" y="1128"/>
              </a:lnTo>
              <a:lnTo>
                <a:pt x="300" y="1134"/>
              </a:lnTo>
              <a:lnTo>
                <a:pt x="312" y="1146"/>
              </a:lnTo>
              <a:lnTo>
                <a:pt x="318" y="1146"/>
              </a:lnTo>
              <a:lnTo>
                <a:pt x="336" y="1152"/>
              </a:lnTo>
              <a:lnTo>
                <a:pt x="348" y="1152"/>
              </a:lnTo>
              <a:lnTo>
                <a:pt x="348" y="1134"/>
              </a:lnTo>
              <a:lnTo>
                <a:pt x="354" y="1134"/>
              </a:lnTo>
              <a:lnTo>
                <a:pt x="372" y="1134"/>
              </a:lnTo>
              <a:lnTo>
                <a:pt x="378" y="1134"/>
              </a:lnTo>
              <a:lnTo>
                <a:pt x="384" y="1134"/>
              </a:lnTo>
              <a:lnTo>
                <a:pt x="390" y="1134"/>
              </a:lnTo>
              <a:lnTo>
                <a:pt x="402" y="1134"/>
              </a:lnTo>
              <a:lnTo>
                <a:pt x="408" y="1134"/>
              </a:lnTo>
              <a:lnTo>
                <a:pt x="420" y="1146"/>
              </a:lnTo>
              <a:lnTo>
                <a:pt x="426" y="1146"/>
              </a:lnTo>
              <a:lnTo>
                <a:pt x="444" y="1146"/>
              </a:lnTo>
              <a:lnTo>
                <a:pt x="450" y="1146"/>
              </a:lnTo>
              <a:lnTo>
                <a:pt x="462" y="1146"/>
              </a:lnTo>
              <a:lnTo>
                <a:pt x="468" y="1134"/>
              </a:lnTo>
              <a:lnTo>
                <a:pt x="486" y="1134"/>
              </a:lnTo>
              <a:lnTo>
                <a:pt x="486" y="1122"/>
              </a:lnTo>
              <a:lnTo>
                <a:pt x="492" y="1122"/>
              </a:lnTo>
              <a:lnTo>
                <a:pt x="504" y="1122"/>
              </a:lnTo>
              <a:lnTo>
                <a:pt x="510" y="1122"/>
              </a:lnTo>
              <a:lnTo>
                <a:pt x="522" y="1122"/>
              </a:lnTo>
              <a:lnTo>
                <a:pt x="528" y="1128"/>
              </a:lnTo>
              <a:lnTo>
                <a:pt x="534" y="1128"/>
              </a:lnTo>
              <a:lnTo>
                <a:pt x="546" y="1134"/>
              </a:lnTo>
              <a:lnTo>
                <a:pt x="558" y="1134"/>
              </a:lnTo>
              <a:lnTo>
                <a:pt x="558" y="1128"/>
              </a:lnTo>
              <a:lnTo>
                <a:pt x="564" y="1116"/>
              </a:lnTo>
              <a:lnTo>
                <a:pt x="564" y="1104"/>
              </a:lnTo>
              <a:lnTo>
                <a:pt x="570" y="1116"/>
              </a:lnTo>
              <a:lnTo>
                <a:pt x="576" y="1122"/>
              </a:lnTo>
              <a:lnTo>
                <a:pt x="576" y="1128"/>
              </a:lnTo>
              <a:lnTo>
                <a:pt x="582" y="1134"/>
              </a:lnTo>
              <a:lnTo>
                <a:pt x="588" y="1128"/>
              </a:lnTo>
              <a:lnTo>
                <a:pt x="606" y="1128"/>
              </a:lnTo>
              <a:lnTo>
                <a:pt x="612" y="1122"/>
              </a:lnTo>
              <a:lnTo>
                <a:pt x="618" y="1122"/>
              </a:lnTo>
              <a:lnTo>
                <a:pt x="618" y="1116"/>
              </a:lnTo>
              <a:lnTo>
                <a:pt x="618" y="1098"/>
              </a:lnTo>
              <a:lnTo>
                <a:pt x="624" y="1098"/>
              </a:lnTo>
              <a:lnTo>
                <a:pt x="636" y="1098"/>
              </a:lnTo>
              <a:lnTo>
                <a:pt x="642" y="1098"/>
              </a:lnTo>
              <a:lnTo>
                <a:pt x="648" y="1104"/>
              </a:lnTo>
              <a:lnTo>
                <a:pt x="654" y="1104"/>
              </a:lnTo>
              <a:lnTo>
                <a:pt x="660" y="1104"/>
              </a:lnTo>
              <a:lnTo>
                <a:pt x="678" y="1104"/>
              </a:lnTo>
              <a:lnTo>
                <a:pt x="684" y="1104"/>
              </a:lnTo>
              <a:lnTo>
                <a:pt x="690" y="1104"/>
              </a:lnTo>
              <a:lnTo>
                <a:pt x="696" y="1116"/>
              </a:lnTo>
              <a:lnTo>
                <a:pt x="702" y="1104"/>
              </a:lnTo>
              <a:lnTo>
                <a:pt x="714" y="1098"/>
              </a:lnTo>
              <a:lnTo>
                <a:pt x="720" y="1098"/>
              </a:lnTo>
              <a:lnTo>
                <a:pt x="720" y="1104"/>
              </a:lnTo>
              <a:lnTo>
                <a:pt x="732" y="1116"/>
              </a:lnTo>
              <a:lnTo>
                <a:pt x="732" y="1122"/>
              </a:lnTo>
              <a:lnTo>
                <a:pt x="738" y="1122"/>
              </a:lnTo>
              <a:lnTo>
                <a:pt x="750" y="1098"/>
              </a:lnTo>
              <a:lnTo>
                <a:pt x="756" y="1098"/>
              </a:lnTo>
              <a:lnTo>
                <a:pt x="762" y="1098"/>
              </a:lnTo>
              <a:lnTo>
                <a:pt x="768" y="1104"/>
              </a:lnTo>
              <a:lnTo>
                <a:pt x="774" y="1104"/>
              </a:lnTo>
              <a:lnTo>
                <a:pt x="780" y="1098"/>
              </a:lnTo>
              <a:lnTo>
                <a:pt x="792" y="1092"/>
              </a:lnTo>
              <a:lnTo>
                <a:pt x="804" y="1080"/>
              </a:lnTo>
              <a:lnTo>
                <a:pt x="810" y="1074"/>
              </a:lnTo>
              <a:lnTo>
                <a:pt x="816" y="1074"/>
              </a:lnTo>
              <a:lnTo>
                <a:pt x="828" y="1080"/>
              </a:lnTo>
              <a:lnTo>
                <a:pt x="834" y="1080"/>
              </a:lnTo>
              <a:lnTo>
                <a:pt x="840" y="1080"/>
              </a:lnTo>
              <a:lnTo>
                <a:pt x="852" y="1080"/>
              </a:lnTo>
              <a:lnTo>
                <a:pt x="858" y="1080"/>
              </a:lnTo>
              <a:lnTo>
                <a:pt x="870" y="1092"/>
              </a:lnTo>
              <a:lnTo>
                <a:pt x="876" y="1098"/>
              </a:lnTo>
              <a:lnTo>
                <a:pt x="876" y="1104"/>
              </a:lnTo>
              <a:lnTo>
                <a:pt x="870" y="1116"/>
              </a:lnTo>
              <a:lnTo>
                <a:pt x="876" y="1122"/>
              </a:lnTo>
              <a:lnTo>
                <a:pt x="882" y="1122"/>
              </a:lnTo>
              <a:lnTo>
                <a:pt x="888" y="1122"/>
              </a:lnTo>
              <a:lnTo>
                <a:pt x="894" y="1128"/>
              </a:lnTo>
              <a:lnTo>
                <a:pt x="894" y="1134"/>
              </a:lnTo>
              <a:lnTo>
                <a:pt x="906" y="1158"/>
              </a:lnTo>
              <a:lnTo>
                <a:pt x="906" y="1164"/>
              </a:lnTo>
              <a:lnTo>
                <a:pt x="912" y="1176"/>
              </a:lnTo>
              <a:lnTo>
                <a:pt x="912" y="1188"/>
              </a:lnTo>
              <a:lnTo>
                <a:pt x="912" y="1194"/>
              </a:lnTo>
              <a:lnTo>
                <a:pt x="912" y="1206"/>
              </a:lnTo>
              <a:lnTo>
                <a:pt x="906" y="1218"/>
              </a:lnTo>
              <a:lnTo>
                <a:pt x="894" y="1218"/>
              </a:lnTo>
              <a:lnTo>
                <a:pt x="888" y="1224"/>
              </a:lnTo>
              <a:lnTo>
                <a:pt x="882" y="1236"/>
              </a:lnTo>
              <a:lnTo>
                <a:pt x="882" y="1242"/>
              </a:lnTo>
              <a:lnTo>
                <a:pt x="882" y="1236"/>
              </a:lnTo>
              <a:lnTo>
                <a:pt x="882" y="1242"/>
              </a:lnTo>
              <a:lnTo>
                <a:pt x="882" y="1248"/>
              </a:lnTo>
              <a:lnTo>
                <a:pt x="888" y="1248"/>
              </a:lnTo>
              <a:lnTo>
                <a:pt x="894" y="1248"/>
              </a:lnTo>
              <a:lnTo>
                <a:pt x="906" y="1248"/>
              </a:lnTo>
              <a:lnTo>
                <a:pt x="912" y="1266"/>
              </a:lnTo>
              <a:lnTo>
                <a:pt x="918" y="1266"/>
              </a:lnTo>
              <a:lnTo>
                <a:pt x="930" y="1266"/>
              </a:lnTo>
              <a:lnTo>
                <a:pt x="936" y="1272"/>
              </a:lnTo>
              <a:lnTo>
                <a:pt x="948" y="1266"/>
              </a:lnTo>
              <a:lnTo>
                <a:pt x="954" y="1254"/>
              </a:lnTo>
              <a:lnTo>
                <a:pt x="960" y="1242"/>
              </a:lnTo>
              <a:lnTo>
                <a:pt x="972" y="1224"/>
              </a:lnTo>
              <a:lnTo>
                <a:pt x="972" y="1218"/>
              </a:lnTo>
              <a:lnTo>
                <a:pt x="984" y="1206"/>
              </a:lnTo>
              <a:lnTo>
                <a:pt x="990" y="1194"/>
              </a:lnTo>
              <a:lnTo>
                <a:pt x="996" y="1188"/>
              </a:lnTo>
              <a:lnTo>
                <a:pt x="1008" y="1182"/>
              </a:lnTo>
              <a:lnTo>
                <a:pt x="1020" y="1182"/>
              </a:lnTo>
              <a:lnTo>
                <a:pt x="1032" y="1164"/>
              </a:lnTo>
              <a:lnTo>
                <a:pt x="1032" y="1158"/>
              </a:lnTo>
              <a:lnTo>
                <a:pt x="1038" y="1158"/>
              </a:lnTo>
              <a:lnTo>
                <a:pt x="1044" y="1164"/>
              </a:lnTo>
              <a:lnTo>
                <a:pt x="1062" y="1164"/>
              </a:lnTo>
              <a:lnTo>
                <a:pt x="1068" y="1158"/>
              </a:lnTo>
              <a:lnTo>
                <a:pt x="1080" y="1152"/>
              </a:lnTo>
              <a:lnTo>
                <a:pt x="1086" y="1146"/>
              </a:lnTo>
              <a:lnTo>
                <a:pt x="1104" y="1134"/>
              </a:lnTo>
              <a:lnTo>
                <a:pt x="1116" y="1128"/>
              </a:lnTo>
              <a:lnTo>
                <a:pt x="1122" y="1122"/>
              </a:lnTo>
              <a:lnTo>
                <a:pt x="1128" y="1122"/>
              </a:lnTo>
              <a:lnTo>
                <a:pt x="1140" y="1122"/>
              </a:lnTo>
              <a:lnTo>
                <a:pt x="1140" y="1128"/>
              </a:lnTo>
              <a:lnTo>
                <a:pt x="1146" y="1134"/>
              </a:lnTo>
              <a:lnTo>
                <a:pt x="1146" y="1146"/>
              </a:lnTo>
              <a:lnTo>
                <a:pt x="1152" y="1152"/>
              </a:lnTo>
              <a:lnTo>
                <a:pt x="1158" y="1152"/>
              </a:lnTo>
              <a:lnTo>
                <a:pt x="1164" y="1152"/>
              </a:lnTo>
              <a:lnTo>
                <a:pt x="1176" y="1152"/>
              </a:lnTo>
              <a:lnTo>
                <a:pt x="1182" y="1146"/>
              </a:lnTo>
              <a:lnTo>
                <a:pt x="1188" y="1134"/>
              </a:lnTo>
              <a:lnTo>
                <a:pt x="1194" y="1128"/>
              </a:lnTo>
              <a:lnTo>
                <a:pt x="1200" y="1128"/>
              </a:lnTo>
              <a:lnTo>
                <a:pt x="1206" y="1128"/>
              </a:lnTo>
              <a:lnTo>
                <a:pt x="1206" y="1116"/>
              </a:lnTo>
              <a:lnTo>
                <a:pt x="1206" y="1104"/>
              </a:lnTo>
              <a:lnTo>
                <a:pt x="1206" y="1098"/>
              </a:lnTo>
              <a:lnTo>
                <a:pt x="1206" y="1080"/>
              </a:lnTo>
              <a:lnTo>
                <a:pt x="1200" y="1074"/>
              </a:lnTo>
              <a:lnTo>
                <a:pt x="1200" y="1062"/>
              </a:lnTo>
              <a:lnTo>
                <a:pt x="1206" y="1044"/>
              </a:lnTo>
              <a:lnTo>
                <a:pt x="1218" y="1044"/>
              </a:lnTo>
              <a:lnTo>
                <a:pt x="1224" y="1038"/>
              </a:lnTo>
              <a:lnTo>
                <a:pt x="1224" y="1020"/>
              </a:lnTo>
              <a:lnTo>
                <a:pt x="1224" y="1014"/>
              </a:lnTo>
              <a:lnTo>
                <a:pt x="1224" y="1008"/>
              </a:lnTo>
              <a:lnTo>
                <a:pt x="1230" y="1002"/>
              </a:lnTo>
              <a:lnTo>
                <a:pt x="1236" y="1002"/>
              </a:lnTo>
              <a:lnTo>
                <a:pt x="1236" y="1008"/>
              </a:lnTo>
              <a:lnTo>
                <a:pt x="1242" y="1008"/>
              </a:lnTo>
              <a:lnTo>
                <a:pt x="1260" y="1002"/>
              </a:lnTo>
              <a:lnTo>
                <a:pt x="1266" y="990"/>
              </a:lnTo>
              <a:lnTo>
                <a:pt x="1272" y="984"/>
              </a:lnTo>
              <a:lnTo>
                <a:pt x="1290" y="972"/>
              </a:lnTo>
              <a:lnTo>
                <a:pt x="1308" y="978"/>
              </a:lnTo>
              <a:lnTo>
                <a:pt x="1314" y="990"/>
              </a:lnTo>
              <a:lnTo>
                <a:pt x="1332" y="1008"/>
              </a:lnTo>
              <a:lnTo>
                <a:pt x="1344" y="1008"/>
              </a:lnTo>
              <a:lnTo>
                <a:pt x="1356" y="1014"/>
              </a:lnTo>
              <a:lnTo>
                <a:pt x="1374" y="1008"/>
              </a:lnTo>
              <a:lnTo>
                <a:pt x="1374" y="990"/>
              </a:lnTo>
              <a:lnTo>
                <a:pt x="1368" y="984"/>
              </a:lnTo>
              <a:lnTo>
                <a:pt x="1356" y="978"/>
              </a:lnTo>
              <a:lnTo>
                <a:pt x="1368" y="960"/>
              </a:lnTo>
              <a:lnTo>
                <a:pt x="1374" y="954"/>
              </a:lnTo>
              <a:lnTo>
                <a:pt x="1374" y="924"/>
              </a:lnTo>
              <a:lnTo>
                <a:pt x="1368" y="918"/>
              </a:lnTo>
              <a:lnTo>
                <a:pt x="1368" y="912"/>
              </a:lnTo>
              <a:lnTo>
                <a:pt x="1356" y="900"/>
              </a:lnTo>
              <a:lnTo>
                <a:pt x="1350" y="900"/>
              </a:lnTo>
              <a:lnTo>
                <a:pt x="1338" y="912"/>
              </a:lnTo>
              <a:lnTo>
                <a:pt x="1314" y="912"/>
              </a:lnTo>
              <a:lnTo>
                <a:pt x="1302" y="900"/>
              </a:lnTo>
              <a:lnTo>
                <a:pt x="1272" y="870"/>
              </a:lnTo>
              <a:lnTo>
                <a:pt x="1260" y="864"/>
              </a:lnTo>
              <a:lnTo>
                <a:pt x="1266" y="852"/>
              </a:lnTo>
              <a:lnTo>
                <a:pt x="1266" y="840"/>
              </a:lnTo>
              <a:lnTo>
                <a:pt x="1272" y="828"/>
              </a:lnTo>
              <a:lnTo>
                <a:pt x="1278" y="822"/>
              </a:lnTo>
              <a:lnTo>
                <a:pt x="1278" y="810"/>
              </a:lnTo>
              <a:lnTo>
                <a:pt x="1296" y="792"/>
              </a:lnTo>
              <a:lnTo>
                <a:pt x="1290" y="774"/>
              </a:lnTo>
              <a:lnTo>
                <a:pt x="1290" y="762"/>
              </a:lnTo>
              <a:lnTo>
                <a:pt x="1272" y="762"/>
              </a:lnTo>
              <a:lnTo>
                <a:pt x="1254" y="750"/>
              </a:lnTo>
              <a:lnTo>
                <a:pt x="1242" y="750"/>
              </a:lnTo>
              <a:lnTo>
                <a:pt x="1230" y="744"/>
              </a:lnTo>
              <a:lnTo>
                <a:pt x="1224" y="738"/>
              </a:lnTo>
              <a:lnTo>
                <a:pt x="1206" y="744"/>
              </a:lnTo>
              <a:lnTo>
                <a:pt x="1206" y="738"/>
              </a:lnTo>
              <a:lnTo>
                <a:pt x="1200" y="738"/>
              </a:lnTo>
              <a:lnTo>
                <a:pt x="1200" y="732"/>
              </a:lnTo>
              <a:lnTo>
                <a:pt x="1194" y="732"/>
              </a:lnTo>
              <a:lnTo>
                <a:pt x="1194" y="720"/>
              </a:lnTo>
              <a:lnTo>
                <a:pt x="1188" y="720"/>
              </a:lnTo>
              <a:lnTo>
                <a:pt x="1182" y="714"/>
              </a:lnTo>
              <a:lnTo>
                <a:pt x="1182" y="690"/>
              </a:lnTo>
              <a:lnTo>
                <a:pt x="1188" y="684"/>
              </a:lnTo>
              <a:lnTo>
                <a:pt x="1188" y="660"/>
              </a:lnTo>
              <a:lnTo>
                <a:pt x="1200" y="654"/>
              </a:lnTo>
              <a:lnTo>
                <a:pt x="1200" y="648"/>
              </a:lnTo>
              <a:lnTo>
                <a:pt x="1206" y="642"/>
              </a:lnTo>
              <a:lnTo>
                <a:pt x="1218" y="642"/>
              </a:lnTo>
              <a:lnTo>
                <a:pt x="1218" y="630"/>
              </a:lnTo>
              <a:lnTo>
                <a:pt x="1224" y="624"/>
              </a:lnTo>
              <a:lnTo>
                <a:pt x="1224" y="618"/>
              </a:lnTo>
              <a:lnTo>
                <a:pt x="1230" y="618"/>
              </a:lnTo>
              <a:lnTo>
                <a:pt x="1230" y="624"/>
              </a:lnTo>
              <a:lnTo>
                <a:pt x="1242" y="624"/>
              </a:lnTo>
              <a:lnTo>
                <a:pt x="1242" y="612"/>
              </a:lnTo>
              <a:lnTo>
                <a:pt x="1254" y="600"/>
              </a:lnTo>
              <a:lnTo>
                <a:pt x="1260" y="588"/>
              </a:lnTo>
              <a:lnTo>
                <a:pt x="1260" y="558"/>
              </a:lnTo>
              <a:lnTo>
                <a:pt x="1266" y="546"/>
              </a:lnTo>
              <a:lnTo>
                <a:pt x="1266" y="534"/>
              </a:lnTo>
              <a:lnTo>
                <a:pt x="1260" y="528"/>
              </a:lnTo>
              <a:lnTo>
                <a:pt x="1260" y="516"/>
              </a:lnTo>
              <a:lnTo>
                <a:pt x="1266" y="516"/>
              </a:lnTo>
              <a:lnTo>
                <a:pt x="1278" y="504"/>
              </a:lnTo>
              <a:lnTo>
                <a:pt x="1290" y="498"/>
              </a:lnTo>
              <a:lnTo>
                <a:pt x="1278" y="486"/>
              </a:lnTo>
              <a:lnTo>
                <a:pt x="1266" y="486"/>
              </a:lnTo>
              <a:lnTo>
                <a:pt x="1260" y="498"/>
              </a:lnTo>
              <a:lnTo>
                <a:pt x="1254" y="486"/>
              </a:lnTo>
              <a:lnTo>
                <a:pt x="1230" y="486"/>
              </a:lnTo>
              <a:lnTo>
                <a:pt x="1224" y="498"/>
              </a:lnTo>
              <a:lnTo>
                <a:pt x="1218" y="486"/>
              </a:lnTo>
              <a:lnTo>
                <a:pt x="1218" y="480"/>
              </a:lnTo>
              <a:lnTo>
                <a:pt x="1200" y="468"/>
              </a:lnTo>
              <a:lnTo>
                <a:pt x="1200" y="450"/>
              </a:lnTo>
              <a:lnTo>
                <a:pt x="1188" y="450"/>
              </a:lnTo>
              <a:lnTo>
                <a:pt x="1194" y="438"/>
              </a:lnTo>
              <a:lnTo>
                <a:pt x="1194" y="426"/>
              </a:lnTo>
              <a:lnTo>
                <a:pt x="1188" y="420"/>
              </a:lnTo>
              <a:lnTo>
                <a:pt x="1158" y="420"/>
              </a:lnTo>
              <a:lnTo>
                <a:pt x="1140" y="396"/>
              </a:lnTo>
              <a:lnTo>
                <a:pt x="1128" y="396"/>
              </a:lnTo>
              <a:lnTo>
                <a:pt x="1128" y="384"/>
              </a:lnTo>
              <a:lnTo>
                <a:pt x="1116" y="384"/>
              </a:lnTo>
              <a:lnTo>
                <a:pt x="1110" y="390"/>
              </a:lnTo>
              <a:lnTo>
                <a:pt x="1110" y="378"/>
              </a:lnTo>
              <a:lnTo>
                <a:pt x="1116" y="366"/>
              </a:lnTo>
              <a:lnTo>
                <a:pt x="1110" y="366"/>
              </a:lnTo>
              <a:lnTo>
                <a:pt x="1110" y="354"/>
              </a:lnTo>
              <a:lnTo>
                <a:pt x="1104" y="348"/>
              </a:lnTo>
              <a:lnTo>
                <a:pt x="1086" y="348"/>
              </a:lnTo>
              <a:lnTo>
                <a:pt x="1080" y="336"/>
              </a:lnTo>
              <a:lnTo>
                <a:pt x="1116" y="300"/>
              </a:lnTo>
              <a:lnTo>
                <a:pt x="1116" y="270"/>
              </a:lnTo>
              <a:lnTo>
                <a:pt x="1152" y="270"/>
              </a:lnTo>
              <a:lnTo>
                <a:pt x="1158" y="234"/>
              </a:lnTo>
              <a:lnTo>
                <a:pt x="1152" y="216"/>
              </a:lnTo>
              <a:lnTo>
                <a:pt x="1152" y="174"/>
              </a:lnTo>
              <a:lnTo>
                <a:pt x="1140" y="168"/>
              </a:lnTo>
              <a:lnTo>
                <a:pt x="1128" y="156"/>
              </a:lnTo>
              <a:lnTo>
                <a:pt x="1128" y="144"/>
              </a:lnTo>
              <a:lnTo>
                <a:pt x="1128" y="138"/>
              </a:lnTo>
              <a:lnTo>
                <a:pt x="1122" y="126"/>
              </a:lnTo>
              <a:lnTo>
                <a:pt x="1080" y="84"/>
              </a:lnTo>
              <a:lnTo>
                <a:pt x="1074" y="72"/>
              </a:lnTo>
              <a:lnTo>
                <a:pt x="1068" y="72"/>
              </a:lnTo>
              <a:lnTo>
                <a:pt x="1062" y="66"/>
              </a:lnTo>
              <a:lnTo>
                <a:pt x="1044" y="60"/>
              </a:lnTo>
              <a:lnTo>
                <a:pt x="1038" y="60"/>
              </a:lnTo>
              <a:lnTo>
                <a:pt x="1032" y="42"/>
              </a:lnTo>
              <a:lnTo>
                <a:pt x="1026" y="42"/>
              </a:lnTo>
              <a:lnTo>
                <a:pt x="1008" y="54"/>
              </a:lnTo>
              <a:lnTo>
                <a:pt x="1002" y="54"/>
              </a:lnTo>
              <a:lnTo>
                <a:pt x="1002" y="84"/>
              </a:lnTo>
              <a:lnTo>
                <a:pt x="996" y="84"/>
              </a:lnTo>
              <a:lnTo>
                <a:pt x="984" y="66"/>
              </a:lnTo>
              <a:lnTo>
                <a:pt x="972" y="66"/>
              </a:lnTo>
              <a:lnTo>
                <a:pt x="972" y="72"/>
              </a:lnTo>
              <a:lnTo>
                <a:pt x="954" y="72"/>
              </a:lnTo>
              <a:lnTo>
                <a:pt x="948" y="84"/>
              </a:lnTo>
              <a:lnTo>
                <a:pt x="936" y="90"/>
              </a:lnTo>
              <a:lnTo>
                <a:pt x="918" y="90"/>
              </a:lnTo>
              <a:lnTo>
                <a:pt x="912" y="72"/>
              </a:lnTo>
              <a:lnTo>
                <a:pt x="906" y="84"/>
              </a:lnTo>
              <a:lnTo>
                <a:pt x="888" y="90"/>
              </a:lnTo>
              <a:lnTo>
                <a:pt x="858" y="60"/>
              </a:lnTo>
              <a:lnTo>
                <a:pt x="846" y="60"/>
              </a:lnTo>
              <a:lnTo>
                <a:pt x="846" y="36"/>
              </a:lnTo>
              <a:lnTo>
                <a:pt x="834" y="36"/>
              </a:lnTo>
              <a:lnTo>
                <a:pt x="828" y="30"/>
              </a:lnTo>
              <a:lnTo>
                <a:pt x="816" y="30"/>
              </a:lnTo>
              <a:lnTo>
                <a:pt x="810" y="24"/>
              </a:lnTo>
              <a:lnTo>
                <a:pt x="810" y="12"/>
              </a:lnTo>
              <a:lnTo>
                <a:pt x="804" y="6"/>
              </a:lnTo>
              <a:lnTo>
                <a:pt x="798" y="12"/>
              </a:lnTo>
              <a:lnTo>
                <a:pt x="792" y="12"/>
              </a:lnTo>
              <a:lnTo>
                <a:pt x="780" y="24"/>
              </a:lnTo>
              <a:lnTo>
                <a:pt x="768" y="24"/>
              </a:lnTo>
              <a:lnTo>
                <a:pt x="762" y="12"/>
              </a:lnTo>
              <a:lnTo>
                <a:pt x="762" y="6"/>
              </a:lnTo>
              <a:lnTo>
                <a:pt x="756" y="0"/>
              </a:lnTo>
              <a:lnTo>
                <a:pt x="738" y="0"/>
              </a:lnTo>
              <a:lnTo>
                <a:pt x="732" y="6"/>
              </a:lnTo>
              <a:lnTo>
                <a:pt x="720" y="6"/>
              </a:lnTo>
              <a:lnTo>
                <a:pt x="714" y="12"/>
              </a:lnTo>
              <a:lnTo>
                <a:pt x="696" y="12"/>
              </a:lnTo>
              <a:lnTo>
                <a:pt x="684" y="6"/>
              </a:lnTo>
              <a:lnTo>
                <a:pt x="678" y="6"/>
              </a:lnTo>
              <a:lnTo>
                <a:pt x="660" y="0"/>
              </a:lnTo>
              <a:lnTo>
                <a:pt x="648" y="0"/>
              </a:lnTo>
              <a:lnTo>
                <a:pt x="648" y="12"/>
              </a:lnTo>
              <a:lnTo>
                <a:pt x="636" y="24"/>
              </a:lnTo>
              <a:lnTo>
                <a:pt x="600" y="24"/>
              </a:lnTo>
              <a:lnTo>
                <a:pt x="600" y="42"/>
              </a:lnTo>
              <a:lnTo>
                <a:pt x="588" y="42"/>
              </a:lnTo>
              <a:lnTo>
                <a:pt x="576" y="54"/>
              </a:lnTo>
              <a:lnTo>
                <a:pt x="570" y="60"/>
              </a:lnTo>
              <a:lnTo>
                <a:pt x="558" y="60"/>
              </a:lnTo>
              <a:lnTo>
                <a:pt x="564" y="66"/>
              </a:lnTo>
              <a:lnTo>
                <a:pt x="570" y="72"/>
              </a:lnTo>
              <a:lnTo>
                <a:pt x="576" y="84"/>
              </a:lnTo>
              <a:lnTo>
                <a:pt x="576" y="90"/>
              </a:lnTo>
              <a:lnTo>
                <a:pt x="582" y="90"/>
              </a:lnTo>
              <a:lnTo>
                <a:pt x="588" y="102"/>
              </a:lnTo>
              <a:lnTo>
                <a:pt x="588" y="114"/>
              </a:lnTo>
              <a:lnTo>
                <a:pt x="600" y="120"/>
              </a:lnTo>
              <a:lnTo>
                <a:pt x="600" y="126"/>
              </a:lnTo>
              <a:lnTo>
                <a:pt x="600" y="138"/>
              </a:lnTo>
              <a:lnTo>
                <a:pt x="588" y="150"/>
              </a:lnTo>
              <a:lnTo>
                <a:pt x="582" y="156"/>
              </a:lnTo>
              <a:lnTo>
                <a:pt x="582" y="186"/>
              </a:lnTo>
              <a:lnTo>
                <a:pt x="570" y="204"/>
              </a:lnTo>
              <a:lnTo>
                <a:pt x="576" y="210"/>
              </a:lnTo>
              <a:lnTo>
                <a:pt x="588" y="210"/>
              </a:lnTo>
              <a:lnTo>
                <a:pt x="588" y="216"/>
              </a:lnTo>
              <a:lnTo>
                <a:pt x="588" y="234"/>
              </a:lnTo>
              <a:lnTo>
                <a:pt x="582" y="240"/>
              </a:lnTo>
              <a:lnTo>
                <a:pt x="582" y="246"/>
              </a:lnTo>
              <a:lnTo>
                <a:pt x="600" y="246"/>
              </a:lnTo>
              <a:lnTo>
                <a:pt x="600" y="240"/>
              </a:lnTo>
              <a:lnTo>
                <a:pt x="606" y="240"/>
              </a:lnTo>
              <a:lnTo>
                <a:pt x="618" y="258"/>
              </a:lnTo>
              <a:lnTo>
                <a:pt x="624" y="258"/>
              </a:lnTo>
              <a:lnTo>
                <a:pt x="624" y="276"/>
              </a:lnTo>
              <a:lnTo>
                <a:pt x="636" y="288"/>
              </a:lnTo>
              <a:lnTo>
                <a:pt x="636" y="294"/>
              </a:lnTo>
              <a:lnTo>
                <a:pt x="642" y="300"/>
              </a:lnTo>
              <a:lnTo>
                <a:pt x="648" y="300"/>
              </a:lnTo>
              <a:lnTo>
                <a:pt x="654" y="306"/>
              </a:lnTo>
              <a:lnTo>
                <a:pt x="660" y="318"/>
              </a:lnTo>
              <a:lnTo>
                <a:pt x="660" y="336"/>
              </a:lnTo>
              <a:lnTo>
                <a:pt x="678" y="336"/>
              </a:lnTo>
              <a:lnTo>
                <a:pt x="684" y="354"/>
              </a:lnTo>
              <a:lnTo>
                <a:pt x="684" y="378"/>
              </a:lnTo>
              <a:lnTo>
                <a:pt x="672" y="390"/>
              </a:lnTo>
              <a:lnTo>
                <a:pt x="660" y="408"/>
              </a:lnTo>
              <a:lnTo>
                <a:pt x="660" y="414"/>
              </a:lnTo>
              <a:lnTo>
                <a:pt x="678" y="414"/>
              </a:lnTo>
              <a:lnTo>
                <a:pt x="684" y="408"/>
              </a:lnTo>
              <a:lnTo>
                <a:pt x="690" y="408"/>
              </a:lnTo>
              <a:lnTo>
                <a:pt x="690" y="414"/>
              </a:lnTo>
              <a:lnTo>
                <a:pt x="696" y="420"/>
              </a:lnTo>
              <a:lnTo>
                <a:pt x="696" y="444"/>
              </a:lnTo>
              <a:lnTo>
                <a:pt x="702" y="444"/>
              </a:lnTo>
              <a:lnTo>
                <a:pt x="696" y="450"/>
              </a:lnTo>
              <a:lnTo>
                <a:pt x="690" y="450"/>
              </a:lnTo>
              <a:lnTo>
                <a:pt x="702" y="468"/>
              </a:lnTo>
              <a:lnTo>
                <a:pt x="702" y="474"/>
              </a:lnTo>
              <a:lnTo>
                <a:pt x="690" y="486"/>
              </a:lnTo>
              <a:lnTo>
                <a:pt x="678" y="480"/>
              </a:lnTo>
              <a:lnTo>
                <a:pt x="660" y="480"/>
              </a:lnTo>
              <a:lnTo>
                <a:pt x="648" y="486"/>
              </a:lnTo>
              <a:lnTo>
                <a:pt x="642" y="486"/>
              </a:lnTo>
              <a:lnTo>
                <a:pt x="624" y="480"/>
              </a:lnTo>
              <a:lnTo>
                <a:pt x="612" y="480"/>
              </a:lnTo>
              <a:lnTo>
                <a:pt x="606" y="498"/>
              </a:lnTo>
              <a:lnTo>
                <a:pt x="600" y="498"/>
              </a:lnTo>
              <a:lnTo>
                <a:pt x="588" y="486"/>
              </a:lnTo>
              <a:lnTo>
                <a:pt x="576" y="486"/>
              </a:lnTo>
              <a:lnTo>
                <a:pt x="570" y="498"/>
              </a:lnTo>
              <a:lnTo>
                <a:pt x="564" y="504"/>
              </a:lnTo>
              <a:lnTo>
                <a:pt x="546" y="504"/>
              </a:lnTo>
              <a:lnTo>
                <a:pt x="534" y="516"/>
              </a:lnTo>
              <a:lnTo>
                <a:pt x="522" y="534"/>
              </a:lnTo>
              <a:lnTo>
                <a:pt x="504" y="540"/>
              </a:lnTo>
              <a:lnTo>
                <a:pt x="492" y="558"/>
              </a:lnTo>
              <a:lnTo>
                <a:pt x="468" y="558"/>
              </a:lnTo>
              <a:lnTo>
                <a:pt x="462" y="546"/>
              </a:lnTo>
              <a:lnTo>
                <a:pt x="462" y="540"/>
              </a:lnTo>
              <a:lnTo>
                <a:pt x="468" y="534"/>
              </a:lnTo>
              <a:lnTo>
                <a:pt x="486" y="534"/>
              </a:lnTo>
              <a:lnTo>
                <a:pt x="492" y="528"/>
              </a:lnTo>
              <a:lnTo>
                <a:pt x="504" y="528"/>
              </a:lnTo>
              <a:lnTo>
                <a:pt x="504" y="510"/>
              </a:lnTo>
              <a:lnTo>
                <a:pt x="510" y="504"/>
              </a:lnTo>
              <a:lnTo>
                <a:pt x="528" y="504"/>
              </a:lnTo>
              <a:lnTo>
                <a:pt x="534" y="498"/>
              </a:lnTo>
              <a:lnTo>
                <a:pt x="534" y="486"/>
              </a:lnTo>
              <a:lnTo>
                <a:pt x="540" y="474"/>
              </a:lnTo>
              <a:lnTo>
                <a:pt x="540" y="468"/>
              </a:lnTo>
              <a:lnTo>
                <a:pt x="528" y="468"/>
              </a:lnTo>
              <a:lnTo>
                <a:pt x="528" y="456"/>
              </a:lnTo>
              <a:lnTo>
                <a:pt x="492" y="456"/>
              </a:lnTo>
              <a:lnTo>
                <a:pt x="486" y="450"/>
              </a:lnTo>
              <a:lnTo>
                <a:pt x="480" y="450"/>
              </a:lnTo>
              <a:lnTo>
                <a:pt x="462" y="444"/>
              </a:lnTo>
              <a:lnTo>
                <a:pt x="456" y="444"/>
              </a:lnTo>
              <a:lnTo>
                <a:pt x="450" y="438"/>
              </a:lnTo>
              <a:lnTo>
                <a:pt x="432" y="438"/>
              </a:lnTo>
              <a:lnTo>
                <a:pt x="426" y="426"/>
              </a:lnTo>
              <a:lnTo>
                <a:pt x="420" y="426"/>
              </a:lnTo>
              <a:lnTo>
                <a:pt x="414" y="414"/>
              </a:lnTo>
              <a:lnTo>
                <a:pt x="402" y="414"/>
              </a:lnTo>
              <a:lnTo>
                <a:pt x="390" y="420"/>
              </a:lnTo>
              <a:lnTo>
                <a:pt x="378" y="408"/>
              </a:lnTo>
              <a:lnTo>
                <a:pt x="378" y="396"/>
              </a:lnTo>
              <a:lnTo>
                <a:pt x="372" y="396"/>
              </a:lnTo>
              <a:lnTo>
                <a:pt x="372" y="408"/>
              </a:lnTo>
              <a:lnTo>
                <a:pt x="366" y="414"/>
              </a:lnTo>
              <a:lnTo>
                <a:pt x="354" y="414"/>
              </a:lnTo>
              <a:lnTo>
                <a:pt x="342" y="426"/>
              </a:lnTo>
              <a:lnTo>
                <a:pt x="336" y="420"/>
              </a:lnTo>
              <a:lnTo>
                <a:pt x="330" y="420"/>
              </a:lnTo>
              <a:lnTo>
                <a:pt x="330" y="408"/>
              </a:lnTo>
              <a:lnTo>
                <a:pt x="318" y="396"/>
              </a:lnTo>
              <a:lnTo>
                <a:pt x="318" y="390"/>
              </a:lnTo>
              <a:lnTo>
                <a:pt x="312" y="396"/>
              </a:lnTo>
              <a:lnTo>
                <a:pt x="312" y="408"/>
              </a:lnTo>
              <a:lnTo>
                <a:pt x="306" y="414"/>
              </a:lnTo>
              <a:lnTo>
                <a:pt x="300" y="420"/>
              </a:lnTo>
              <a:lnTo>
                <a:pt x="288" y="420"/>
              </a:lnTo>
              <a:lnTo>
                <a:pt x="276" y="426"/>
              </a:lnTo>
              <a:lnTo>
                <a:pt x="270" y="426"/>
              </a:lnTo>
              <a:lnTo>
                <a:pt x="264" y="438"/>
              </a:lnTo>
              <a:lnTo>
                <a:pt x="258" y="438"/>
              </a:lnTo>
              <a:lnTo>
                <a:pt x="258" y="426"/>
              </a:lnTo>
              <a:lnTo>
                <a:pt x="240" y="438"/>
              </a:lnTo>
              <a:lnTo>
                <a:pt x="228" y="438"/>
              </a:lnTo>
              <a:lnTo>
                <a:pt x="222" y="426"/>
              </a:lnTo>
              <a:lnTo>
                <a:pt x="222" y="414"/>
              </a:lnTo>
              <a:lnTo>
                <a:pt x="216" y="408"/>
              </a:lnTo>
              <a:lnTo>
                <a:pt x="210" y="408"/>
              </a:lnTo>
              <a:lnTo>
                <a:pt x="198" y="414"/>
              </a:lnTo>
              <a:lnTo>
                <a:pt x="192" y="408"/>
              </a:lnTo>
              <a:lnTo>
                <a:pt x="186" y="408"/>
              </a:lnTo>
              <a:lnTo>
                <a:pt x="180" y="414"/>
              </a:lnTo>
              <a:lnTo>
                <a:pt x="180" y="426"/>
              </a:lnTo>
              <a:lnTo>
                <a:pt x="174" y="438"/>
              </a:lnTo>
              <a:lnTo>
                <a:pt x="162" y="438"/>
              </a:lnTo>
              <a:lnTo>
                <a:pt x="150" y="450"/>
              </a:lnTo>
              <a:lnTo>
                <a:pt x="150" y="468"/>
              </a:lnTo>
              <a:lnTo>
                <a:pt x="144" y="468"/>
              </a:lnTo>
              <a:lnTo>
                <a:pt x="138" y="474"/>
              </a:lnTo>
              <a:lnTo>
                <a:pt x="120" y="474"/>
              </a:lnTo>
              <a:lnTo>
                <a:pt x="120" y="468"/>
              </a:lnTo>
              <a:lnTo>
                <a:pt x="132" y="456"/>
              </a:lnTo>
              <a:lnTo>
                <a:pt x="120" y="450"/>
              </a:lnTo>
              <a:lnTo>
                <a:pt x="114" y="450"/>
              </a:lnTo>
              <a:lnTo>
                <a:pt x="108" y="456"/>
              </a:lnTo>
              <a:lnTo>
                <a:pt x="102" y="456"/>
              </a:lnTo>
              <a:lnTo>
                <a:pt x="84" y="474"/>
              </a:lnTo>
              <a:lnTo>
                <a:pt x="60" y="474"/>
              </a:lnTo>
              <a:lnTo>
                <a:pt x="30" y="468"/>
              </a:lnTo>
              <a:lnTo>
                <a:pt x="18" y="480"/>
              </a:lnTo>
              <a:lnTo>
                <a:pt x="18" y="534"/>
              </a:lnTo>
              <a:lnTo>
                <a:pt x="0" y="546"/>
              </a:lnTo>
              <a:lnTo>
                <a:pt x="6" y="558"/>
              </a:lnTo>
              <a:lnTo>
                <a:pt x="30" y="558"/>
              </a:lnTo>
              <a:lnTo>
                <a:pt x="36" y="564"/>
              </a:lnTo>
              <a:lnTo>
                <a:pt x="36" y="570"/>
              </a:lnTo>
              <a:lnTo>
                <a:pt x="30" y="576"/>
              </a:lnTo>
              <a:lnTo>
                <a:pt x="30" y="594"/>
              </a:lnTo>
              <a:lnTo>
                <a:pt x="36" y="600"/>
              </a:lnTo>
              <a:lnTo>
                <a:pt x="42" y="600"/>
              </a:lnTo>
              <a:lnTo>
                <a:pt x="72" y="588"/>
              </a:lnTo>
              <a:lnTo>
                <a:pt x="78" y="600"/>
              </a:lnTo>
              <a:lnTo>
                <a:pt x="78" y="618"/>
              </a:lnTo>
              <a:lnTo>
                <a:pt x="84" y="624"/>
              </a:lnTo>
              <a:lnTo>
                <a:pt x="78" y="642"/>
              </a:lnTo>
              <a:lnTo>
                <a:pt x="78" y="654"/>
              </a:lnTo>
              <a:lnTo>
                <a:pt x="66" y="672"/>
              </a:lnTo>
              <a:lnTo>
                <a:pt x="108" y="714"/>
              </a:lnTo>
              <a:lnTo>
                <a:pt x="114" y="714"/>
              </a:lnTo>
              <a:lnTo>
                <a:pt x="144" y="738"/>
              </a:lnTo>
              <a:lnTo>
                <a:pt x="144" y="750"/>
              </a:lnTo>
              <a:lnTo>
                <a:pt x="150" y="744"/>
              </a:lnTo>
              <a:lnTo>
                <a:pt x="156" y="750"/>
              </a:lnTo>
              <a:lnTo>
                <a:pt x="174" y="750"/>
              </a:lnTo>
              <a:lnTo>
                <a:pt x="186" y="744"/>
              </a:lnTo>
              <a:lnTo>
                <a:pt x="192" y="738"/>
              </a:lnTo>
              <a:lnTo>
                <a:pt x="210" y="738"/>
              </a:lnTo>
              <a:lnTo>
                <a:pt x="210" y="732"/>
              </a:lnTo>
              <a:lnTo>
                <a:pt x="222" y="720"/>
              </a:lnTo>
              <a:lnTo>
                <a:pt x="228" y="732"/>
              </a:lnTo>
              <a:close/>
            </a:path>
          </a:pathLst>
        </a:custGeom>
        <a:solidFill>
          <a:srgbClr val="31869B"/>
        </a:solidFill>
        <a:ln w="9525">
          <a:solidFill>
            <a:schemeClr val="bg1"/>
          </a:solidFill>
          <a:round/>
          <a:headEnd/>
          <a:tailEnd/>
        </a:ln>
      </xdr:spPr>
      <xdr:txBody>
        <a:bodyPr vert="horz" wrap="square" lIns="91440" tIns="45720" rIns="91440" bIns="45720" numCol="1" anchor="t" anchorCtr="0" compatLnSpc="1">
          <a:prstTxWarp prst="textNoShape">
            <a:avLst/>
          </a:prstTxWarp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>
    <xdr:from>
      <xdr:col>7</xdr:col>
      <xdr:colOff>27298</xdr:colOff>
      <xdr:row>5</xdr:row>
      <xdr:rowOff>63493</xdr:rowOff>
    </xdr:from>
    <xdr:to>
      <xdr:col>8</xdr:col>
      <xdr:colOff>83528</xdr:colOff>
      <xdr:row>7</xdr:row>
      <xdr:rowOff>70293</xdr:rowOff>
    </xdr:to>
    <xdr:sp macro="" textlink="">
      <xdr:nvSpPr>
        <xdr:cNvPr id="6" name="La Rioja"/>
        <xdr:cNvSpPr>
          <a:spLocks/>
        </xdr:cNvSpPr>
      </xdr:nvSpPr>
      <xdr:spPr bwMode="auto">
        <a:xfrm>
          <a:off x="4580248" y="1663693"/>
          <a:ext cx="627730" cy="387800"/>
        </a:xfrm>
        <a:custGeom>
          <a:avLst/>
          <a:gdLst/>
          <a:ahLst/>
          <a:cxnLst>
            <a:cxn ang="0">
              <a:pos x="360" y="222"/>
            </a:cxn>
            <a:cxn ang="0">
              <a:pos x="366" y="204"/>
            </a:cxn>
            <a:cxn ang="0">
              <a:pos x="408" y="186"/>
            </a:cxn>
            <a:cxn ang="0">
              <a:pos x="420" y="162"/>
            </a:cxn>
            <a:cxn ang="0">
              <a:pos x="402" y="156"/>
            </a:cxn>
            <a:cxn ang="0">
              <a:pos x="384" y="144"/>
            </a:cxn>
            <a:cxn ang="0">
              <a:pos x="360" y="126"/>
            </a:cxn>
            <a:cxn ang="0">
              <a:pos x="348" y="108"/>
            </a:cxn>
            <a:cxn ang="0">
              <a:pos x="330" y="96"/>
            </a:cxn>
            <a:cxn ang="0">
              <a:pos x="306" y="78"/>
            </a:cxn>
            <a:cxn ang="0">
              <a:pos x="276" y="78"/>
            </a:cxn>
            <a:cxn ang="0">
              <a:pos x="252" y="72"/>
            </a:cxn>
            <a:cxn ang="0">
              <a:pos x="240" y="60"/>
            </a:cxn>
            <a:cxn ang="0">
              <a:pos x="216" y="66"/>
            </a:cxn>
            <a:cxn ang="0">
              <a:pos x="192" y="48"/>
            </a:cxn>
            <a:cxn ang="0">
              <a:pos x="168" y="42"/>
            </a:cxn>
            <a:cxn ang="0">
              <a:pos x="162" y="48"/>
            </a:cxn>
            <a:cxn ang="0">
              <a:pos x="150" y="60"/>
            </a:cxn>
            <a:cxn ang="0">
              <a:pos x="138" y="30"/>
            </a:cxn>
            <a:cxn ang="0">
              <a:pos x="120" y="12"/>
            </a:cxn>
            <a:cxn ang="0">
              <a:pos x="96" y="12"/>
            </a:cxn>
            <a:cxn ang="0">
              <a:pos x="102" y="36"/>
            </a:cxn>
            <a:cxn ang="0">
              <a:pos x="90" y="30"/>
            </a:cxn>
            <a:cxn ang="0">
              <a:pos x="78" y="0"/>
            </a:cxn>
            <a:cxn ang="0">
              <a:pos x="12" y="6"/>
            </a:cxn>
            <a:cxn ang="0">
              <a:pos x="12" y="30"/>
            </a:cxn>
            <a:cxn ang="0">
              <a:pos x="12" y="42"/>
            </a:cxn>
            <a:cxn ang="0">
              <a:pos x="18" y="66"/>
            </a:cxn>
            <a:cxn ang="0">
              <a:pos x="6" y="78"/>
            </a:cxn>
            <a:cxn ang="0">
              <a:pos x="12" y="108"/>
            </a:cxn>
            <a:cxn ang="0">
              <a:pos x="0" y="180"/>
            </a:cxn>
            <a:cxn ang="0">
              <a:pos x="24" y="210"/>
            </a:cxn>
            <a:cxn ang="0">
              <a:pos x="60" y="234"/>
            </a:cxn>
            <a:cxn ang="0">
              <a:pos x="90" y="234"/>
            </a:cxn>
            <a:cxn ang="0">
              <a:pos x="96" y="192"/>
            </a:cxn>
            <a:cxn ang="0">
              <a:pos x="114" y="192"/>
            </a:cxn>
            <a:cxn ang="0">
              <a:pos x="114" y="222"/>
            </a:cxn>
            <a:cxn ang="0">
              <a:pos x="114" y="240"/>
            </a:cxn>
            <a:cxn ang="0">
              <a:pos x="132" y="246"/>
            </a:cxn>
            <a:cxn ang="0">
              <a:pos x="156" y="246"/>
            </a:cxn>
            <a:cxn ang="0">
              <a:pos x="174" y="216"/>
            </a:cxn>
            <a:cxn ang="0">
              <a:pos x="192" y="192"/>
            </a:cxn>
            <a:cxn ang="0">
              <a:pos x="240" y="186"/>
            </a:cxn>
            <a:cxn ang="0">
              <a:pos x="252" y="210"/>
            </a:cxn>
            <a:cxn ang="0">
              <a:pos x="288" y="210"/>
            </a:cxn>
            <a:cxn ang="0">
              <a:pos x="288" y="222"/>
            </a:cxn>
            <a:cxn ang="0">
              <a:pos x="294" y="240"/>
            </a:cxn>
            <a:cxn ang="0">
              <a:pos x="294" y="252"/>
            </a:cxn>
            <a:cxn ang="0">
              <a:pos x="324" y="264"/>
            </a:cxn>
            <a:cxn ang="0">
              <a:pos x="366" y="246"/>
            </a:cxn>
          </a:cxnLst>
          <a:rect l="0" t="0" r="r" b="b"/>
          <a:pathLst>
            <a:path w="426" h="270">
              <a:moveTo>
                <a:pt x="366" y="240"/>
              </a:moveTo>
              <a:lnTo>
                <a:pt x="360" y="234"/>
              </a:lnTo>
              <a:lnTo>
                <a:pt x="360" y="222"/>
              </a:lnTo>
              <a:lnTo>
                <a:pt x="354" y="216"/>
              </a:lnTo>
              <a:lnTo>
                <a:pt x="360" y="204"/>
              </a:lnTo>
              <a:lnTo>
                <a:pt x="366" y="204"/>
              </a:lnTo>
              <a:lnTo>
                <a:pt x="366" y="192"/>
              </a:lnTo>
              <a:lnTo>
                <a:pt x="372" y="186"/>
              </a:lnTo>
              <a:lnTo>
                <a:pt x="408" y="186"/>
              </a:lnTo>
              <a:lnTo>
                <a:pt x="420" y="180"/>
              </a:lnTo>
              <a:lnTo>
                <a:pt x="426" y="174"/>
              </a:lnTo>
              <a:lnTo>
                <a:pt x="420" y="162"/>
              </a:lnTo>
              <a:lnTo>
                <a:pt x="408" y="162"/>
              </a:lnTo>
              <a:lnTo>
                <a:pt x="408" y="156"/>
              </a:lnTo>
              <a:lnTo>
                <a:pt x="402" y="156"/>
              </a:lnTo>
              <a:lnTo>
                <a:pt x="396" y="150"/>
              </a:lnTo>
              <a:lnTo>
                <a:pt x="384" y="150"/>
              </a:lnTo>
              <a:lnTo>
                <a:pt x="384" y="144"/>
              </a:lnTo>
              <a:lnTo>
                <a:pt x="366" y="144"/>
              </a:lnTo>
              <a:lnTo>
                <a:pt x="366" y="132"/>
              </a:lnTo>
              <a:lnTo>
                <a:pt x="360" y="126"/>
              </a:lnTo>
              <a:lnTo>
                <a:pt x="354" y="126"/>
              </a:lnTo>
              <a:lnTo>
                <a:pt x="354" y="120"/>
              </a:lnTo>
              <a:lnTo>
                <a:pt x="348" y="108"/>
              </a:lnTo>
              <a:lnTo>
                <a:pt x="342" y="102"/>
              </a:lnTo>
              <a:lnTo>
                <a:pt x="330" y="102"/>
              </a:lnTo>
              <a:lnTo>
                <a:pt x="330" y="96"/>
              </a:lnTo>
              <a:lnTo>
                <a:pt x="318" y="96"/>
              </a:lnTo>
              <a:lnTo>
                <a:pt x="306" y="96"/>
              </a:lnTo>
              <a:lnTo>
                <a:pt x="306" y="78"/>
              </a:lnTo>
              <a:lnTo>
                <a:pt x="294" y="72"/>
              </a:lnTo>
              <a:lnTo>
                <a:pt x="282" y="72"/>
              </a:lnTo>
              <a:lnTo>
                <a:pt x="276" y="78"/>
              </a:lnTo>
              <a:lnTo>
                <a:pt x="270" y="78"/>
              </a:lnTo>
              <a:lnTo>
                <a:pt x="270" y="72"/>
              </a:lnTo>
              <a:lnTo>
                <a:pt x="252" y="72"/>
              </a:lnTo>
              <a:lnTo>
                <a:pt x="252" y="66"/>
              </a:lnTo>
              <a:lnTo>
                <a:pt x="240" y="66"/>
              </a:lnTo>
              <a:lnTo>
                <a:pt x="240" y="60"/>
              </a:lnTo>
              <a:lnTo>
                <a:pt x="228" y="60"/>
              </a:lnTo>
              <a:lnTo>
                <a:pt x="228" y="66"/>
              </a:lnTo>
              <a:lnTo>
                <a:pt x="216" y="66"/>
              </a:lnTo>
              <a:lnTo>
                <a:pt x="210" y="60"/>
              </a:lnTo>
              <a:lnTo>
                <a:pt x="198" y="60"/>
              </a:lnTo>
              <a:lnTo>
                <a:pt x="192" y="48"/>
              </a:lnTo>
              <a:lnTo>
                <a:pt x="174" y="48"/>
              </a:lnTo>
              <a:lnTo>
                <a:pt x="174" y="42"/>
              </a:lnTo>
              <a:lnTo>
                <a:pt x="168" y="42"/>
              </a:lnTo>
              <a:lnTo>
                <a:pt x="168" y="48"/>
              </a:lnTo>
              <a:lnTo>
                <a:pt x="162" y="60"/>
              </a:lnTo>
              <a:lnTo>
                <a:pt x="162" y="48"/>
              </a:lnTo>
              <a:lnTo>
                <a:pt x="156" y="48"/>
              </a:lnTo>
              <a:lnTo>
                <a:pt x="156" y="60"/>
              </a:lnTo>
              <a:lnTo>
                <a:pt x="150" y="60"/>
              </a:lnTo>
              <a:lnTo>
                <a:pt x="150" y="42"/>
              </a:lnTo>
              <a:lnTo>
                <a:pt x="138" y="42"/>
              </a:lnTo>
              <a:lnTo>
                <a:pt x="138" y="30"/>
              </a:lnTo>
              <a:lnTo>
                <a:pt x="132" y="18"/>
              </a:lnTo>
              <a:lnTo>
                <a:pt x="126" y="12"/>
              </a:lnTo>
              <a:lnTo>
                <a:pt x="120" y="12"/>
              </a:lnTo>
              <a:lnTo>
                <a:pt x="114" y="6"/>
              </a:lnTo>
              <a:lnTo>
                <a:pt x="102" y="6"/>
              </a:lnTo>
              <a:lnTo>
                <a:pt x="96" y="12"/>
              </a:lnTo>
              <a:lnTo>
                <a:pt x="102" y="12"/>
              </a:lnTo>
              <a:lnTo>
                <a:pt x="102" y="18"/>
              </a:lnTo>
              <a:lnTo>
                <a:pt x="102" y="36"/>
              </a:lnTo>
              <a:lnTo>
                <a:pt x="96" y="30"/>
              </a:lnTo>
              <a:lnTo>
                <a:pt x="90" y="18"/>
              </a:lnTo>
              <a:lnTo>
                <a:pt x="90" y="30"/>
              </a:lnTo>
              <a:lnTo>
                <a:pt x="84" y="30"/>
              </a:lnTo>
              <a:lnTo>
                <a:pt x="78" y="18"/>
              </a:lnTo>
              <a:lnTo>
                <a:pt x="78" y="0"/>
              </a:lnTo>
              <a:lnTo>
                <a:pt x="72" y="0"/>
              </a:lnTo>
              <a:lnTo>
                <a:pt x="18" y="0"/>
              </a:lnTo>
              <a:lnTo>
                <a:pt x="12" y="6"/>
              </a:lnTo>
              <a:lnTo>
                <a:pt x="6" y="6"/>
              </a:lnTo>
              <a:lnTo>
                <a:pt x="6" y="18"/>
              </a:lnTo>
              <a:lnTo>
                <a:pt x="12" y="30"/>
              </a:lnTo>
              <a:lnTo>
                <a:pt x="0" y="30"/>
              </a:lnTo>
              <a:lnTo>
                <a:pt x="0" y="42"/>
              </a:lnTo>
              <a:lnTo>
                <a:pt x="12" y="42"/>
              </a:lnTo>
              <a:lnTo>
                <a:pt x="6" y="60"/>
              </a:lnTo>
              <a:lnTo>
                <a:pt x="12" y="60"/>
              </a:lnTo>
              <a:lnTo>
                <a:pt x="18" y="66"/>
              </a:lnTo>
              <a:lnTo>
                <a:pt x="18" y="102"/>
              </a:lnTo>
              <a:lnTo>
                <a:pt x="12" y="78"/>
              </a:lnTo>
              <a:lnTo>
                <a:pt x="6" y="78"/>
              </a:lnTo>
              <a:lnTo>
                <a:pt x="6" y="96"/>
              </a:lnTo>
              <a:lnTo>
                <a:pt x="12" y="102"/>
              </a:lnTo>
              <a:lnTo>
                <a:pt x="12" y="108"/>
              </a:lnTo>
              <a:lnTo>
                <a:pt x="6" y="108"/>
              </a:lnTo>
              <a:lnTo>
                <a:pt x="6" y="174"/>
              </a:lnTo>
              <a:lnTo>
                <a:pt x="0" y="180"/>
              </a:lnTo>
              <a:lnTo>
                <a:pt x="6" y="180"/>
              </a:lnTo>
              <a:lnTo>
                <a:pt x="24" y="204"/>
              </a:lnTo>
              <a:lnTo>
                <a:pt x="24" y="210"/>
              </a:lnTo>
              <a:lnTo>
                <a:pt x="48" y="210"/>
              </a:lnTo>
              <a:lnTo>
                <a:pt x="60" y="222"/>
              </a:lnTo>
              <a:lnTo>
                <a:pt x="60" y="234"/>
              </a:lnTo>
              <a:lnTo>
                <a:pt x="60" y="240"/>
              </a:lnTo>
              <a:lnTo>
                <a:pt x="78" y="240"/>
              </a:lnTo>
              <a:lnTo>
                <a:pt x="90" y="234"/>
              </a:lnTo>
              <a:lnTo>
                <a:pt x="96" y="222"/>
              </a:lnTo>
              <a:lnTo>
                <a:pt x="96" y="204"/>
              </a:lnTo>
              <a:lnTo>
                <a:pt x="96" y="192"/>
              </a:lnTo>
              <a:lnTo>
                <a:pt x="102" y="204"/>
              </a:lnTo>
              <a:lnTo>
                <a:pt x="114" y="204"/>
              </a:lnTo>
              <a:lnTo>
                <a:pt x="114" y="192"/>
              </a:lnTo>
              <a:lnTo>
                <a:pt x="120" y="204"/>
              </a:lnTo>
              <a:lnTo>
                <a:pt x="120" y="216"/>
              </a:lnTo>
              <a:lnTo>
                <a:pt x="114" y="222"/>
              </a:lnTo>
              <a:lnTo>
                <a:pt x="114" y="234"/>
              </a:lnTo>
              <a:lnTo>
                <a:pt x="102" y="234"/>
              </a:lnTo>
              <a:lnTo>
                <a:pt x="114" y="240"/>
              </a:lnTo>
              <a:lnTo>
                <a:pt x="126" y="240"/>
              </a:lnTo>
              <a:lnTo>
                <a:pt x="126" y="246"/>
              </a:lnTo>
              <a:lnTo>
                <a:pt x="132" y="246"/>
              </a:lnTo>
              <a:lnTo>
                <a:pt x="138" y="240"/>
              </a:lnTo>
              <a:lnTo>
                <a:pt x="150" y="246"/>
              </a:lnTo>
              <a:lnTo>
                <a:pt x="156" y="246"/>
              </a:lnTo>
              <a:lnTo>
                <a:pt x="162" y="240"/>
              </a:lnTo>
              <a:lnTo>
                <a:pt x="162" y="234"/>
              </a:lnTo>
              <a:lnTo>
                <a:pt x="174" y="216"/>
              </a:lnTo>
              <a:lnTo>
                <a:pt x="174" y="204"/>
              </a:lnTo>
              <a:lnTo>
                <a:pt x="180" y="204"/>
              </a:lnTo>
              <a:lnTo>
                <a:pt x="192" y="192"/>
              </a:lnTo>
              <a:lnTo>
                <a:pt x="204" y="192"/>
              </a:lnTo>
              <a:lnTo>
                <a:pt x="204" y="186"/>
              </a:lnTo>
              <a:lnTo>
                <a:pt x="240" y="186"/>
              </a:lnTo>
              <a:lnTo>
                <a:pt x="246" y="192"/>
              </a:lnTo>
              <a:lnTo>
                <a:pt x="246" y="210"/>
              </a:lnTo>
              <a:lnTo>
                <a:pt x="252" y="210"/>
              </a:lnTo>
              <a:lnTo>
                <a:pt x="270" y="204"/>
              </a:lnTo>
              <a:lnTo>
                <a:pt x="288" y="204"/>
              </a:lnTo>
              <a:lnTo>
                <a:pt x="288" y="210"/>
              </a:lnTo>
              <a:lnTo>
                <a:pt x="282" y="216"/>
              </a:lnTo>
              <a:lnTo>
                <a:pt x="276" y="216"/>
              </a:lnTo>
              <a:lnTo>
                <a:pt x="288" y="222"/>
              </a:lnTo>
              <a:lnTo>
                <a:pt x="288" y="234"/>
              </a:lnTo>
              <a:lnTo>
                <a:pt x="294" y="234"/>
              </a:lnTo>
              <a:lnTo>
                <a:pt x="294" y="240"/>
              </a:lnTo>
              <a:lnTo>
                <a:pt x="288" y="240"/>
              </a:lnTo>
              <a:lnTo>
                <a:pt x="288" y="246"/>
              </a:lnTo>
              <a:lnTo>
                <a:pt x="294" y="252"/>
              </a:lnTo>
              <a:lnTo>
                <a:pt x="306" y="252"/>
              </a:lnTo>
              <a:lnTo>
                <a:pt x="312" y="264"/>
              </a:lnTo>
              <a:lnTo>
                <a:pt x="324" y="264"/>
              </a:lnTo>
              <a:lnTo>
                <a:pt x="330" y="270"/>
              </a:lnTo>
              <a:lnTo>
                <a:pt x="348" y="270"/>
              </a:lnTo>
              <a:lnTo>
                <a:pt x="366" y="246"/>
              </a:lnTo>
              <a:lnTo>
                <a:pt x="366" y="240"/>
              </a:lnTo>
              <a:close/>
            </a:path>
          </a:pathLst>
        </a:custGeom>
        <a:solidFill>
          <a:srgbClr val="31869B"/>
        </a:solidFill>
        <a:ln w="9525">
          <a:solidFill>
            <a:schemeClr val="bg1"/>
          </a:solidFill>
          <a:round/>
          <a:headEnd/>
          <a:tailEnd/>
        </a:ln>
      </xdr:spPr>
      <xdr:txBody>
        <a:bodyPr vert="horz" wrap="square" lIns="91440" tIns="45720" rIns="91440" bIns="45720" numCol="1" anchor="t" anchorCtr="0" compatLnSpc="1">
          <a:prstTxWarp prst="textNoShape">
            <a:avLst/>
          </a:prstTxWarp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>
    <xdr:from>
      <xdr:col>7</xdr:col>
      <xdr:colOff>255119</xdr:colOff>
      <xdr:row>4</xdr:row>
      <xdr:rowOff>275768</xdr:rowOff>
    </xdr:from>
    <xdr:to>
      <xdr:col>8</xdr:col>
      <xdr:colOff>483827</xdr:colOff>
      <xdr:row>7</xdr:row>
      <xdr:rowOff>70293</xdr:rowOff>
    </xdr:to>
    <xdr:sp macro="" textlink="">
      <xdr:nvSpPr>
        <xdr:cNvPr id="7" name="Navarra"/>
        <xdr:cNvSpPr>
          <a:spLocks/>
        </xdr:cNvSpPr>
      </xdr:nvSpPr>
      <xdr:spPr bwMode="auto">
        <a:xfrm>
          <a:off x="4808069" y="1275893"/>
          <a:ext cx="800208" cy="775600"/>
        </a:xfrm>
        <a:custGeom>
          <a:avLst/>
          <a:gdLst/>
          <a:ahLst/>
          <a:cxnLst>
            <a:cxn ang="0">
              <a:pos x="492" y="174"/>
            </a:cxn>
            <a:cxn ang="0">
              <a:pos x="480" y="210"/>
            </a:cxn>
            <a:cxn ang="0">
              <a:pos x="444" y="228"/>
            </a:cxn>
            <a:cxn ang="0">
              <a:pos x="414" y="252"/>
            </a:cxn>
            <a:cxn ang="0">
              <a:pos x="372" y="282"/>
            </a:cxn>
            <a:cxn ang="0">
              <a:pos x="354" y="300"/>
            </a:cxn>
            <a:cxn ang="0">
              <a:pos x="354" y="318"/>
            </a:cxn>
            <a:cxn ang="0">
              <a:pos x="342" y="336"/>
            </a:cxn>
            <a:cxn ang="0">
              <a:pos x="336" y="366"/>
            </a:cxn>
            <a:cxn ang="0">
              <a:pos x="336" y="378"/>
            </a:cxn>
            <a:cxn ang="0">
              <a:pos x="324" y="402"/>
            </a:cxn>
            <a:cxn ang="0">
              <a:pos x="330" y="456"/>
            </a:cxn>
            <a:cxn ang="0">
              <a:pos x="348" y="480"/>
            </a:cxn>
            <a:cxn ang="0">
              <a:pos x="342" y="510"/>
            </a:cxn>
            <a:cxn ang="0">
              <a:pos x="312" y="522"/>
            </a:cxn>
            <a:cxn ang="0">
              <a:pos x="276" y="540"/>
            </a:cxn>
            <a:cxn ang="0">
              <a:pos x="228" y="522"/>
            </a:cxn>
            <a:cxn ang="0">
              <a:pos x="192" y="510"/>
            </a:cxn>
            <a:cxn ang="0">
              <a:pos x="180" y="486"/>
            </a:cxn>
            <a:cxn ang="0">
              <a:pos x="192" y="462"/>
            </a:cxn>
            <a:cxn ang="0">
              <a:pos x="246" y="450"/>
            </a:cxn>
            <a:cxn ang="0">
              <a:pos x="234" y="432"/>
            </a:cxn>
            <a:cxn ang="0">
              <a:pos x="222" y="420"/>
            </a:cxn>
            <a:cxn ang="0">
              <a:pos x="192" y="414"/>
            </a:cxn>
            <a:cxn ang="0">
              <a:pos x="180" y="396"/>
            </a:cxn>
            <a:cxn ang="0">
              <a:pos x="168" y="372"/>
            </a:cxn>
            <a:cxn ang="0">
              <a:pos x="144" y="366"/>
            </a:cxn>
            <a:cxn ang="0">
              <a:pos x="120" y="342"/>
            </a:cxn>
            <a:cxn ang="0">
              <a:pos x="96" y="348"/>
            </a:cxn>
            <a:cxn ang="0">
              <a:pos x="78" y="336"/>
            </a:cxn>
            <a:cxn ang="0">
              <a:pos x="54" y="330"/>
            </a:cxn>
            <a:cxn ang="0">
              <a:pos x="36" y="330"/>
            </a:cxn>
            <a:cxn ang="0">
              <a:pos x="24" y="318"/>
            </a:cxn>
            <a:cxn ang="0">
              <a:pos x="36" y="300"/>
            </a:cxn>
            <a:cxn ang="0">
              <a:pos x="24" y="288"/>
            </a:cxn>
            <a:cxn ang="0">
              <a:pos x="0" y="276"/>
            </a:cxn>
            <a:cxn ang="0">
              <a:pos x="24" y="258"/>
            </a:cxn>
            <a:cxn ang="0">
              <a:pos x="54" y="270"/>
            </a:cxn>
            <a:cxn ang="0">
              <a:pos x="60" y="252"/>
            </a:cxn>
            <a:cxn ang="0">
              <a:pos x="54" y="228"/>
            </a:cxn>
            <a:cxn ang="0">
              <a:pos x="66" y="198"/>
            </a:cxn>
            <a:cxn ang="0">
              <a:pos x="78" y="186"/>
            </a:cxn>
            <a:cxn ang="0">
              <a:pos x="78" y="156"/>
            </a:cxn>
            <a:cxn ang="0">
              <a:pos x="108" y="138"/>
            </a:cxn>
            <a:cxn ang="0">
              <a:pos x="138" y="126"/>
            </a:cxn>
            <a:cxn ang="0">
              <a:pos x="174" y="66"/>
            </a:cxn>
            <a:cxn ang="0">
              <a:pos x="174" y="42"/>
            </a:cxn>
            <a:cxn ang="0">
              <a:pos x="192" y="30"/>
            </a:cxn>
            <a:cxn ang="0">
              <a:pos x="210" y="12"/>
            </a:cxn>
            <a:cxn ang="0">
              <a:pos x="252" y="36"/>
            </a:cxn>
            <a:cxn ang="0">
              <a:pos x="294" y="42"/>
            </a:cxn>
            <a:cxn ang="0">
              <a:pos x="336" y="90"/>
            </a:cxn>
            <a:cxn ang="0">
              <a:pos x="354" y="126"/>
            </a:cxn>
            <a:cxn ang="0">
              <a:pos x="390" y="84"/>
            </a:cxn>
            <a:cxn ang="0">
              <a:pos x="426" y="126"/>
            </a:cxn>
            <a:cxn ang="0">
              <a:pos x="528" y="138"/>
            </a:cxn>
          </a:cxnLst>
          <a:rect l="0" t="0" r="r" b="b"/>
          <a:pathLst>
            <a:path w="534" h="540">
              <a:moveTo>
                <a:pt x="534" y="168"/>
              </a:moveTo>
              <a:lnTo>
                <a:pt x="504" y="168"/>
              </a:lnTo>
              <a:lnTo>
                <a:pt x="492" y="174"/>
              </a:lnTo>
              <a:lnTo>
                <a:pt x="486" y="192"/>
              </a:lnTo>
              <a:lnTo>
                <a:pt x="486" y="210"/>
              </a:lnTo>
              <a:lnTo>
                <a:pt x="480" y="210"/>
              </a:lnTo>
              <a:lnTo>
                <a:pt x="468" y="210"/>
              </a:lnTo>
              <a:lnTo>
                <a:pt x="462" y="216"/>
              </a:lnTo>
              <a:lnTo>
                <a:pt x="444" y="228"/>
              </a:lnTo>
              <a:lnTo>
                <a:pt x="420" y="228"/>
              </a:lnTo>
              <a:lnTo>
                <a:pt x="420" y="252"/>
              </a:lnTo>
              <a:lnTo>
                <a:pt x="414" y="252"/>
              </a:lnTo>
              <a:lnTo>
                <a:pt x="390" y="252"/>
              </a:lnTo>
              <a:lnTo>
                <a:pt x="384" y="270"/>
              </a:lnTo>
              <a:lnTo>
                <a:pt x="372" y="282"/>
              </a:lnTo>
              <a:lnTo>
                <a:pt x="372" y="288"/>
              </a:lnTo>
              <a:lnTo>
                <a:pt x="366" y="288"/>
              </a:lnTo>
              <a:lnTo>
                <a:pt x="354" y="300"/>
              </a:lnTo>
              <a:lnTo>
                <a:pt x="354" y="306"/>
              </a:lnTo>
              <a:lnTo>
                <a:pt x="366" y="312"/>
              </a:lnTo>
              <a:lnTo>
                <a:pt x="354" y="318"/>
              </a:lnTo>
              <a:lnTo>
                <a:pt x="354" y="330"/>
              </a:lnTo>
              <a:lnTo>
                <a:pt x="348" y="336"/>
              </a:lnTo>
              <a:lnTo>
                <a:pt x="342" y="336"/>
              </a:lnTo>
              <a:lnTo>
                <a:pt x="342" y="348"/>
              </a:lnTo>
              <a:lnTo>
                <a:pt x="336" y="360"/>
              </a:lnTo>
              <a:lnTo>
                <a:pt x="336" y="366"/>
              </a:lnTo>
              <a:lnTo>
                <a:pt x="342" y="366"/>
              </a:lnTo>
              <a:lnTo>
                <a:pt x="342" y="378"/>
              </a:lnTo>
              <a:lnTo>
                <a:pt x="336" y="378"/>
              </a:lnTo>
              <a:lnTo>
                <a:pt x="330" y="390"/>
              </a:lnTo>
              <a:lnTo>
                <a:pt x="330" y="396"/>
              </a:lnTo>
              <a:lnTo>
                <a:pt x="324" y="402"/>
              </a:lnTo>
              <a:lnTo>
                <a:pt x="324" y="426"/>
              </a:lnTo>
              <a:lnTo>
                <a:pt x="330" y="432"/>
              </a:lnTo>
              <a:lnTo>
                <a:pt x="330" y="456"/>
              </a:lnTo>
              <a:lnTo>
                <a:pt x="336" y="462"/>
              </a:lnTo>
              <a:lnTo>
                <a:pt x="342" y="480"/>
              </a:lnTo>
              <a:lnTo>
                <a:pt x="348" y="480"/>
              </a:lnTo>
              <a:lnTo>
                <a:pt x="348" y="492"/>
              </a:lnTo>
              <a:lnTo>
                <a:pt x="342" y="504"/>
              </a:lnTo>
              <a:lnTo>
                <a:pt x="342" y="510"/>
              </a:lnTo>
              <a:lnTo>
                <a:pt x="336" y="516"/>
              </a:lnTo>
              <a:lnTo>
                <a:pt x="330" y="522"/>
              </a:lnTo>
              <a:lnTo>
                <a:pt x="312" y="522"/>
              </a:lnTo>
              <a:lnTo>
                <a:pt x="306" y="534"/>
              </a:lnTo>
              <a:lnTo>
                <a:pt x="300" y="540"/>
              </a:lnTo>
              <a:lnTo>
                <a:pt x="276" y="540"/>
              </a:lnTo>
              <a:lnTo>
                <a:pt x="270" y="534"/>
              </a:lnTo>
              <a:lnTo>
                <a:pt x="264" y="522"/>
              </a:lnTo>
              <a:lnTo>
                <a:pt x="228" y="522"/>
              </a:lnTo>
              <a:lnTo>
                <a:pt x="222" y="516"/>
              </a:lnTo>
              <a:lnTo>
                <a:pt x="222" y="510"/>
              </a:lnTo>
              <a:lnTo>
                <a:pt x="192" y="510"/>
              </a:lnTo>
              <a:lnTo>
                <a:pt x="186" y="504"/>
              </a:lnTo>
              <a:lnTo>
                <a:pt x="186" y="492"/>
              </a:lnTo>
              <a:lnTo>
                <a:pt x="180" y="486"/>
              </a:lnTo>
              <a:lnTo>
                <a:pt x="186" y="474"/>
              </a:lnTo>
              <a:lnTo>
                <a:pt x="192" y="474"/>
              </a:lnTo>
              <a:lnTo>
                <a:pt x="192" y="462"/>
              </a:lnTo>
              <a:lnTo>
                <a:pt x="198" y="456"/>
              </a:lnTo>
              <a:lnTo>
                <a:pt x="234" y="456"/>
              </a:lnTo>
              <a:lnTo>
                <a:pt x="246" y="450"/>
              </a:lnTo>
              <a:lnTo>
                <a:pt x="252" y="444"/>
              </a:lnTo>
              <a:lnTo>
                <a:pt x="246" y="432"/>
              </a:lnTo>
              <a:lnTo>
                <a:pt x="234" y="432"/>
              </a:lnTo>
              <a:lnTo>
                <a:pt x="234" y="426"/>
              </a:lnTo>
              <a:lnTo>
                <a:pt x="228" y="426"/>
              </a:lnTo>
              <a:lnTo>
                <a:pt x="222" y="420"/>
              </a:lnTo>
              <a:lnTo>
                <a:pt x="210" y="420"/>
              </a:lnTo>
              <a:lnTo>
                <a:pt x="210" y="414"/>
              </a:lnTo>
              <a:lnTo>
                <a:pt x="192" y="414"/>
              </a:lnTo>
              <a:lnTo>
                <a:pt x="192" y="402"/>
              </a:lnTo>
              <a:lnTo>
                <a:pt x="186" y="396"/>
              </a:lnTo>
              <a:lnTo>
                <a:pt x="180" y="396"/>
              </a:lnTo>
              <a:lnTo>
                <a:pt x="180" y="390"/>
              </a:lnTo>
              <a:lnTo>
                <a:pt x="174" y="378"/>
              </a:lnTo>
              <a:lnTo>
                <a:pt x="168" y="372"/>
              </a:lnTo>
              <a:lnTo>
                <a:pt x="156" y="372"/>
              </a:lnTo>
              <a:lnTo>
                <a:pt x="156" y="366"/>
              </a:lnTo>
              <a:lnTo>
                <a:pt x="144" y="366"/>
              </a:lnTo>
              <a:lnTo>
                <a:pt x="132" y="366"/>
              </a:lnTo>
              <a:lnTo>
                <a:pt x="132" y="348"/>
              </a:lnTo>
              <a:lnTo>
                <a:pt x="120" y="342"/>
              </a:lnTo>
              <a:lnTo>
                <a:pt x="108" y="342"/>
              </a:lnTo>
              <a:lnTo>
                <a:pt x="102" y="348"/>
              </a:lnTo>
              <a:lnTo>
                <a:pt x="96" y="348"/>
              </a:lnTo>
              <a:lnTo>
                <a:pt x="96" y="342"/>
              </a:lnTo>
              <a:lnTo>
                <a:pt x="78" y="342"/>
              </a:lnTo>
              <a:lnTo>
                <a:pt x="78" y="336"/>
              </a:lnTo>
              <a:lnTo>
                <a:pt x="66" y="336"/>
              </a:lnTo>
              <a:lnTo>
                <a:pt x="66" y="330"/>
              </a:lnTo>
              <a:lnTo>
                <a:pt x="54" y="330"/>
              </a:lnTo>
              <a:lnTo>
                <a:pt x="54" y="336"/>
              </a:lnTo>
              <a:lnTo>
                <a:pt x="42" y="336"/>
              </a:lnTo>
              <a:lnTo>
                <a:pt x="36" y="330"/>
              </a:lnTo>
              <a:lnTo>
                <a:pt x="24" y="330"/>
              </a:lnTo>
              <a:lnTo>
                <a:pt x="18" y="318"/>
              </a:lnTo>
              <a:lnTo>
                <a:pt x="24" y="318"/>
              </a:lnTo>
              <a:lnTo>
                <a:pt x="30" y="312"/>
              </a:lnTo>
              <a:lnTo>
                <a:pt x="30" y="306"/>
              </a:lnTo>
              <a:lnTo>
                <a:pt x="36" y="300"/>
              </a:lnTo>
              <a:lnTo>
                <a:pt x="36" y="288"/>
              </a:lnTo>
              <a:lnTo>
                <a:pt x="30" y="282"/>
              </a:lnTo>
              <a:lnTo>
                <a:pt x="24" y="288"/>
              </a:lnTo>
              <a:lnTo>
                <a:pt x="18" y="288"/>
              </a:lnTo>
              <a:lnTo>
                <a:pt x="6" y="282"/>
              </a:lnTo>
              <a:lnTo>
                <a:pt x="0" y="276"/>
              </a:lnTo>
              <a:lnTo>
                <a:pt x="6" y="276"/>
              </a:lnTo>
              <a:lnTo>
                <a:pt x="18" y="270"/>
              </a:lnTo>
              <a:lnTo>
                <a:pt x="24" y="258"/>
              </a:lnTo>
              <a:lnTo>
                <a:pt x="36" y="258"/>
              </a:lnTo>
              <a:lnTo>
                <a:pt x="36" y="270"/>
              </a:lnTo>
              <a:lnTo>
                <a:pt x="54" y="270"/>
              </a:lnTo>
              <a:lnTo>
                <a:pt x="54" y="258"/>
              </a:lnTo>
              <a:lnTo>
                <a:pt x="66" y="258"/>
              </a:lnTo>
              <a:lnTo>
                <a:pt x="60" y="252"/>
              </a:lnTo>
              <a:lnTo>
                <a:pt x="60" y="246"/>
              </a:lnTo>
              <a:lnTo>
                <a:pt x="54" y="246"/>
              </a:lnTo>
              <a:lnTo>
                <a:pt x="54" y="228"/>
              </a:lnTo>
              <a:lnTo>
                <a:pt x="60" y="228"/>
              </a:lnTo>
              <a:lnTo>
                <a:pt x="66" y="222"/>
              </a:lnTo>
              <a:lnTo>
                <a:pt x="66" y="198"/>
              </a:lnTo>
              <a:lnTo>
                <a:pt x="72" y="192"/>
              </a:lnTo>
              <a:lnTo>
                <a:pt x="78" y="192"/>
              </a:lnTo>
              <a:lnTo>
                <a:pt x="78" y="186"/>
              </a:lnTo>
              <a:lnTo>
                <a:pt x="72" y="168"/>
              </a:lnTo>
              <a:lnTo>
                <a:pt x="72" y="162"/>
              </a:lnTo>
              <a:lnTo>
                <a:pt x="78" y="156"/>
              </a:lnTo>
              <a:lnTo>
                <a:pt x="102" y="150"/>
              </a:lnTo>
              <a:lnTo>
                <a:pt x="108" y="150"/>
              </a:lnTo>
              <a:lnTo>
                <a:pt x="108" y="138"/>
              </a:lnTo>
              <a:lnTo>
                <a:pt x="114" y="138"/>
              </a:lnTo>
              <a:lnTo>
                <a:pt x="132" y="126"/>
              </a:lnTo>
              <a:lnTo>
                <a:pt x="138" y="126"/>
              </a:lnTo>
              <a:lnTo>
                <a:pt x="138" y="120"/>
              </a:lnTo>
              <a:lnTo>
                <a:pt x="138" y="102"/>
              </a:lnTo>
              <a:lnTo>
                <a:pt x="174" y="66"/>
              </a:lnTo>
              <a:lnTo>
                <a:pt x="168" y="60"/>
              </a:lnTo>
              <a:lnTo>
                <a:pt x="168" y="48"/>
              </a:lnTo>
              <a:lnTo>
                <a:pt x="174" y="42"/>
              </a:lnTo>
              <a:lnTo>
                <a:pt x="180" y="42"/>
              </a:lnTo>
              <a:lnTo>
                <a:pt x="186" y="36"/>
              </a:lnTo>
              <a:lnTo>
                <a:pt x="192" y="30"/>
              </a:lnTo>
              <a:lnTo>
                <a:pt x="198" y="30"/>
              </a:lnTo>
              <a:lnTo>
                <a:pt x="198" y="18"/>
              </a:lnTo>
              <a:lnTo>
                <a:pt x="210" y="12"/>
              </a:lnTo>
              <a:lnTo>
                <a:pt x="234" y="0"/>
              </a:lnTo>
              <a:lnTo>
                <a:pt x="246" y="18"/>
              </a:lnTo>
              <a:lnTo>
                <a:pt x="252" y="36"/>
              </a:lnTo>
              <a:lnTo>
                <a:pt x="270" y="18"/>
              </a:lnTo>
              <a:lnTo>
                <a:pt x="276" y="42"/>
              </a:lnTo>
              <a:lnTo>
                <a:pt x="294" y="42"/>
              </a:lnTo>
              <a:lnTo>
                <a:pt x="312" y="30"/>
              </a:lnTo>
              <a:lnTo>
                <a:pt x="342" y="42"/>
              </a:lnTo>
              <a:lnTo>
                <a:pt x="336" y="90"/>
              </a:lnTo>
              <a:lnTo>
                <a:pt x="312" y="102"/>
              </a:lnTo>
              <a:lnTo>
                <a:pt x="330" y="126"/>
              </a:lnTo>
              <a:lnTo>
                <a:pt x="354" y="126"/>
              </a:lnTo>
              <a:lnTo>
                <a:pt x="354" y="96"/>
              </a:lnTo>
              <a:lnTo>
                <a:pt x="366" y="78"/>
              </a:lnTo>
              <a:lnTo>
                <a:pt x="390" y="84"/>
              </a:lnTo>
              <a:lnTo>
                <a:pt x="372" y="108"/>
              </a:lnTo>
              <a:lnTo>
                <a:pt x="390" y="120"/>
              </a:lnTo>
              <a:lnTo>
                <a:pt x="426" y="126"/>
              </a:lnTo>
              <a:lnTo>
                <a:pt x="456" y="150"/>
              </a:lnTo>
              <a:lnTo>
                <a:pt x="498" y="156"/>
              </a:lnTo>
              <a:lnTo>
                <a:pt x="528" y="138"/>
              </a:lnTo>
              <a:lnTo>
                <a:pt x="534" y="168"/>
              </a:lnTo>
              <a:close/>
            </a:path>
          </a:pathLst>
        </a:custGeom>
        <a:solidFill>
          <a:srgbClr val="31869B"/>
        </a:solidFill>
        <a:ln w="9525">
          <a:solidFill>
            <a:schemeClr val="bg1"/>
          </a:solidFill>
          <a:round/>
          <a:headEnd/>
          <a:tailEnd/>
        </a:ln>
      </xdr:spPr>
      <xdr:txBody>
        <a:bodyPr vert="horz" wrap="square" lIns="91440" tIns="45720" rIns="91440" bIns="45720" numCol="1" anchor="t" anchorCtr="0" compatLnSpc="1">
          <a:prstTxWarp prst="textNoShape">
            <a:avLst/>
          </a:prstTxWarp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absolute">
    <xdr:from>
      <xdr:col>2</xdr:col>
      <xdr:colOff>1271026</xdr:colOff>
      <xdr:row>3</xdr:row>
      <xdr:rowOff>276224</xdr:rowOff>
    </xdr:from>
    <xdr:to>
      <xdr:col>4</xdr:col>
      <xdr:colOff>169606</xdr:colOff>
      <xdr:row>7</xdr:row>
      <xdr:rowOff>121092</xdr:rowOff>
    </xdr:to>
    <xdr:sp macro="" textlink="">
      <xdr:nvSpPr>
        <xdr:cNvPr id="8" name="Galicia"/>
        <xdr:cNvSpPr>
          <a:spLocks/>
        </xdr:cNvSpPr>
      </xdr:nvSpPr>
      <xdr:spPr bwMode="auto">
        <a:xfrm>
          <a:off x="1918726" y="990599"/>
          <a:ext cx="1060755" cy="1111693"/>
        </a:xfrm>
        <a:custGeom>
          <a:avLst/>
          <a:gdLst/>
          <a:ahLst/>
          <a:cxnLst>
            <a:cxn ang="0">
              <a:pos x="300" y="702"/>
            </a:cxn>
            <a:cxn ang="0">
              <a:pos x="390" y="762"/>
            </a:cxn>
            <a:cxn ang="0">
              <a:pos x="546" y="756"/>
            </a:cxn>
            <a:cxn ang="0">
              <a:pos x="636" y="672"/>
            </a:cxn>
            <a:cxn ang="0">
              <a:pos x="702" y="594"/>
            </a:cxn>
            <a:cxn ang="0">
              <a:pos x="690" y="534"/>
            </a:cxn>
            <a:cxn ang="0">
              <a:pos x="624" y="492"/>
            </a:cxn>
            <a:cxn ang="0">
              <a:pos x="642" y="414"/>
            </a:cxn>
            <a:cxn ang="0">
              <a:pos x="684" y="354"/>
            </a:cxn>
            <a:cxn ang="0">
              <a:pos x="654" y="312"/>
            </a:cxn>
            <a:cxn ang="0">
              <a:pos x="648" y="252"/>
            </a:cxn>
            <a:cxn ang="0">
              <a:pos x="612" y="180"/>
            </a:cxn>
            <a:cxn ang="0">
              <a:pos x="654" y="108"/>
            </a:cxn>
            <a:cxn ang="0">
              <a:pos x="588" y="102"/>
            </a:cxn>
            <a:cxn ang="0">
              <a:pos x="564" y="60"/>
            </a:cxn>
            <a:cxn ang="0">
              <a:pos x="498" y="36"/>
            </a:cxn>
            <a:cxn ang="0">
              <a:pos x="462" y="42"/>
            </a:cxn>
            <a:cxn ang="0">
              <a:pos x="438" y="24"/>
            </a:cxn>
            <a:cxn ang="0">
              <a:pos x="414" y="48"/>
            </a:cxn>
            <a:cxn ang="0">
              <a:pos x="426" y="12"/>
            </a:cxn>
            <a:cxn ang="0">
              <a:pos x="366" y="36"/>
            </a:cxn>
            <a:cxn ang="0">
              <a:pos x="330" y="60"/>
            </a:cxn>
            <a:cxn ang="0">
              <a:pos x="300" y="96"/>
            </a:cxn>
            <a:cxn ang="0">
              <a:pos x="300" y="120"/>
            </a:cxn>
            <a:cxn ang="0">
              <a:pos x="342" y="102"/>
            </a:cxn>
            <a:cxn ang="0">
              <a:pos x="300" y="132"/>
            </a:cxn>
            <a:cxn ang="0">
              <a:pos x="306" y="156"/>
            </a:cxn>
            <a:cxn ang="0">
              <a:pos x="270" y="150"/>
            </a:cxn>
            <a:cxn ang="0">
              <a:pos x="204" y="174"/>
            </a:cxn>
            <a:cxn ang="0">
              <a:pos x="120" y="174"/>
            </a:cxn>
            <a:cxn ang="0">
              <a:pos x="114" y="204"/>
            </a:cxn>
            <a:cxn ang="0">
              <a:pos x="54" y="210"/>
            </a:cxn>
            <a:cxn ang="0">
              <a:pos x="48" y="234"/>
            </a:cxn>
            <a:cxn ang="0">
              <a:pos x="18" y="252"/>
            </a:cxn>
            <a:cxn ang="0">
              <a:pos x="12" y="288"/>
            </a:cxn>
            <a:cxn ang="0">
              <a:pos x="6" y="324"/>
            </a:cxn>
            <a:cxn ang="0">
              <a:pos x="36" y="312"/>
            </a:cxn>
            <a:cxn ang="0">
              <a:pos x="42" y="348"/>
            </a:cxn>
            <a:cxn ang="0">
              <a:pos x="66" y="378"/>
            </a:cxn>
            <a:cxn ang="0">
              <a:pos x="102" y="372"/>
            </a:cxn>
            <a:cxn ang="0">
              <a:pos x="96" y="378"/>
            </a:cxn>
            <a:cxn ang="0">
              <a:pos x="66" y="414"/>
            </a:cxn>
            <a:cxn ang="0">
              <a:pos x="66" y="474"/>
            </a:cxn>
            <a:cxn ang="0">
              <a:pos x="102" y="444"/>
            </a:cxn>
            <a:cxn ang="0">
              <a:pos x="120" y="438"/>
            </a:cxn>
            <a:cxn ang="0">
              <a:pos x="150" y="420"/>
            </a:cxn>
            <a:cxn ang="0">
              <a:pos x="144" y="450"/>
            </a:cxn>
            <a:cxn ang="0">
              <a:pos x="138" y="480"/>
            </a:cxn>
            <a:cxn ang="0">
              <a:pos x="120" y="498"/>
            </a:cxn>
            <a:cxn ang="0">
              <a:pos x="90" y="492"/>
            </a:cxn>
            <a:cxn ang="0">
              <a:pos x="126" y="522"/>
            </a:cxn>
            <a:cxn ang="0">
              <a:pos x="168" y="522"/>
            </a:cxn>
            <a:cxn ang="0">
              <a:pos x="120" y="570"/>
            </a:cxn>
            <a:cxn ang="0">
              <a:pos x="150" y="570"/>
            </a:cxn>
            <a:cxn ang="0">
              <a:pos x="180" y="558"/>
            </a:cxn>
            <a:cxn ang="0">
              <a:pos x="138" y="594"/>
            </a:cxn>
            <a:cxn ang="0">
              <a:pos x="114" y="636"/>
            </a:cxn>
            <a:cxn ang="0">
              <a:pos x="120" y="708"/>
            </a:cxn>
          </a:cxnLst>
          <a:rect l="0" t="0" r="r" b="b"/>
          <a:pathLst>
            <a:path w="702" h="774">
              <a:moveTo>
                <a:pt x="156" y="684"/>
              </a:moveTo>
              <a:lnTo>
                <a:pt x="216" y="654"/>
              </a:lnTo>
              <a:lnTo>
                <a:pt x="276" y="642"/>
              </a:lnTo>
              <a:lnTo>
                <a:pt x="300" y="648"/>
              </a:lnTo>
              <a:lnTo>
                <a:pt x="288" y="672"/>
              </a:lnTo>
              <a:lnTo>
                <a:pt x="312" y="654"/>
              </a:lnTo>
              <a:lnTo>
                <a:pt x="336" y="684"/>
              </a:lnTo>
              <a:lnTo>
                <a:pt x="300" y="702"/>
              </a:lnTo>
              <a:lnTo>
                <a:pt x="294" y="726"/>
              </a:lnTo>
              <a:lnTo>
                <a:pt x="306" y="762"/>
              </a:lnTo>
              <a:lnTo>
                <a:pt x="342" y="762"/>
              </a:lnTo>
              <a:lnTo>
                <a:pt x="354" y="756"/>
              </a:lnTo>
              <a:lnTo>
                <a:pt x="372" y="744"/>
              </a:lnTo>
              <a:lnTo>
                <a:pt x="378" y="726"/>
              </a:lnTo>
              <a:lnTo>
                <a:pt x="390" y="714"/>
              </a:lnTo>
              <a:lnTo>
                <a:pt x="390" y="762"/>
              </a:lnTo>
              <a:lnTo>
                <a:pt x="432" y="732"/>
              </a:lnTo>
              <a:lnTo>
                <a:pt x="480" y="744"/>
              </a:lnTo>
              <a:lnTo>
                <a:pt x="480" y="768"/>
              </a:lnTo>
              <a:lnTo>
                <a:pt x="498" y="768"/>
              </a:lnTo>
              <a:lnTo>
                <a:pt x="504" y="744"/>
              </a:lnTo>
              <a:lnTo>
                <a:pt x="510" y="744"/>
              </a:lnTo>
              <a:lnTo>
                <a:pt x="528" y="774"/>
              </a:lnTo>
              <a:lnTo>
                <a:pt x="546" y="756"/>
              </a:lnTo>
              <a:lnTo>
                <a:pt x="558" y="762"/>
              </a:lnTo>
              <a:lnTo>
                <a:pt x="600" y="738"/>
              </a:lnTo>
              <a:lnTo>
                <a:pt x="600" y="708"/>
              </a:lnTo>
              <a:lnTo>
                <a:pt x="618" y="708"/>
              </a:lnTo>
              <a:lnTo>
                <a:pt x="636" y="726"/>
              </a:lnTo>
              <a:lnTo>
                <a:pt x="636" y="696"/>
              </a:lnTo>
              <a:lnTo>
                <a:pt x="618" y="684"/>
              </a:lnTo>
              <a:lnTo>
                <a:pt x="636" y="672"/>
              </a:lnTo>
              <a:lnTo>
                <a:pt x="642" y="666"/>
              </a:lnTo>
              <a:lnTo>
                <a:pt x="642" y="648"/>
              </a:lnTo>
              <a:lnTo>
                <a:pt x="654" y="642"/>
              </a:lnTo>
              <a:lnTo>
                <a:pt x="660" y="624"/>
              </a:lnTo>
              <a:lnTo>
                <a:pt x="678" y="624"/>
              </a:lnTo>
              <a:lnTo>
                <a:pt x="690" y="636"/>
              </a:lnTo>
              <a:lnTo>
                <a:pt x="696" y="612"/>
              </a:lnTo>
              <a:lnTo>
                <a:pt x="702" y="594"/>
              </a:lnTo>
              <a:lnTo>
                <a:pt x="702" y="576"/>
              </a:lnTo>
              <a:lnTo>
                <a:pt x="684" y="558"/>
              </a:lnTo>
              <a:lnTo>
                <a:pt x="678" y="558"/>
              </a:lnTo>
              <a:lnTo>
                <a:pt x="654" y="552"/>
              </a:lnTo>
              <a:lnTo>
                <a:pt x="654" y="546"/>
              </a:lnTo>
              <a:lnTo>
                <a:pt x="666" y="552"/>
              </a:lnTo>
              <a:lnTo>
                <a:pt x="684" y="552"/>
              </a:lnTo>
              <a:lnTo>
                <a:pt x="690" y="534"/>
              </a:lnTo>
              <a:lnTo>
                <a:pt x="684" y="522"/>
              </a:lnTo>
              <a:lnTo>
                <a:pt x="666" y="522"/>
              </a:lnTo>
              <a:lnTo>
                <a:pt x="660" y="516"/>
              </a:lnTo>
              <a:lnTo>
                <a:pt x="648" y="504"/>
              </a:lnTo>
              <a:lnTo>
                <a:pt x="642" y="522"/>
              </a:lnTo>
              <a:lnTo>
                <a:pt x="624" y="522"/>
              </a:lnTo>
              <a:lnTo>
                <a:pt x="612" y="504"/>
              </a:lnTo>
              <a:lnTo>
                <a:pt x="624" y="492"/>
              </a:lnTo>
              <a:lnTo>
                <a:pt x="624" y="486"/>
              </a:lnTo>
              <a:lnTo>
                <a:pt x="618" y="468"/>
              </a:lnTo>
              <a:lnTo>
                <a:pt x="636" y="462"/>
              </a:lnTo>
              <a:lnTo>
                <a:pt x="636" y="456"/>
              </a:lnTo>
              <a:lnTo>
                <a:pt x="624" y="444"/>
              </a:lnTo>
              <a:lnTo>
                <a:pt x="636" y="432"/>
              </a:lnTo>
              <a:lnTo>
                <a:pt x="642" y="432"/>
              </a:lnTo>
              <a:lnTo>
                <a:pt x="642" y="414"/>
              </a:lnTo>
              <a:lnTo>
                <a:pt x="648" y="426"/>
              </a:lnTo>
              <a:lnTo>
                <a:pt x="660" y="426"/>
              </a:lnTo>
              <a:lnTo>
                <a:pt x="660" y="414"/>
              </a:lnTo>
              <a:lnTo>
                <a:pt x="678" y="402"/>
              </a:lnTo>
              <a:lnTo>
                <a:pt x="684" y="396"/>
              </a:lnTo>
              <a:lnTo>
                <a:pt x="678" y="378"/>
              </a:lnTo>
              <a:lnTo>
                <a:pt x="684" y="372"/>
              </a:lnTo>
              <a:lnTo>
                <a:pt x="684" y="354"/>
              </a:lnTo>
              <a:lnTo>
                <a:pt x="690" y="342"/>
              </a:lnTo>
              <a:lnTo>
                <a:pt x="678" y="336"/>
              </a:lnTo>
              <a:lnTo>
                <a:pt x="660" y="318"/>
              </a:lnTo>
              <a:lnTo>
                <a:pt x="654" y="318"/>
              </a:lnTo>
              <a:lnTo>
                <a:pt x="654" y="324"/>
              </a:lnTo>
              <a:lnTo>
                <a:pt x="648" y="324"/>
              </a:lnTo>
              <a:lnTo>
                <a:pt x="642" y="318"/>
              </a:lnTo>
              <a:lnTo>
                <a:pt x="654" y="312"/>
              </a:lnTo>
              <a:lnTo>
                <a:pt x="654" y="294"/>
              </a:lnTo>
              <a:lnTo>
                <a:pt x="666" y="288"/>
              </a:lnTo>
              <a:lnTo>
                <a:pt x="684" y="282"/>
              </a:lnTo>
              <a:lnTo>
                <a:pt x="690" y="264"/>
              </a:lnTo>
              <a:lnTo>
                <a:pt x="684" y="252"/>
              </a:lnTo>
              <a:lnTo>
                <a:pt x="666" y="264"/>
              </a:lnTo>
              <a:lnTo>
                <a:pt x="660" y="270"/>
              </a:lnTo>
              <a:lnTo>
                <a:pt x="648" y="252"/>
              </a:lnTo>
              <a:lnTo>
                <a:pt x="648" y="240"/>
              </a:lnTo>
              <a:lnTo>
                <a:pt x="636" y="234"/>
              </a:lnTo>
              <a:lnTo>
                <a:pt x="636" y="204"/>
              </a:lnTo>
              <a:lnTo>
                <a:pt x="624" y="204"/>
              </a:lnTo>
              <a:lnTo>
                <a:pt x="618" y="192"/>
              </a:lnTo>
              <a:lnTo>
                <a:pt x="624" y="180"/>
              </a:lnTo>
              <a:lnTo>
                <a:pt x="618" y="174"/>
              </a:lnTo>
              <a:lnTo>
                <a:pt x="612" y="180"/>
              </a:lnTo>
              <a:lnTo>
                <a:pt x="606" y="174"/>
              </a:lnTo>
              <a:lnTo>
                <a:pt x="606" y="162"/>
              </a:lnTo>
              <a:lnTo>
                <a:pt x="618" y="162"/>
              </a:lnTo>
              <a:lnTo>
                <a:pt x="636" y="144"/>
              </a:lnTo>
              <a:lnTo>
                <a:pt x="642" y="144"/>
              </a:lnTo>
              <a:lnTo>
                <a:pt x="648" y="132"/>
              </a:lnTo>
              <a:lnTo>
                <a:pt x="648" y="120"/>
              </a:lnTo>
              <a:lnTo>
                <a:pt x="654" y="108"/>
              </a:lnTo>
              <a:lnTo>
                <a:pt x="660" y="102"/>
              </a:lnTo>
              <a:lnTo>
                <a:pt x="654" y="96"/>
              </a:lnTo>
              <a:lnTo>
                <a:pt x="648" y="96"/>
              </a:lnTo>
              <a:lnTo>
                <a:pt x="624" y="96"/>
              </a:lnTo>
              <a:lnTo>
                <a:pt x="612" y="96"/>
              </a:lnTo>
              <a:lnTo>
                <a:pt x="600" y="90"/>
              </a:lnTo>
              <a:lnTo>
                <a:pt x="594" y="96"/>
              </a:lnTo>
              <a:lnTo>
                <a:pt x="588" y="102"/>
              </a:lnTo>
              <a:lnTo>
                <a:pt x="588" y="96"/>
              </a:lnTo>
              <a:lnTo>
                <a:pt x="588" y="90"/>
              </a:lnTo>
              <a:lnTo>
                <a:pt x="594" y="90"/>
              </a:lnTo>
              <a:lnTo>
                <a:pt x="588" y="84"/>
              </a:lnTo>
              <a:lnTo>
                <a:pt x="582" y="78"/>
              </a:lnTo>
              <a:lnTo>
                <a:pt x="576" y="72"/>
              </a:lnTo>
              <a:lnTo>
                <a:pt x="570" y="66"/>
              </a:lnTo>
              <a:lnTo>
                <a:pt x="564" y="60"/>
              </a:lnTo>
              <a:lnTo>
                <a:pt x="564" y="54"/>
              </a:lnTo>
              <a:lnTo>
                <a:pt x="552" y="42"/>
              </a:lnTo>
              <a:lnTo>
                <a:pt x="534" y="36"/>
              </a:lnTo>
              <a:lnTo>
                <a:pt x="522" y="30"/>
              </a:lnTo>
              <a:lnTo>
                <a:pt x="516" y="24"/>
              </a:lnTo>
              <a:lnTo>
                <a:pt x="510" y="24"/>
              </a:lnTo>
              <a:lnTo>
                <a:pt x="504" y="30"/>
              </a:lnTo>
              <a:lnTo>
                <a:pt x="498" y="36"/>
              </a:lnTo>
              <a:lnTo>
                <a:pt x="498" y="48"/>
              </a:lnTo>
              <a:lnTo>
                <a:pt x="492" y="42"/>
              </a:lnTo>
              <a:lnTo>
                <a:pt x="492" y="36"/>
              </a:lnTo>
              <a:lnTo>
                <a:pt x="486" y="12"/>
              </a:lnTo>
              <a:lnTo>
                <a:pt x="474" y="18"/>
              </a:lnTo>
              <a:lnTo>
                <a:pt x="474" y="24"/>
              </a:lnTo>
              <a:lnTo>
                <a:pt x="468" y="48"/>
              </a:lnTo>
              <a:lnTo>
                <a:pt x="462" y="42"/>
              </a:lnTo>
              <a:lnTo>
                <a:pt x="468" y="18"/>
              </a:lnTo>
              <a:lnTo>
                <a:pt x="474" y="12"/>
              </a:lnTo>
              <a:lnTo>
                <a:pt x="480" y="6"/>
              </a:lnTo>
              <a:lnTo>
                <a:pt x="480" y="0"/>
              </a:lnTo>
              <a:lnTo>
                <a:pt x="474" y="0"/>
              </a:lnTo>
              <a:lnTo>
                <a:pt x="462" y="12"/>
              </a:lnTo>
              <a:lnTo>
                <a:pt x="450" y="24"/>
              </a:lnTo>
              <a:lnTo>
                <a:pt x="438" y="24"/>
              </a:lnTo>
              <a:lnTo>
                <a:pt x="432" y="30"/>
              </a:lnTo>
              <a:lnTo>
                <a:pt x="438" y="42"/>
              </a:lnTo>
              <a:lnTo>
                <a:pt x="426" y="36"/>
              </a:lnTo>
              <a:lnTo>
                <a:pt x="420" y="36"/>
              </a:lnTo>
              <a:lnTo>
                <a:pt x="420" y="42"/>
              </a:lnTo>
              <a:lnTo>
                <a:pt x="426" y="42"/>
              </a:lnTo>
              <a:lnTo>
                <a:pt x="420" y="48"/>
              </a:lnTo>
              <a:lnTo>
                <a:pt x="414" y="48"/>
              </a:lnTo>
              <a:lnTo>
                <a:pt x="414" y="42"/>
              </a:lnTo>
              <a:lnTo>
                <a:pt x="420" y="42"/>
              </a:lnTo>
              <a:lnTo>
                <a:pt x="414" y="36"/>
              </a:lnTo>
              <a:lnTo>
                <a:pt x="420" y="30"/>
              </a:lnTo>
              <a:lnTo>
                <a:pt x="420" y="24"/>
              </a:lnTo>
              <a:lnTo>
                <a:pt x="426" y="30"/>
              </a:lnTo>
              <a:lnTo>
                <a:pt x="420" y="18"/>
              </a:lnTo>
              <a:lnTo>
                <a:pt x="426" y="12"/>
              </a:lnTo>
              <a:lnTo>
                <a:pt x="420" y="12"/>
              </a:lnTo>
              <a:lnTo>
                <a:pt x="408" y="12"/>
              </a:lnTo>
              <a:lnTo>
                <a:pt x="396" y="18"/>
              </a:lnTo>
              <a:lnTo>
                <a:pt x="390" y="24"/>
              </a:lnTo>
              <a:lnTo>
                <a:pt x="378" y="24"/>
              </a:lnTo>
              <a:lnTo>
                <a:pt x="372" y="24"/>
              </a:lnTo>
              <a:lnTo>
                <a:pt x="366" y="30"/>
              </a:lnTo>
              <a:lnTo>
                <a:pt x="366" y="36"/>
              </a:lnTo>
              <a:lnTo>
                <a:pt x="360" y="42"/>
              </a:lnTo>
              <a:lnTo>
                <a:pt x="366" y="48"/>
              </a:lnTo>
              <a:lnTo>
                <a:pt x="366" y="54"/>
              </a:lnTo>
              <a:lnTo>
                <a:pt x="372" y="54"/>
              </a:lnTo>
              <a:lnTo>
                <a:pt x="366" y="60"/>
              </a:lnTo>
              <a:lnTo>
                <a:pt x="360" y="54"/>
              </a:lnTo>
              <a:lnTo>
                <a:pt x="336" y="60"/>
              </a:lnTo>
              <a:lnTo>
                <a:pt x="330" y="60"/>
              </a:lnTo>
              <a:lnTo>
                <a:pt x="324" y="72"/>
              </a:lnTo>
              <a:lnTo>
                <a:pt x="318" y="78"/>
              </a:lnTo>
              <a:lnTo>
                <a:pt x="306" y="84"/>
              </a:lnTo>
              <a:lnTo>
                <a:pt x="300" y="84"/>
              </a:lnTo>
              <a:lnTo>
                <a:pt x="294" y="78"/>
              </a:lnTo>
              <a:lnTo>
                <a:pt x="294" y="84"/>
              </a:lnTo>
              <a:lnTo>
                <a:pt x="294" y="90"/>
              </a:lnTo>
              <a:lnTo>
                <a:pt x="300" y="96"/>
              </a:lnTo>
              <a:lnTo>
                <a:pt x="294" y="102"/>
              </a:lnTo>
              <a:lnTo>
                <a:pt x="288" y="96"/>
              </a:lnTo>
              <a:lnTo>
                <a:pt x="288" y="102"/>
              </a:lnTo>
              <a:lnTo>
                <a:pt x="288" y="108"/>
              </a:lnTo>
              <a:lnTo>
                <a:pt x="288" y="114"/>
              </a:lnTo>
              <a:lnTo>
                <a:pt x="282" y="120"/>
              </a:lnTo>
              <a:lnTo>
                <a:pt x="288" y="120"/>
              </a:lnTo>
              <a:lnTo>
                <a:pt x="300" y="120"/>
              </a:lnTo>
              <a:lnTo>
                <a:pt x="306" y="114"/>
              </a:lnTo>
              <a:lnTo>
                <a:pt x="306" y="108"/>
              </a:lnTo>
              <a:lnTo>
                <a:pt x="312" y="108"/>
              </a:lnTo>
              <a:lnTo>
                <a:pt x="312" y="114"/>
              </a:lnTo>
              <a:lnTo>
                <a:pt x="318" y="114"/>
              </a:lnTo>
              <a:lnTo>
                <a:pt x="324" y="114"/>
              </a:lnTo>
              <a:lnTo>
                <a:pt x="330" y="102"/>
              </a:lnTo>
              <a:lnTo>
                <a:pt x="342" y="102"/>
              </a:lnTo>
              <a:lnTo>
                <a:pt x="330" y="114"/>
              </a:lnTo>
              <a:lnTo>
                <a:pt x="324" y="120"/>
              </a:lnTo>
              <a:lnTo>
                <a:pt x="324" y="126"/>
              </a:lnTo>
              <a:lnTo>
                <a:pt x="312" y="120"/>
              </a:lnTo>
              <a:lnTo>
                <a:pt x="300" y="126"/>
              </a:lnTo>
              <a:lnTo>
                <a:pt x="288" y="126"/>
              </a:lnTo>
              <a:lnTo>
                <a:pt x="294" y="132"/>
              </a:lnTo>
              <a:lnTo>
                <a:pt x="300" y="132"/>
              </a:lnTo>
              <a:lnTo>
                <a:pt x="306" y="132"/>
              </a:lnTo>
              <a:lnTo>
                <a:pt x="318" y="138"/>
              </a:lnTo>
              <a:lnTo>
                <a:pt x="324" y="138"/>
              </a:lnTo>
              <a:lnTo>
                <a:pt x="330" y="138"/>
              </a:lnTo>
              <a:lnTo>
                <a:pt x="318" y="144"/>
              </a:lnTo>
              <a:lnTo>
                <a:pt x="318" y="168"/>
              </a:lnTo>
              <a:lnTo>
                <a:pt x="312" y="162"/>
              </a:lnTo>
              <a:lnTo>
                <a:pt x="306" y="156"/>
              </a:lnTo>
              <a:lnTo>
                <a:pt x="306" y="150"/>
              </a:lnTo>
              <a:lnTo>
                <a:pt x="300" y="150"/>
              </a:lnTo>
              <a:lnTo>
                <a:pt x="288" y="150"/>
              </a:lnTo>
              <a:lnTo>
                <a:pt x="282" y="156"/>
              </a:lnTo>
              <a:lnTo>
                <a:pt x="282" y="162"/>
              </a:lnTo>
              <a:lnTo>
                <a:pt x="276" y="162"/>
              </a:lnTo>
              <a:lnTo>
                <a:pt x="270" y="162"/>
              </a:lnTo>
              <a:lnTo>
                <a:pt x="270" y="150"/>
              </a:lnTo>
              <a:lnTo>
                <a:pt x="264" y="150"/>
              </a:lnTo>
              <a:lnTo>
                <a:pt x="258" y="150"/>
              </a:lnTo>
              <a:lnTo>
                <a:pt x="252" y="156"/>
              </a:lnTo>
              <a:lnTo>
                <a:pt x="246" y="156"/>
              </a:lnTo>
              <a:lnTo>
                <a:pt x="240" y="156"/>
              </a:lnTo>
              <a:lnTo>
                <a:pt x="234" y="168"/>
              </a:lnTo>
              <a:lnTo>
                <a:pt x="228" y="168"/>
              </a:lnTo>
              <a:lnTo>
                <a:pt x="204" y="174"/>
              </a:lnTo>
              <a:lnTo>
                <a:pt x="174" y="180"/>
              </a:lnTo>
              <a:lnTo>
                <a:pt x="162" y="180"/>
              </a:lnTo>
              <a:lnTo>
                <a:pt x="156" y="174"/>
              </a:lnTo>
              <a:lnTo>
                <a:pt x="138" y="162"/>
              </a:lnTo>
              <a:lnTo>
                <a:pt x="138" y="168"/>
              </a:lnTo>
              <a:lnTo>
                <a:pt x="126" y="168"/>
              </a:lnTo>
              <a:lnTo>
                <a:pt x="120" y="168"/>
              </a:lnTo>
              <a:lnTo>
                <a:pt x="120" y="174"/>
              </a:lnTo>
              <a:lnTo>
                <a:pt x="108" y="180"/>
              </a:lnTo>
              <a:lnTo>
                <a:pt x="102" y="180"/>
              </a:lnTo>
              <a:lnTo>
                <a:pt x="96" y="186"/>
              </a:lnTo>
              <a:lnTo>
                <a:pt x="108" y="186"/>
              </a:lnTo>
              <a:lnTo>
                <a:pt x="108" y="198"/>
              </a:lnTo>
              <a:lnTo>
                <a:pt x="114" y="198"/>
              </a:lnTo>
              <a:lnTo>
                <a:pt x="120" y="198"/>
              </a:lnTo>
              <a:lnTo>
                <a:pt x="114" y="204"/>
              </a:lnTo>
              <a:lnTo>
                <a:pt x="108" y="204"/>
              </a:lnTo>
              <a:lnTo>
                <a:pt x="102" y="204"/>
              </a:lnTo>
              <a:lnTo>
                <a:pt x="84" y="204"/>
              </a:lnTo>
              <a:lnTo>
                <a:pt x="78" y="210"/>
              </a:lnTo>
              <a:lnTo>
                <a:pt x="78" y="216"/>
              </a:lnTo>
              <a:lnTo>
                <a:pt x="66" y="216"/>
              </a:lnTo>
              <a:lnTo>
                <a:pt x="60" y="216"/>
              </a:lnTo>
              <a:lnTo>
                <a:pt x="54" y="210"/>
              </a:lnTo>
              <a:lnTo>
                <a:pt x="42" y="216"/>
              </a:lnTo>
              <a:lnTo>
                <a:pt x="36" y="216"/>
              </a:lnTo>
              <a:lnTo>
                <a:pt x="36" y="222"/>
              </a:lnTo>
              <a:lnTo>
                <a:pt x="30" y="222"/>
              </a:lnTo>
              <a:lnTo>
                <a:pt x="30" y="228"/>
              </a:lnTo>
              <a:lnTo>
                <a:pt x="36" y="240"/>
              </a:lnTo>
              <a:lnTo>
                <a:pt x="42" y="234"/>
              </a:lnTo>
              <a:lnTo>
                <a:pt x="48" y="234"/>
              </a:lnTo>
              <a:lnTo>
                <a:pt x="54" y="234"/>
              </a:lnTo>
              <a:lnTo>
                <a:pt x="60" y="234"/>
              </a:lnTo>
              <a:lnTo>
                <a:pt x="42" y="240"/>
              </a:lnTo>
              <a:lnTo>
                <a:pt x="42" y="246"/>
              </a:lnTo>
              <a:lnTo>
                <a:pt x="36" y="252"/>
              </a:lnTo>
              <a:lnTo>
                <a:pt x="30" y="246"/>
              </a:lnTo>
              <a:lnTo>
                <a:pt x="24" y="252"/>
              </a:lnTo>
              <a:lnTo>
                <a:pt x="18" y="252"/>
              </a:lnTo>
              <a:lnTo>
                <a:pt x="18" y="258"/>
              </a:lnTo>
              <a:lnTo>
                <a:pt x="18" y="264"/>
              </a:lnTo>
              <a:lnTo>
                <a:pt x="12" y="264"/>
              </a:lnTo>
              <a:lnTo>
                <a:pt x="6" y="264"/>
              </a:lnTo>
              <a:lnTo>
                <a:pt x="6" y="270"/>
              </a:lnTo>
              <a:lnTo>
                <a:pt x="6" y="276"/>
              </a:lnTo>
              <a:lnTo>
                <a:pt x="12" y="282"/>
              </a:lnTo>
              <a:lnTo>
                <a:pt x="12" y="288"/>
              </a:lnTo>
              <a:lnTo>
                <a:pt x="12" y="294"/>
              </a:lnTo>
              <a:lnTo>
                <a:pt x="6" y="294"/>
              </a:lnTo>
              <a:lnTo>
                <a:pt x="0" y="300"/>
              </a:lnTo>
              <a:lnTo>
                <a:pt x="0" y="306"/>
              </a:lnTo>
              <a:lnTo>
                <a:pt x="0" y="324"/>
              </a:lnTo>
              <a:lnTo>
                <a:pt x="0" y="330"/>
              </a:lnTo>
              <a:lnTo>
                <a:pt x="6" y="330"/>
              </a:lnTo>
              <a:lnTo>
                <a:pt x="6" y="324"/>
              </a:lnTo>
              <a:lnTo>
                <a:pt x="12" y="318"/>
              </a:lnTo>
              <a:lnTo>
                <a:pt x="18" y="312"/>
              </a:lnTo>
              <a:lnTo>
                <a:pt x="24" y="318"/>
              </a:lnTo>
              <a:lnTo>
                <a:pt x="30" y="324"/>
              </a:lnTo>
              <a:lnTo>
                <a:pt x="30" y="318"/>
              </a:lnTo>
              <a:lnTo>
                <a:pt x="30" y="312"/>
              </a:lnTo>
              <a:lnTo>
                <a:pt x="30" y="306"/>
              </a:lnTo>
              <a:lnTo>
                <a:pt x="36" y="312"/>
              </a:lnTo>
              <a:lnTo>
                <a:pt x="36" y="318"/>
              </a:lnTo>
              <a:lnTo>
                <a:pt x="36" y="324"/>
              </a:lnTo>
              <a:lnTo>
                <a:pt x="42" y="324"/>
              </a:lnTo>
              <a:lnTo>
                <a:pt x="48" y="324"/>
              </a:lnTo>
              <a:lnTo>
                <a:pt x="42" y="330"/>
              </a:lnTo>
              <a:lnTo>
                <a:pt x="36" y="336"/>
              </a:lnTo>
              <a:lnTo>
                <a:pt x="42" y="342"/>
              </a:lnTo>
              <a:lnTo>
                <a:pt x="42" y="348"/>
              </a:lnTo>
              <a:lnTo>
                <a:pt x="54" y="348"/>
              </a:lnTo>
              <a:lnTo>
                <a:pt x="48" y="360"/>
              </a:lnTo>
              <a:lnTo>
                <a:pt x="42" y="360"/>
              </a:lnTo>
              <a:lnTo>
                <a:pt x="48" y="378"/>
              </a:lnTo>
              <a:lnTo>
                <a:pt x="48" y="384"/>
              </a:lnTo>
              <a:lnTo>
                <a:pt x="54" y="390"/>
              </a:lnTo>
              <a:lnTo>
                <a:pt x="54" y="384"/>
              </a:lnTo>
              <a:lnTo>
                <a:pt x="66" y="378"/>
              </a:lnTo>
              <a:lnTo>
                <a:pt x="66" y="372"/>
              </a:lnTo>
              <a:lnTo>
                <a:pt x="78" y="372"/>
              </a:lnTo>
              <a:lnTo>
                <a:pt x="84" y="378"/>
              </a:lnTo>
              <a:lnTo>
                <a:pt x="84" y="372"/>
              </a:lnTo>
              <a:lnTo>
                <a:pt x="90" y="372"/>
              </a:lnTo>
              <a:lnTo>
                <a:pt x="96" y="372"/>
              </a:lnTo>
              <a:lnTo>
                <a:pt x="96" y="366"/>
              </a:lnTo>
              <a:lnTo>
                <a:pt x="102" y="372"/>
              </a:lnTo>
              <a:lnTo>
                <a:pt x="108" y="366"/>
              </a:lnTo>
              <a:lnTo>
                <a:pt x="108" y="360"/>
              </a:lnTo>
              <a:lnTo>
                <a:pt x="120" y="354"/>
              </a:lnTo>
              <a:lnTo>
                <a:pt x="126" y="360"/>
              </a:lnTo>
              <a:lnTo>
                <a:pt x="114" y="366"/>
              </a:lnTo>
              <a:lnTo>
                <a:pt x="108" y="372"/>
              </a:lnTo>
              <a:lnTo>
                <a:pt x="96" y="372"/>
              </a:lnTo>
              <a:lnTo>
                <a:pt x="96" y="378"/>
              </a:lnTo>
              <a:lnTo>
                <a:pt x="96" y="384"/>
              </a:lnTo>
              <a:lnTo>
                <a:pt x="90" y="390"/>
              </a:lnTo>
              <a:lnTo>
                <a:pt x="84" y="390"/>
              </a:lnTo>
              <a:lnTo>
                <a:pt x="84" y="396"/>
              </a:lnTo>
              <a:lnTo>
                <a:pt x="78" y="402"/>
              </a:lnTo>
              <a:lnTo>
                <a:pt x="72" y="408"/>
              </a:lnTo>
              <a:lnTo>
                <a:pt x="66" y="408"/>
              </a:lnTo>
              <a:lnTo>
                <a:pt x="66" y="414"/>
              </a:lnTo>
              <a:lnTo>
                <a:pt x="66" y="426"/>
              </a:lnTo>
              <a:lnTo>
                <a:pt x="60" y="438"/>
              </a:lnTo>
              <a:lnTo>
                <a:pt x="54" y="444"/>
              </a:lnTo>
              <a:lnTo>
                <a:pt x="54" y="450"/>
              </a:lnTo>
              <a:lnTo>
                <a:pt x="66" y="456"/>
              </a:lnTo>
              <a:lnTo>
                <a:pt x="66" y="462"/>
              </a:lnTo>
              <a:lnTo>
                <a:pt x="60" y="468"/>
              </a:lnTo>
              <a:lnTo>
                <a:pt x="66" y="474"/>
              </a:lnTo>
              <a:lnTo>
                <a:pt x="72" y="474"/>
              </a:lnTo>
              <a:lnTo>
                <a:pt x="78" y="468"/>
              </a:lnTo>
              <a:lnTo>
                <a:pt x="78" y="462"/>
              </a:lnTo>
              <a:lnTo>
                <a:pt x="78" y="456"/>
              </a:lnTo>
              <a:lnTo>
                <a:pt x="90" y="456"/>
              </a:lnTo>
              <a:lnTo>
                <a:pt x="90" y="450"/>
              </a:lnTo>
              <a:lnTo>
                <a:pt x="102" y="456"/>
              </a:lnTo>
              <a:lnTo>
                <a:pt x="102" y="444"/>
              </a:lnTo>
              <a:lnTo>
                <a:pt x="96" y="444"/>
              </a:lnTo>
              <a:lnTo>
                <a:pt x="96" y="438"/>
              </a:lnTo>
              <a:lnTo>
                <a:pt x="102" y="438"/>
              </a:lnTo>
              <a:lnTo>
                <a:pt x="108" y="432"/>
              </a:lnTo>
              <a:lnTo>
                <a:pt x="114" y="432"/>
              </a:lnTo>
              <a:lnTo>
                <a:pt x="108" y="438"/>
              </a:lnTo>
              <a:lnTo>
                <a:pt x="114" y="444"/>
              </a:lnTo>
              <a:lnTo>
                <a:pt x="120" y="438"/>
              </a:lnTo>
              <a:lnTo>
                <a:pt x="114" y="426"/>
              </a:lnTo>
              <a:lnTo>
                <a:pt x="120" y="420"/>
              </a:lnTo>
              <a:lnTo>
                <a:pt x="126" y="414"/>
              </a:lnTo>
              <a:lnTo>
                <a:pt x="126" y="420"/>
              </a:lnTo>
              <a:lnTo>
                <a:pt x="132" y="426"/>
              </a:lnTo>
              <a:lnTo>
                <a:pt x="132" y="432"/>
              </a:lnTo>
              <a:lnTo>
                <a:pt x="144" y="432"/>
              </a:lnTo>
              <a:lnTo>
                <a:pt x="150" y="420"/>
              </a:lnTo>
              <a:lnTo>
                <a:pt x="156" y="414"/>
              </a:lnTo>
              <a:lnTo>
                <a:pt x="162" y="408"/>
              </a:lnTo>
              <a:lnTo>
                <a:pt x="162" y="414"/>
              </a:lnTo>
              <a:lnTo>
                <a:pt x="156" y="426"/>
              </a:lnTo>
              <a:lnTo>
                <a:pt x="150" y="432"/>
              </a:lnTo>
              <a:lnTo>
                <a:pt x="144" y="438"/>
              </a:lnTo>
              <a:lnTo>
                <a:pt x="138" y="444"/>
              </a:lnTo>
              <a:lnTo>
                <a:pt x="144" y="450"/>
              </a:lnTo>
              <a:lnTo>
                <a:pt x="132" y="456"/>
              </a:lnTo>
              <a:lnTo>
                <a:pt x="126" y="462"/>
              </a:lnTo>
              <a:lnTo>
                <a:pt x="126" y="468"/>
              </a:lnTo>
              <a:lnTo>
                <a:pt x="126" y="474"/>
              </a:lnTo>
              <a:lnTo>
                <a:pt x="132" y="474"/>
              </a:lnTo>
              <a:lnTo>
                <a:pt x="126" y="480"/>
              </a:lnTo>
              <a:lnTo>
                <a:pt x="132" y="480"/>
              </a:lnTo>
              <a:lnTo>
                <a:pt x="138" y="480"/>
              </a:lnTo>
              <a:lnTo>
                <a:pt x="138" y="486"/>
              </a:lnTo>
              <a:lnTo>
                <a:pt x="132" y="486"/>
              </a:lnTo>
              <a:lnTo>
                <a:pt x="126" y="486"/>
              </a:lnTo>
              <a:lnTo>
                <a:pt x="120" y="492"/>
              </a:lnTo>
              <a:lnTo>
                <a:pt x="120" y="498"/>
              </a:lnTo>
              <a:lnTo>
                <a:pt x="126" y="498"/>
              </a:lnTo>
              <a:lnTo>
                <a:pt x="126" y="504"/>
              </a:lnTo>
              <a:lnTo>
                <a:pt x="120" y="498"/>
              </a:lnTo>
              <a:lnTo>
                <a:pt x="114" y="504"/>
              </a:lnTo>
              <a:lnTo>
                <a:pt x="114" y="498"/>
              </a:lnTo>
              <a:lnTo>
                <a:pt x="114" y="492"/>
              </a:lnTo>
              <a:lnTo>
                <a:pt x="114" y="486"/>
              </a:lnTo>
              <a:lnTo>
                <a:pt x="108" y="486"/>
              </a:lnTo>
              <a:lnTo>
                <a:pt x="102" y="492"/>
              </a:lnTo>
              <a:lnTo>
                <a:pt x="96" y="492"/>
              </a:lnTo>
              <a:lnTo>
                <a:pt x="90" y="492"/>
              </a:lnTo>
              <a:lnTo>
                <a:pt x="90" y="498"/>
              </a:lnTo>
              <a:lnTo>
                <a:pt x="96" y="504"/>
              </a:lnTo>
              <a:lnTo>
                <a:pt x="102" y="498"/>
              </a:lnTo>
              <a:lnTo>
                <a:pt x="108" y="504"/>
              </a:lnTo>
              <a:lnTo>
                <a:pt x="108" y="510"/>
              </a:lnTo>
              <a:lnTo>
                <a:pt x="114" y="516"/>
              </a:lnTo>
              <a:lnTo>
                <a:pt x="120" y="528"/>
              </a:lnTo>
              <a:lnTo>
                <a:pt x="126" y="522"/>
              </a:lnTo>
              <a:lnTo>
                <a:pt x="132" y="522"/>
              </a:lnTo>
              <a:lnTo>
                <a:pt x="138" y="528"/>
              </a:lnTo>
              <a:lnTo>
                <a:pt x="150" y="522"/>
              </a:lnTo>
              <a:lnTo>
                <a:pt x="162" y="510"/>
              </a:lnTo>
              <a:lnTo>
                <a:pt x="168" y="516"/>
              </a:lnTo>
              <a:lnTo>
                <a:pt x="174" y="510"/>
              </a:lnTo>
              <a:lnTo>
                <a:pt x="174" y="516"/>
              </a:lnTo>
              <a:lnTo>
                <a:pt x="168" y="522"/>
              </a:lnTo>
              <a:lnTo>
                <a:pt x="156" y="528"/>
              </a:lnTo>
              <a:lnTo>
                <a:pt x="150" y="540"/>
              </a:lnTo>
              <a:lnTo>
                <a:pt x="144" y="546"/>
              </a:lnTo>
              <a:lnTo>
                <a:pt x="132" y="552"/>
              </a:lnTo>
              <a:lnTo>
                <a:pt x="132" y="546"/>
              </a:lnTo>
              <a:lnTo>
                <a:pt x="126" y="546"/>
              </a:lnTo>
              <a:lnTo>
                <a:pt x="120" y="552"/>
              </a:lnTo>
              <a:lnTo>
                <a:pt x="120" y="570"/>
              </a:lnTo>
              <a:lnTo>
                <a:pt x="114" y="564"/>
              </a:lnTo>
              <a:lnTo>
                <a:pt x="114" y="558"/>
              </a:lnTo>
              <a:lnTo>
                <a:pt x="108" y="570"/>
              </a:lnTo>
              <a:lnTo>
                <a:pt x="108" y="582"/>
              </a:lnTo>
              <a:lnTo>
                <a:pt x="120" y="582"/>
              </a:lnTo>
              <a:lnTo>
                <a:pt x="126" y="582"/>
              </a:lnTo>
              <a:lnTo>
                <a:pt x="132" y="582"/>
              </a:lnTo>
              <a:lnTo>
                <a:pt x="150" y="570"/>
              </a:lnTo>
              <a:lnTo>
                <a:pt x="150" y="576"/>
              </a:lnTo>
              <a:lnTo>
                <a:pt x="156" y="576"/>
              </a:lnTo>
              <a:lnTo>
                <a:pt x="162" y="576"/>
              </a:lnTo>
              <a:lnTo>
                <a:pt x="162" y="570"/>
              </a:lnTo>
              <a:lnTo>
                <a:pt x="168" y="564"/>
              </a:lnTo>
              <a:lnTo>
                <a:pt x="174" y="552"/>
              </a:lnTo>
              <a:lnTo>
                <a:pt x="180" y="552"/>
              </a:lnTo>
              <a:lnTo>
                <a:pt x="180" y="558"/>
              </a:lnTo>
              <a:lnTo>
                <a:pt x="180" y="564"/>
              </a:lnTo>
              <a:lnTo>
                <a:pt x="186" y="570"/>
              </a:lnTo>
              <a:lnTo>
                <a:pt x="180" y="576"/>
              </a:lnTo>
              <a:lnTo>
                <a:pt x="174" y="570"/>
              </a:lnTo>
              <a:lnTo>
                <a:pt x="162" y="576"/>
              </a:lnTo>
              <a:lnTo>
                <a:pt x="150" y="588"/>
              </a:lnTo>
              <a:lnTo>
                <a:pt x="144" y="588"/>
              </a:lnTo>
              <a:lnTo>
                <a:pt x="138" y="594"/>
              </a:lnTo>
              <a:lnTo>
                <a:pt x="126" y="600"/>
              </a:lnTo>
              <a:lnTo>
                <a:pt x="120" y="612"/>
              </a:lnTo>
              <a:lnTo>
                <a:pt x="120" y="618"/>
              </a:lnTo>
              <a:lnTo>
                <a:pt x="108" y="618"/>
              </a:lnTo>
              <a:lnTo>
                <a:pt x="108" y="624"/>
              </a:lnTo>
              <a:lnTo>
                <a:pt x="114" y="624"/>
              </a:lnTo>
              <a:lnTo>
                <a:pt x="120" y="630"/>
              </a:lnTo>
              <a:lnTo>
                <a:pt x="114" y="636"/>
              </a:lnTo>
              <a:lnTo>
                <a:pt x="108" y="630"/>
              </a:lnTo>
              <a:lnTo>
                <a:pt x="96" y="642"/>
              </a:lnTo>
              <a:lnTo>
                <a:pt x="96" y="648"/>
              </a:lnTo>
              <a:lnTo>
                <a:pt x="96" y="654"/>
              </a:lnTo>
              <a:lnTo>
                <a:pt x="96" y="702"/>
              </a:lnTo>
              <a:lnTo>
                <a:pt x="102" y="708"/>
              </a:lnTo>
              <a:lnTo>
                <a:pt x="108" y="708"/>
              </a:lnTo>
              <a:lnTo>
                <a:pt x="120" y="708"/>
              </a:lnTo>
              <a:lnTo>
                <a:pt x="132" y="696"/>
              </a:lnTo>
              <a:lnTo>
                <a:pt x="144" y="690"/>
              </a:lnTo>
              <a:lnTo>
                <a:pt x="156" y="684"/>
              </a:lnTo>
              <a:close/>
            </a:path>
          </a:pathLst>
        </a:custGeom>
        <a:solidFill>
          <a:srgbClr val="31869B"/>
        </a:solidFill>
        <a:ln w="9525">
          <a:solidFill>
            <a:schemeClr val="bg1"/>
          </a:solidFill>
          <a:round/>
          <a:headEnd/>
          <a:tailEnd/>
        </a:ln>
      </xdr:spPr>
      <xdr:txBody>
        <a:bodyPr vert="horz" wrap="square" lIns="91440" tIns="45720" rIns="91440" bIns="45720" numCol="1" anchor="t" anchorCtr="0" compatLnSpc="1">
          <a:prstTxWarp prst="textNoShape">
            <a:avLst/>
          </a:prstTxWarp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>
    <xdr:from>
      <xdr:col>4</xdr:col>
      <xdr:colOff>25908</xdr:colOff>
      <xdr:row>4</xdr:row>
      <xdr:rowOff>85270</xdr:rowOff>
    </xdr:from>
    <xdr:to>
      <xdr:col>5</xdr:col>
      <xdr:colOff>631810</xdr:colOff>
      <xdr:row>4</xdr:row>
      <xdr:rowOff>533394</xdr:rowOff>
    </xdr:to>
    <xdr:sp macro="" textlink="">
      <xdr:nvSpPr>
        <xdr:cNvPr id="9" name="Asturias"/>
        <xdr:cNvSpPr>
          <a:spLocks/>
        </xdr:cNvSpPr>
      </xdr:nvSpPr>
      <xdr:spPr bwMode="auto">
        <a:xfrm>
          <a:off x="2835783" y="1085395"/>
          <a:ext cx="1148827" cy="448124"/>
        </a:xfrm>
        <a:custGeom>
          <a:avLst/>
          <a:gdLst/>
          <a:ahLst/>
          <a:cxnLst>
            <a:cxn ang="0">
              <a:pos x="48" y="48"/>
            </a:cxn>
            <a:cxn ang="0">
              <a:pos x="60" y="30"/>
            </a:cxn>
            <a:cxn ang="0">
              <a:pos x="78" y="24"/>
            </a:cxn>
            <a:cxn ang="0">
              <a:pos x="102" y="30"/>
            </a:cxn>
            <a:cxn ang="0">
              <a:pos x="156" y="30"/>
            </a:cxn>
            <a:cxn ang="0">
              <a:pos x="186" y="36"/>
            </a:cxn>
            <a:cxn ang="0">
              <a:pos x="210" y="36"/>
            </a:cxn>
            <a:cxn ang="0">
              <a:pos x="222" y="36"/>
            </a:cxn>
            <a:cxn ang="0">
              <a:pos x="258" y="30"/>
            </a:cxn>
            <a:cxn ang="0">
              <a:pos x="288" y="24"/>
            </a:cxn>
            <a:cxn ang="0">
              <a:pos x="318" y="36"/>
            </a:cxn>
            <a:cxn ang="0">
              <a:pos x="324" y="36"/>
            </a:cxn>
            <a:cxn ang="0">
              <a:pos x="342" y="30"/>
            </a:cxn>
            <a:cxn ang="0">
              <a:pos x="372" y="12"/>
            </a:cxn>
            <a:cxn ang="0">
              <a:pos x="390" y="0"/>
            </a:cxn>
            <a:cxn ang="0">
              <a:pos x="408" y="18"/>
            </a:cxn>
            <a:cxn ang="0">
              <a:pos x="438" y="48"/>
            </a:cxn>
            <a:cxn ang="0">
              <a:pos x="462" y="42"/>
            </a:cxn>
            <a:cxn ang="0">
              <a:pos x="522" y="48"/>
            </a:cxn>
            <a:cxn ang="0">
              <a:pos x="504" y="72"/>
            </a:cxn>
            <a:cxn ang="0">
              <a:pos x="516" y="60"/>
            </a:cxn>
            <a:cxn ang="0">
              <a:pos x="546" y="54"/>
            </a:cxn>
            <a:cxn ang="0">
              <a:pos x="570" y="78"/>
            </a:cxn>
            <a:cxn ang="0">
              <a:pos x="606" y="78"/>
            </a:cxn>
            <a:cxn ang="0">
              <a:pos x="666" y="84"/>
            </a:cxn>
            <a:cxn ang="0">
              <a:pos x="720" y="108"/>
            </a:cxn>
            <a:cxn ang="0">
              <a:pos x="768" y="126"/>
            </a:cxn>
            <a:cxn ang="0">
              <a:pos x="744" y="156"/>
            </a:cxn>
            <a:cxn ang="0">
              <a:pos x="690" y="162"/>
            </a:cxn>
            <a:cxn ang="0">
              <a:pos x="672" y="186"/>
            </a:cxn>
            <a:cxn ang="0">
              <a:pos x="636" y="168"/>
            </a:cxn>
            <a:cxn ang="0">
              <a:pos x="594" y="192"/>
            </a:cxn>
            <a:cxn ang="0">
              <a:pos x="558" y="222"/>
            </a:cxn>
            <a:cxn ang="0">
              <a:pos x="516" y="234"/>
            </a:cxn>
            <a:cxn ang="0">
              <a:pos x="498" y="228"/>
            </a:cxn>
            <a:cxn ang="0">
              <a:pos x="462" y="252"/>
            </a:cxn>
            <a:cxn ang="0">
              <a:pos x="432" y="252"/>
            </a:cxn>
            <a:cxn ang="0">
              <a:pos x="390" y="252"/>
            </a:cxn>
            <a:cxn ang="0">
              <a:pos x="354" y="276"/>
            </a:cxn>
            <a:cxn ang="0">
              <a:pos x="312" y="234"/>
            </a:cxn>
            <a:cxn ang="0">
              <a:pos x="282" y="258"/>
            </a:cxn>
            <a:cxn ang="0">
              <a:pos x="252" y="252"/>
            </a:cxn>
            <a:cxn ang="0">
              <a:pos x="234" y="252"/>
            </a:cxn>
            <a:cxn ang="0">
              <a:pos x="204" y="258"/>
            </a:cxn>
            <a:cxn ang="0">
              <a:pos x="174" y="288"/>
            </a:cxn>
            <a:cxn ang="0">
              <a:pos x="96" y="312"/>
            </a:cxn>
            <a:cxn ang="0">
              <a:pos x="78" y="288"/>
            </a:cxn>
            <a:cxn ang="0">
              <a:pos x="54" y="252"/>
            </a:cxn>
            <a:cxn ang="0">
              <a:pos x="42" y="258"/>
            </a:cxn>
            <a:cxn ang="0">
              <a:pos x="48" y="228"/>
            </a:cxn>
            <a:cxn ang="0">
              <a:pos x="84" y="198"/>
            </a:cxn>
            <a:cxn ang="0">
              <a:pos x="54" y="204"/>
            </a:cxn>
            <a:cxn ang="0">
              <a:pos x="30" y="168"/>
            </a:cxn>
            <a:cxn ang="0">
              <a:pos x="12" y="126"/>
            </a:cxn>
            <a:cxn ang="0">
              <a:pos x="6" y="114"/>
            </a:cxn>
            <a:cxn ang="0">
              <a:pos x="12" y="96"/>
            </a:cxn>
            <a:cxn ang="0">
              <a:pos x="42" y="66"/>
            </a:cxn>
          </a:cxnLst>
          <a:rect l="0" t="0" r="r" b="b"/>
          <a:pathLst>
            <a:path w="768" h="312">
              <a:moveTo>
                <a:pt x="42" y="66"/>
              </a:moveTo>
              <a:lnTo>
                <a:pt x="48" y="60"/>
              </a:lnTo>
              <a:lnTo>
                <a:pt x="48" y="48"/>
              </a:lnTo>
              <a:lnTo>
                <a:pt x="54" y="42"/>
              </a:lnTo>
              <a:lnTo>
                <a:pt x="54" y="36"/>
              </a:lnTo>
              <a:lnTo>
                <a:pt x="60" y="30"/>
              </a:lnTo>
              <a:lnTo>
                <a:pt x="66" y="30"/>
              </a:lnTo>
              <a:lnTo>
                <a:pt x="72" y="24"/>
              </a:lnTo>
              <a:lnTo>
                <a:pt x="78" y="24"/>
              </a:lnTo>
              <a:lnTo>
                <a:pt x="90" y="30"/>
              </a:lnTo>
              <a:lnTo>
                <a:pt x="96" y="30"/>
              </a:lnTo>
              <a:lnTo>
                <a:pt x="102" y="30"/>
              </a:lnTo>
              <a:lnTo>
                <a:pt x="120" y="36"/>
              </a:lnTo>
              <a:lnTo>
                <a:pt x="132" y="30"/>
              </a:lnTo>
              <a:lnTo>
                <a:pt x="156" y="30"/>
              </a:lnTo>
              <a:lnTo>
                <a:pt x="168" y="30"/>
              </a:lnTo>
              <a:lnTo>
                <a:pt x="174" y="30"/>
              </a:lnTo>
              <a:lnTo>
                <a:pt x="186" y="36"/>
              </a:lnTo>
              <a:lnTo>
                <a:pt x="192" y="36"/>
              </a:lnTo>
              <a:lnTo>
                <a:pt x="204" y="36"/>
              </a:lnTo>
              <a:lnTo>
                <a:pt x="210" y="36"/>
              </a:lnTo>
              <a:lnTo>
                <a:pt x="210" y="30"/>
              </a:lnTo>
              <a:lnTo>
                <a:pt x="216" y="36"/>
              </a:lnTo>
              <a:lnTo>
                <a:pt x="222" y="36"/>
              </a:lnTo>
              <a:lnTo>
                <a:pt x="240" y="36"/>
              </a:lnTo>
              <a:lnTo>
                <a:pt x="252" y="36"/>
              </a:lnTo>
              <a:lnTo>
                <a:pt x="258" y="30"/>
              </a:lnTo>
              <a:lnTo>
                <a:pt x="270" y="24"/>
              </a:lnTo>
              <a:lnTo>
                <a:pt x="282" y="24"/>
              </a:lnTo>
              <a:lnTo>
                <a:pt x="288" y="24"/>
              </a:lnTo>
              <a:lnTo>
                <a:pt x="300" y="30"/>
              </a:lnTo>
              <a:lnTo>
                <a:pt x="306" y="36"/>
              </a:lnTo>
              <a:lnTo>
                <a:pt x="318" y="36"/>
              </a:lnTo>
              <a:lnTo>
                <a:pt x="318" y="42"/>
              </a:lnTo>
              <a:lnTo>
                <a:pt x="318" y="54"/>
              </a:lnTo>
              <a:lnTo>
                <a:pt x="324" y="36"/>
              </a:lnTo>
              <a:lnTo>
                <a:pt x="330" y="30"/>
              </a:lnTo>
              <a:lnTo>
                <a:pt x="336" y="30"/>
              </a:lnTo>
              <a:lnTo>
                <a:pt x="342" y="30"/>
              </a:lnTo>
              <a:lnTo>
                <a:pt x="360" y="24"/>
              </a:lnTo>
              <a:lnTo>
                <a:pt x="372" y="18"/>
              </a:lnTo>
              <a:lnTo>
                <a:pt x="372" y="12"/>
              </a:lnTo>
              <a:lnTo>
                <a:pt x="384" y="12"/>
              </a:lnTo>
              <a:lnTo>
                <a:pt x="384" y="6"/>
              </a:lnTo>
              <a:lnTo>
                <a:pt x="390" y="0"/>
              </a:lnTo>
              <a:lnTo>
                <a:pt x="396" y="6"/>
              </a:lnTo>
              <a:lnTo>
                <a:pt x="402" y="6"/>
              </a:lnTo>
              <a:lnTo>
                <a:pt x="408" y="18"/>
              </a:lnTo>
              <a:lnTo>
                <a:pt x="420" y="36"/>
              </a:lnTo>
              <a:lnTo>
                <a:pt x="432" y="48"/>
              </a:lnTo>
              <a:lnTo>
                <a:pt x="438" y="48"/>
              </a:lnTo>
              <a:lnTo>
                <a:pt x="444" y="48"/>
              </a:lnTo>
              <a:lnTo>
                <a:pt x="450" y="48"/>
              </a:lnTo>
              <a:lnTo>
                <a:pt x="462" y="42"/>
              </a:lnTo>
              <a:lnTo>
                <a:pt x="492" y="48"/>
              </a:lnTo>
              <a:lnTo>
                <a:pt x="510" y="42"/>
              </a:lnTo>
              <a:lnTo>
                <a:pt x="522" y="48"/>
              </a:lnTo>
              <a:lnTo>
                <a:pt x="510" y="60"/>
              </a:lnTo>
              <a:lnTo>
                <a:pt x="504" y="66"/>
              </a:lnTo>
              <a:lnTo>
                <a:pt x="504" y="72"/>
              </a:lnTo>
              <a:lnTo>
                <a:pt x="504" y="66"/>
              </a:lnTo>
              <a:lnTo>
                <a:pt x="510" y="60"/>
              </a:lnTo>
              <a:lnTo>
                <a:pt x="516" y="60"/>
              </a:lnTo>
              <a:lnTo>
                <a:pt x="528" y="48"/>
              </a:lnTo>
              <a:lnTo>
                <a:pt x="540" y="54"/>
              </a:lnTo>
              <a:lnTo>
                <a:pt x="546" y="54"/>
              </a:lnTo>
              <a:lnTo>
                <a:pt x="558" y="66"/>
              </a:lnTo>
              <a:lnTo>
                <a:pt x="564" y="72"/>
              </a:lnTo>
              <a:lnTo>
                <a:pt x="570" y="78"/>
              </a:lnTo>
              <a:lnTo>
                <a:pt x="582" y="72"/>
              </a:lnTo>
              <a:lnTo>
                <a:pt x="588" y="72"/>
              </a:lnTo>
              <a:lnTo>
                <a:pt x="606" y="78"/>
              </a:lnTo>
              <a:lnTo>
                <a:pt x="618" y="78"/>
              </a:lnTo>
              <a:lnTo>
                <a:pt x="642" y="78"/>
              </a:lnTo>
              <a:lnTo>
                <a:pt x="666" y="84"/>
              </a:lnTo>
              <a:lnTo>
                <a:pt x="696" y="96"/>
              </a:lnTo>
              <a:lnTo>
                <a:pt x="714" y="102"/>
              </a:lnTo>
              <a:lnTo>
                <a:pt x="720" y="108"/>
              </a:lnTo>
              <a:lnTo>
                <a:pt x="732" y="108"/>
              </a:lnTo>
              <a:lnTo>
                <a:pt x="768" y="108"/>
              </a:lnTo>
              <a:lnTo>
                <a:pt x="768" y="126"/>
              </a:lnTo>
              <a:lnTo>
                <a:pt x="768" y="138"/>
              </a:lnTo>
              <a:lnTo>
                <a:pt x="762" y="156"/>
              </a:lnTo>
              <a:lnTo>
                <a:pt x="744" y="156"/>
              </a:lnTo>
              <a:lnTo>
                <a:pt x="732" y="144"/>
              </a:lnTo>
              <a:lnTo>
                <a:pt x="726" y="162"/>
              </a:lnTo>
              <a:lnTo>
                <a:pt x="690" y="162"/>
              </a:lnTo>
              <a:lnTo>
                <a:pt x="690" y="168"/>
              </a:lnTo>
              <a:lnTo>
                <a:pt x="678" y="192"/>
              </a:lnTo>
              <a:lnTo>
                <a:pt x="672" y="186"/>
              </a:lnTo>
              <a:lnTo>
                <a:pt x="660" y="192"/>
              </a:lnTo>
              <a:lnTo>
                <a:pt x="654" y="174"/>
              </a:lnTo>
              <a:lnTo>
                <a:pt x="636" y="168"/>
              </a:lnTo>
              <a:lnTo>
                <a:pt x="624" y="174"/>
              </a:lnTo>
              <a:lnTo>
                <a:pt x="612" y="192"/>
              </a:lnTo>
              <a:lnTo>
                <a:pt x="594" y="192"/>
              </a:lnTo>
              <a:lnTo>
                <a:pt x="582" y="204"/>
              </a:lnTo>
              <a:lnTo>
                <a:pt x="582" y="222"/>
              </a:lnTo>
              <a:lnTo>
                <a:pt x="558" y="222"/>
              </a:lnTo>
              <a:lnTo>
                <a:pt x="546" y="228"/>
              </a:lnTo>
              <a:lnTo>
                <a:pt x="522" y="228"/>
              </a:lnTo>
              <a:lnTo>
                <a:pt x="516" y="234"/>
              </a:lnTo>
              <a:lnTo>
                <a:pt x="510" y="222"/>
              </a:lnTo>
              <a:lnTo>
                <a:pt x="498" y="222"/>
              </a:lnTo>
              <a:lnTo>
                <a:pt x="498" y="228"/>
              </a:lnTo>
              <a:lnTo>
                <a:pt x="492" y="252"/>
              </a:lnTo>
              <a:lnTo>
                <a:pt x="468" y="234"/>
              </a:lnTo>
              <a:lnTo>
                <a:pt x="462" y="252"/>
              </a:lnTo>
              <a:lnTo>
                <a:pt x="456" y="252"/>
              </a:lnTo>
              <a:lnTo>
                <a:pt x="438" y="246"/>
              </a:lnTo>
              <a:lnTo>
                <a:pt x="432" y="252"/>
              </a:lnTo>
              <a:lnTo>
                <a:pt x="408" y="234"/>
              </a:lnTo>
              <a:lnTo>
                <a:pt x="396" y="246"/>
              </a:lnTo>
              <a:lnTo>
                <a:pt x="390" y="252"/>
              </a:lnTo>
              <a:lnTo>
                <a:pt x="396" y="270"/>
              </a:lnTo>
              <a:lnTo>
                <a:pt x="402" y="276"/>
              </a:lnTo>
              <a:lnTo>
                <a:pt x="354" y="276"/>
              </a:lnTo>
              <a:lnTo>
                <a:pt x="330" y="252"/>
              </a:lnTo>
              <a:lnTo>
                <a:pt x="324" y="234"/>
              </a:lnTo>
              <a:lnTo>
                <a:pt x="312" y="234"/>
              </a:lnTo>
              <a:lnTo>
                <a:pt x="300" y="228"/>
              </a:lnTo>
              <a:lnTo>
                <a:pt x="288" y="246"/>
              </a:lnTo>
              <a:lnTo>
                <a:pt x="282" y="258"/>
              </a:lnTo>
              <a:lnTo>
                <a:pt x="276" y="252"/>
              </a:lnTo>
              <a:lnTo>
                <a:pt x="264" y="246"/>
              </a:lnTo>
              <a:lnTo>
                <a:pt x="252" y="252"/>
              </a:lnTo>
              <a:lnTo>
                <a:pt x="252" y="258"/>
              </a:lnTo>
              <a:lnTo>
                <a:pt x="240" y="252"/>
              </a:lnTo>
              <a:lnTo>
                <a:pt x="234" y="252"/>
              </a:lnTo>
              <a:lnTo>
                <a:pt x="222" y="246"/>
              </a:lnTo>
              <a:lnTo>
                <a:pt x="204" y="246"/>
              </a:lnTo>
              <a:lnTo>
                <a:pt x="204" y="258"/>
              </a:lnTo>
              <a:lnTo>
                <a:pt x="198" y="270"/>
              </a:lnTo>
              <a:lnTo>
                <a:pt x="198" y="282"/>
              </a:lnTo>
              <a:lnTo>
                <a:pt x="174" y="288"/>
              </a:lnTo>
              <a:lnTo>
                <a:pt x="120" y="288"/>
              </a:lnTo>
              <a:lnTo>
                <a:pt x="96" y="306"/>
              </a:lnTo>
              <a:lnTo>
                <a:pt x="96" y="312"/>
              </a:lnTo>
              <a:lnTo>
                <a:pt x="90" y="306"/>
              </a:lnTo>
              <a:lnTo>
                <a:pt x="90" y="288"/>
              </a:lnTo>
              <a:lnTo>
                <a:pt x="78" y="288"/>
              </a:lnTo>
              <a:lnTo>
                <a:pt x="84" y="276"/>
              </a:lnTo>
              <a:lnTo>
                <a:pt x="72" y="270"/>
              </a:lnTo>
              <a:lnTo>
                <a:pt x="54" y="252"/>
              </a:lnTo>
              <a:lnTo>
                <a:pt x="48" y="252"/>
              </a:lnTo>
              <a:lnTo>
                <a:pt x="48" y="258"/>
              </a:lnTo>
              <a:lnTo>
                <a:pt x="42" y="258"/>
              </a:lnTo>
              <a:lnTo>
                <a:pt x="36" y="252"/>
              </a:lnTo>
              <a:lnTo>
                <a:pt x="48" y="246"/>
              </a:lnTo>
              <a:lnTo>
                <a:pt x="48" y="228"/>
              </a:lnTo>
              <a:lnTo>
                <a:pt x="60" y="222"/>
              </a:lnTo>
              <a:lnTo>
                <a:pt x="78" y="216"/>
              </a:lnTo>
              <a:lnTo>
                <a:pt x="84" y="198"/>
              </a:lnTo>
              <a:lnTo>
                <a:pt x="78" y="186"/>
              </a:lnTo>
              <a:lnTo>
                <a:pt x="60" y="198"/>
              </a:lnTo>
              <a:lnTo>
                <a:pt x="54" y="204"/>
              </a:lnTo>
              <a:lnTo>
                <a:pt x="42" y="186"/>
              </a:lnTo>
              <a:lnTo>
                <a:pt x="42" y="174"/>
              </a:lnTo>
              <a:lnTo>
                <a:pt x="30" y="168"/>
              </a:lnTo>
              <a:lnTo>
                <a:pt x="30" y="138"/>
              </a:lnTo>
              <a:lnTo>
                <a:pt x="18" y="138"/>
              </a:lnTo>
              <a:lnTo>
                <a:pt x="12" y="126"/>
              </a:lnTo>
              <a:lnTo>
                <a:pt x="18" y="114"/>
              </a:lnTo>
              <a:lnTo>
                <a:pt x="12" y="108"/>
              </a:lnTo>
              <a:lnTo>
                <a:pt x="6" y="114"/>
              </a:lnTo>
              <a:lnTo>
                <a:pt x="0" y="108"/>
              </a:lnTo>
              <a:lnTo>
                <a:pt x="0" y="96"/>
              </a:lnTo>
              <a:lnTo>
                <a:pt x="12" y="96"/>
              </a:lnTo>
              <a:lnTo>
                <a:pt x="30" y="78"/>
              </a:lnTo>
              <a:lnTo>
                <a:pt x="36" y="78"/>
              </a:lnTo>
              <a:lnTo>
                <a:pt x="42" y="66"/>
              </a:lnTo>
              <a:close/>
            </a:path>
          </a:pathLst>
        </a:custGeom>
        <a:solidFill>
          <a:srgbClr val="31869B"/>
        </a:solidFill>
        <a:ln w="9525">
          <a:solidFill>
            <a:schemeClr val="bg1"/>
          </a:solidFill>
          <a:round/>
          <a:headEnd/>
          <a:tailEnd/>
        </a:ln>
      </xdr:spPr>
      <xdr:txBody>
        <a:bodyPr vert="horz" wrap="square" lIns="91440" tIns="45720" rIns="91440" bIns="45720" numCol="1" anchor="t" anchorCtr="0" compatLnSpc="1">
          <a:prstTxWarp prst="textNoShape">
            <a:avLst/>
          </a:prstTxWarp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>
    <xdr:from>
      <xdr:col>5</xdr:col>
      <xdr:colOff>482876</xdr:colOff>
      <xdr:row>4</xdr:row>
      <xdr:rowOff>180972</xdr:rowOff>
    </xdr:from>
    <xdr:to>
      <xdr:col>6</xdr:col>
      <xdr:colOff>578526</xdr:colOff>
      <xdr:row>5</xdr:row>
      <xdr:rowOff>11786</xdr:rowOff>
    </xdr:to>
    <xdr:sp macro="" textlink="">
      <xdr:nvSpPr>
        <xdr:cNvPr id="10" name="Cantabria"/>
        <xdr:cNvSpPr>
          <a:spLocks/>
        </xdr:cNvSpPr>
      </xdr:nvSpPr>
      <xdr:spPr bwMode="auto">
        <a:xfrm>
          <a:off x="3835676" y="1181097"/>
          <a:ext cx="714775" cy="430889"/>
        </a:xfrm>
        <a:custGeom>
          <a:avLst/>
          <a:gdLst/>
          <a:ahLst/>
          <a:cxnLst>
            <a:cxn ang="0">
              <a:pos x="486" y="84"/>
            </a:cxn>
            <a:cxn ang="0">
              <a:pos x="408" y="102"/>
            </a:cxn>
            <a:cxn ang="0">
              <a:pos x="408" y="144"/>
            </a:cxn>
            <a:cxn ang="0">
              <a:pos x="360" y="138"/>
            </a:cxn>
            <a:cxn ang="0">
              <a:pos x="342" y="138"/>
            </a:cxn>
            <a:cxn ang="0">
              <a:pos x="312" y="168"/>
            </a:cxn>
            <a:cxn ang="0">
              <a:pos x="264" y="198"/>
            </a:cxn>
            <a:cxn ang="0">
              <a:pos x="264" y="228"/>
            </a:cxn>
            <a:cxn ang="0">
              <a:pos x="282" y="240"/>
            </a:cxn>
            <a:cxn ang="0">
              <a:pos x="282" y="258"/>
            </a:cxn>
            <a:cxn ang="0">
              <a:pos x="288" y="258"/>
            </a:cxn>
            <a:cxn ang="0">
              <a:pos x="288" y="276"/>
            </a:cxn>
            <a:cxn ang="0">
              <a:pos x="264" y="300"/>
            </a:cxn>
            <a:cxn ang="0">
              <a:pos x="228" y="288"/>
            </a:cxn>
            <a:cxn ang="0">
              <a:pos x="210" y="270"/>
            </a:cxn>
            <a:cxn ang="0">
              <a:pos x="186" y="222"/>
            </a:cxn>
            <a:cxn ang="0">
              <a:pos x="138" y="198"/>
            </a:cxn>
            <a:cxn ang="0">
              <a:pos x="90" y="192"/>
            </a:cxn>
            <a:cxn ang="0">
              <a:pos x="6" y="162"/>
            </a:cxn>
            <a:cxn ang="0">
              <a:pos x="18" y="126"/>
            </a:cxn>
            <a:cxn ang="0">
              <a:pos x="36" y="102"/>
            </a:cxn>
            <a:cxn ang="0">
              <a:pos x="90" y="96"/>
            </a:cxn>
            <a:cxn ang="0">
              <a:pos x="114" y="66"/>
            </a:cxn>
            <a:cxn ang="0">
              <a:pos x="126" y="54"/>
            </a:cxn>
            <a:cxn ang="0">
              <a:pos x="126" y="54"/>
            </a:cxn>
            <a:cxn ang="0">
              <a:pos x="150" y="48"/>
            </a:cxn>
            <a:cxn ang="0">
              <a:pos x="156" y="48"/>
            </a:cxn>
            <a:cxn ang="0">
              <a:pos x="174" y="60"/>
            </a:cxn>
            <a:cxn ang="0">
              <a:pos x="204" y="48"/>
            </a:cxn>
            <a:cxn ang="0">
              <a:pos x="252" y="30"/>
            </a:cxn>
            <a:cxn ang="0">
              <a:pos x="252" y="48"/>
            </a:cxn>
            <a:cxn ang="0">
              <a:pos x="258" y="30"/>
            </a:cxn>
            <a:cxn ang="0">
              <a:pos x="270" y="24"/>
            </a:cxn>
            <a:cxn ang="0">
              <a:pos x="306" y="12"/>
            </a:cxn>
            <a:cxn ang="0">
              <a:pos x="306" y="36"/>
            </a:cxn>
            <a:cxn ang="0">
              <a:pos x="318" y="42"/>
            </a:cxn>
            <a:cxn ang="0">
              <a:pos x="324" y="30"/>
            </a:cxn>
            <a:cxn ang="0">
              <a:pos x="330" y="24"/>
            </a:cxn>
            <a:cxn ang="0">
              <a:pos x="348" y="12"/>
            </a:cxn>
            <a:cxn ang="0">
              <a:pos x="366" y="6"/>
            </a:cxn>
            <a:cxn ang="0">
              <a:pos x="378" y="6"/>
            </a:cxn>
            <a:cxn ang="0">
              <a:pos x="390" y="12"/>
            </a:cxn>
            <a:cxn ang="0">
              <a:pos x="414" y="18"/>
            </a:cxn>
            <a:cxn ang="0">
              <a:pos x="420" y="30"/>
            </a:cxn>
            <a:cxn ang="0">
              <a:pos x="402" y="36"/>
            </a:cxn>
            <a:cxn ang="0">
              <a:pos x="414" y="36"/>
            </a:cxn>
            <a:cxn ang="0">
              <a:pos x="450" y="42"/>
            </a:cxn>
            <a:cxn ang="0">
              <a:pos x="480" y="54"/>
            </a:cxn>
          </a:cxnLst>
          <a:rect l="0" t="0" r="r" b="b"/>
          <a:pathLst>
            <a:path w="498" h="300">
              <a:moveTo>
                <a:pt x="498" y="66"/>
              </a:moveTo>
              <a:lnTo>
                <a:pt x="498" y="78"/>
              </a:lnTo>
              <a:lnTo>
                <a:pt x="486" y="84"/>
              </a:lnTo>
              <a:lnTo>
                <a:pt x="432" y="84"/>
              </a:lnTo>
              <a:lnTo>
                <a:pt x="426" y="102"/>
              </a:lnTo>
              <a:lnTo>
                <a:pt x="408" y="102"/>
              </a:lnTo>
              <a:lnTo>
                <a:pt x="402" y="108"/>
              </a:lnTo>
              <a:lnTo>
                <a:pt x="408" y="114"/>
              </a:lnTo>
              <a:lnTo>
                <a:pt x="408" y="144"/>
              </a:lnTo>
              <a:lnTo>
                <a:pt x="384" y="144"/>
              </a:lnTo>
              <a:lnTo>
                <a:pt x="378" y="138"/>
              </a:lnTo>
              <a:lnTo>
                <a:pt x="360" y="138"/>
              </a:lnTo>
              <a:lnTo>
                <a:pt x="354" y="132"/>
              </a:lnTo>
              <a:lnTo>
                <a:pt x="348" y="132"/>
              </a:lnTo>
              <a:lnTo>
                <a:pt x="342" y="138"/>
              </a:lnTo>
              <a:lnTo>
                <a:pt x="330" y="156"/>
              </a:lnTo>
              <a:lnTo>
                <a:pt x="324" y="162"/>
              </a:lnTo>
              <a:lnTo>
                <a:pt x="312" y="168"/>
              </a:lnTo>
              <a:lnTo>
                <a:pt x="282" y="168"/>
              </a:lnTo>
              <a:lnTo>
                <a:pt x="282" y="186"/>
              </a:lnTo>
              <a:lnTo>
                <a:pt x="264" y="198"/>
              </a:lnTo>
              <a:lnTo>
                <a:pt x="252" y="216"/>
              </a:lnTo>
              <a:lnTo>
                <a:pt x="252" y="228"/>
              </a:lnTo>
              <a:lnTo>
                <a:pt x="264" y="228"/>
              </a:lnTo>
              <a:lnTo>
                <a:pt x="282" y="222"/>
              </a:lnTo>
              <a:lnTo>
                <a:pt x="288" y="222"/>
              </a:lnTo>
              <a:lnTo>
                <a:pt x="282" y="240"/>
              </a:lnTo>
              <a:lnTo>
                <a:pt x="270" y="240"/>
              </a:lnTo>
              <a:lnTo>
                <a:pt x="270" y="258"/>
              </a:lnTo>
              <a:lnTo>
                <a:pt x="282" y="258"/>
              </a:lnTo>
              <a:lnTo>
                <a:pt x="282" y="246"/>
              </a:lnTo>
              <a:lnTo>
                <a:pt x="288" y="246"/>
              </a:lnTo>
              <a:lnTo>
                <a:pt x="288" y="258"/>
              </a:lnTo>
              <a:lnTo>
                <a:pt x="294" y="258"/>
              </a:lnTo>
              <a:lnTo>
                <a:pt x="294" y="276"/>
              </a:lnTo>
              <a:lnTo>
                <a:pt x="288" y="276"/>
              </a:lnTo>
              <a:lnTo>
                <a:pt x="270" y="288"/>
              </a:lnTo>
              <a:lnTo>
                <a:pt x="264" y="288"/>
              </a:lnTo>
              <a:lnTo>
                <a:pt x="264" y="300"/>
              </a:lnTo>
              <a:lnTo>
                <a:pt x="252" y="300"/>
              </a:lnTo>
              <a:lnTo>
                <a:pt x="252" y="288"/>
              </a:lnTo>
              <a:lnTo>
                <a:pt x="228" y="288"/>
              </a:lnTo>
              <a:lnTo>
                <a:pt x="216" y="300"/>
              </a:lnTo>
              <a:lnTo>
                <a:pt x="210" y="300"/>
              </a:lnTo>
              <a:lnTo>
                <a:pt x="210" y="270"/>
              </a:lnTo>
              <a:lnTo>
                <a:pt x="192" y="258"/>
              </a:lnTo>
              <a:lnTo>
                <a:pt x="186" y="252"/>
              </a:lnTo>
              <a:lnTo>
                <a:pt x="186" y="222"/>
              </a:lnTo>
              <a:lnTo>
                <a:pt x="168" y="222"/>
              </a:lnTo>
              <a:lnTo>
                <a:pt x="150" y="216"/>
              </a:lnTo>
              <a:lnTo>
                <a:pt x="138" y="198"/>
              </a:lnTo>
              <a:lnTo>
                <a:pt x="138" y="186"/>
              </a:lnTo>
              <a:lnTo>
                <a:pt x="96" y="186"/>
              </a:lnTo>
              <a:lnTo>
                <a:pt x="90" y="192"/>
              </a:lnTo>
              <a:lnTo>
                <a:pt x="36" y="192"/>
              </a:lnTo>
              <a:lnTo>
                <a:pt x="24" y="174"/>
              </a:lnTo>
              <a:lnTo>
                <a:pt x="6" y="162"/>
              </a:lnTo>
              <a:lnTo>
                <a:pt x="0" y="144"/>
              </a:lnTo>
              <a:lnTo>
                <a:pt x="6" y="132"/>
              </a:lnTo>
              <a:lnTo>
                <a:pt x="18" y="126"/>
              </a:lnTo>
              <a:lnTo>
                <a:pt x="24" y="132"/>
              </a:lnTo>
              <a:lnTo>
                <a:pt x="36" y="108"/>
              </a:lnTo>
              <a:lnTo>
                <a:pt x="36" y="102"/>
              </a:lnTo>
              <a:lnTo>
                <a:pt x="72" y="102"/>
              </a:lnTo>
              <a:lnTo>
                <a:pt x="78" y="84"/>
              </a:lnTo>
              <a:lnTo>
                <a:pt x="90" y="96"/>
              </a:lnTo>
              <a:lnTo>
                <a:pt x="108" y="96"/>
              </a:lnTo>
              <a:lnTo>
                <a:pt x="114" y="78"/>
              </a:lnTo>
              <a:lnTo>
                <a:pt x="114" y="66"/>
              </a:lnTo>
              <a:lnTo>
                <a:pt x="114" y="48"/>
              </a:lnTo>
              <a:lnTo>
                <a:pt x="126" y="48"/>
              </a:lnTo>
              <a:lnTo>
                <a:pt x="126" y="54"/>
              </a:lnTo>
              <a:lnTo>
                <a:pt x="120" y="60"/>
              </a:lnTo>
              <a:lnTo>
                <a:pt x="120" y="66"/>
              </a:lnTo>
              <a:lnTo>
                <a:pt x="126" y="54"/>
              </a:lnTo>
              <a:lnTo>
                <a:pt x="132" y="48"/>
              </a:lnTo>
              <a:lnTo>
                <a:pt x="138" y="42"/>
              </a:lnTo>
              <a:lnTo>
                <a:pt x="150" y="48"/>
              </a:lnTo>
              <a:lnTo>
                <a:pt x="150" y="54"/>
              </a:lnTo>
              <a:lnTo>
                <a:pt x="156" y="60"/>
              </a:lnTo>
              <a:lnTo>
                <a:pt x="156" y="48"/>
              </a:lnTo>
              <a:lnTo>
                <a:pt x="162" y="48"/>
              </a:lnTo>
              <a:lnTo>
                <a:pt x="168" y="48"/>
              </a:lnTo>
              <a:lnTo>
                <a:pt x="174" y="60"/>
              </a:lnTo>
              <a:lnTo>
                <a:pt x="174" y="54"/>
              </a:lnTo>
              <a:lnTo>
                <a:pt x="180" y="48"/>
              </a:lnTo>
              <a:lnTo>
                <a:pt x="204" y="48"/>
              </a:lnTo>
              <a:lnTo>
                <a:pt x="222" y="36"/>
              </a:lnTo>
              <a:lnTo>
                <a:pt x="240" y="30"/>
              </a:lnTo>
              <a:lnTo>
                <a:pt x="252" y="30"/>
              </a:lnTo>
              <a:lnTo>
                <a:pt x="252" y="36"/>
              </a:lnTo>
              <a:lnTo>
                <a:pt x="246" y="54"/>
              </a:lnTo>
              <a:lnTo>
                <a:pt x="252" y="48"/>
              </a:lnTo>
              <a:lnTo>
                <a:pt x="252" y="42"/>
              </a:lnTo>
              <a:lnTo>
                <a:pt x="252" y="30"/>
              </a:lnTo>
              <a:lnTo>
                <a:pt x="258" y="30"/>
              </a:lnTo>
              <a:lnTo>
                <a:pt x="264" y="30"/>
              </a:lnTo>
              <a:lnTo>
                <a:pt x="264" y="36"/>
              </a:lnTo>
              <a:lnTo>
                <a:pt x="270" y="24"/>
              </a:lnTo>
              <a:lnTo>
                <a:pt x="282" y="18"/>
              </a:lnTo>
              <a:lnTo>
                <a:pt x="294" y="12"/>
              </a:lnTo>
              <a:lnTo>
                <a:pt x="306" y="12"/>
              </a:lnTo>
              <a:lnTo>
                <a:pt x="318" y="12"/>
              </a:lnTo>
              <a:lnTo>
                <a:pt x="324" y="18"/>
              </a:lnTo>
              <a:lnTo>
                <a:pt x="306" y="36"/>
              </a:lnTo>
              <a:lnTo>
                <a:pt x="312" y="42"/>
              </a:lnTo>
              <a:lnTo>
                <a:pt x="318" y="36"/>
              </a:lnTo>
              <a:lnTo>
                <a:pt x="318" y="42"/>
              </a:lnTo>
              <a:lnTo>
                <a:pt x="324" y="42"/>
              </a:lnTo>
              <a:lnTo>
                <a:pt x="324" y="36"/>
              </a:lnTo>
              <a:lnTo>
                <a:pt x="324" y="30"/>
              </a:lnTo>
              <a:lnTo>
                <a:pt x="336" y="36"/>
              </a:lnTo>
              <a:lnTo>
                <a:pt x="330" y="30"/>
              </a:lnTo>
              <a:lnTo>
                <a:pt x="330" y="24"/>
              </a:lnTo>
              <a:lnTo>
                <a:pt x="336" y="24"/>
              </a:lnTo>
              <a:lnTo>
                <a:pt x="342" y="18"/>
              </a:lnTo>
              <a:lnTo>
                <a:pt x="348" y="12"/>
              </a:lnTo>
              <a:lnTo>
                <a:pt x="354" y="18"/>
              </a:lnTo>
              <a:lnTo>
                <a:pt x="360" y="12"/>
              </a:lnTo>
              <a:lnTo>
                <a:pt x="366" y="6"/>
              </a:lnTo>
              <a:lnTo>
                <a:pt x="378" y="0"/>
              </a:lnTo>
              <a:lnTo>
                <a:pt x="378" y="12"/>
              </a:lnTo>
              <a:lnTo>
                <a:pt x="378" y="6"/>
              </a:lnTo>
              <a:lnTo>
                <a:pt x="384" y="0"/>
              </a:lnTo>
              <a:lnTo>
                <a:pt x="390" y="0"/>
              </a:lnTo>
              <a:lnTo>
                <a:pt x="390" y="12"/>
              </a:lnTo>
              <a:lnTo>
                <a:pt x="390" y="6"/>
              </a:lnTo>
              <a:lnTo>
                <a:pt x="396" y="12"/>
              </a:lnTo>
              <a:lnTo>
                <a:pt x="414" y="18"/>
              </a:lnTo>
              <a:lnTo>
                <a:pt x="420" y="24"/>
              </a:lnTo>
              <a:lnTo>
                <a:pt x="426" y="24"/>
              </a:lnTo>
              <a:lnTo>
                <a:pt x="420" y="30"/>
              </a:lnTo>
              <a:lnTo>
                <a:pt x="414" y="30"/>
              </a:lnTo>
              <a:lnTo>
                <a:pt x="408" y="30"/>
              </a:lnTo>
              <a:lnTo>
                <a:pt x="402" y="36"/>
              </a:lnTo>
              <a:lnTo>
                <a:pt x="408" y="36"/>
              </a:lnTo>
              <a:lnTo>
                <a:pt x="408" y="48"/>
              </a:lnTo>
              <a:lnTo>
                <a:pt x="414" y="36"/>
              </a:lnTo>
              <a:lnTo>
                <a:pt x="420" y="36"/>
              </a:lnTo>
              <a:lnTo>
                <a:pt x="420" y="42"/>
              </a:lnTo>
              <a:lnTo>
                <a:pt x="450" y="42"/>
              </a:lnTo>
              <a:lnTo>
                <a:pt x="456" y="42"/>
              </a:lnTo>
              <a:lnTo>
                <a:pt x="468" y="48"/>
              </a:lnTo>
              <a:lnTo>
                <a:pt x="480" y="54"/>
              </a:lnTo>
              <a:lnTo>
                <a:pt x="498" y="66"/>
              </a:lnTo>
              <a:close/>
            </a:path>
          </a:pathLst>
        </a:custGeom>
        <a:solidFill>
          <a:srgbClr val="92CDDC"/>
        </a:solidFill>
        <a:ln w="9525">
          <a:solidFill>
            <a:schemeClr val="bg1"/>
          </a:solidFill>
          <a:round/>
          <a:headEnd/>
          <a:tailEnd/>
        </a:ln>
      </xdr:spPr>
      <xdr:txBody>
        <a:bodyPr vert="horz" wrap="square" lIns="91440" tIns="45720" rIns="91440" bIns="45720" numCol="1" anchor="t" anchorCtr="0" compatLnSpc="1">
          <a:prstTxWarp prst="textNoShape">
            <a:avLst/>
          </a:prstTxWarp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>
    <xdr:from>
      <xdr:col>3</xdr:col>
      <xdr:colOff>358694</xdr:colOff>
      <xdr:row>16</xdr:row>
      <xdr:rowOff>147810</xdr:rowOff>
    </xdr:from>
    <xdr:to>
      <xdr:col>8</xdr:col>
      <xdr:colOff>141998</xdr:colOff>
      <xdr:row>24</xdr:row>
      <xdr:rowOff>166392</xdr:rowOff>
    </xdr:to>
    <xdr:sp macro="" textlink="">
      <xdr:nvSpPr>
        <xdr:cNvPr id="11" name="Andalucía"/>
        <xdr:cNvSpPr>
          <a:spLocks/>
        </xdr:cNvSpPr>
      </xdr:nvSpPr>
      <xdr:spPr bwMode="auto">
        <a:xfrm>
          <a:off x="2587544" y="3833985"/>
          <a:ext cx="2678904" cy="1542582"/>
        </a:xfrm>
        <a:custGeom>
          <a:avLst/>
          <a:gdLst/>
          <a:ahLst/>
          <a:cxnLst>
            <a:cxn ang="0">
              <a:pos x="18" y="366"/>
            </a:cxn>
            <a:cxn ang="0">
              <a:pos x="204" y="216"/>
            </a:cxn>
            <a:cxn ang="0">
              <a:pos x="252" y="246"/>
            </a:cxn>
            <a:cxn ang="0">
              <a:pos x="348" y="264"/>
            </a:cxn>
            <a:cxn ang="0">
              <a:pos x="444" y="294"/>
            </a:cxn>
            <a:cxn ang="0">
              <a:pos x="522" y="216"/>
            </a:cxn>
            <a:cxn ang="0">
              <a:pos x="540" y="252"/>
            </a:cxn>
            <a:cxn ang="0">
              <a:pos x="606" y="204"/>
            </a:cxn>
            <a:cxn ang="0">
              <a:pos x="606" y="102"/>
            </a:cxn>
            <a:cxn ang="0">
              <a:pos x="702" y="36"/>
            </a:cxn>
            <a:cxn ang="0">
              <a:pos x="786" y="24"/>
            </a:cxn>
            <a:cxn ang="0">
              <a:pos x="864" y="72"/>
            </a:cxn>
            <a:cxn ang="0">
              <a:pos x="936" y="120"/>
            </a:cxn>
            <a:cxn ang="0">
              <a:pos x="1014" y="132"/>
            </a:cxn>
            <a:cxn ang="0">
              <a:pos x="1092" y="144"/>
            </a:cxn>
            <a:cxn ang="0">
              <a:pos x="1170" y="126"/>
            </a:cxn>
            <a:cxn ang="0">
              <a:pos x="1218" y="126"/>
            </a:cxn>
            <a:cxn ang="0">
              <a:pos x="1278" y="96"/>
            </a:cxn>
            <a:cxn ang="0">
              <a:pos x="1350" y="102"/>
            </a:cxn>
            <a:cxn ang="0">
              <a:pos x="1404" y="96"/>
            </a:cxn>
            <a:cxn ang="0">
              <a:pos x="1476" y="84"/>
            </a:cxn>
            <a:cxn ang="0">
              <a:pos x="1524" y="120"/>
            </a:cxn>
            <a:cxn ang="0">
              <a:pos x="1554" y="204"/>
            </a:cxn>
            <a:cxn ang="0">
              <a:pos x="1530" y="246"/>
            </a:cxn>
            <a:cxn ang="0">
              <a:pos x="1596" y="276"/>
            </a:cxn>
            <a:cxn ang="0">
              <a:pos x="1668" y="324"/>
            </a:cxn>
            <a:cxn ang="0">
              <a:pos x="1728" y="456"/>
            </a:cxn>
            <a:cxn ang="0">
              <a:pos x="1788" y="570"/>
            </a:cxn>
            <a:cxn ang="0">
              <a:pos x="1746" y="660"/>
            </a:cxn>
            <a:cxn ang="0">
              <a:pos x="1716" y="720"/>
            </a:cxn>
            <a:cxn ang="0">
              <a:pos x="1680" y="768"/>
            </a:cxn>
            <a:cxn ang="0">
              <a:pos x="1608" y="756"/>
            </a:cxn>
            <a:cxn ang="0">
              <a:pos x="1554" y="750"/>
            </a:cxn>
            <a:cxn ang="0">
              <a:pos x="1452" y="804"/>
            </a:cxn>
            <a:cxn ang="0">
              <a:pos x="1344" y="792"/>
            </a:cxn>
            <a:cxn ang="0">
              <a:pos x="1260" y="810"/>
            </a:cxn>
            <a:cxn ang="0">
              <a:pos x="1194" y="792"/>
            </a:cxn>
            <a:cxn ang="0">
              <a:pos x="1098" y="798"/>
            </a:cxn>
            <a:cxn ang="0">
              <a:pos x="966" y="804"/>
            </a:cxn>
            <a:cxn ang="0">
              <a:pos x="882" y="870"/>
            </a:cxn>
            <a:cxn ang="0">
              <a:pos x="780" y="888"/>
            </a:cxn>
            <a:cxn ang="0">
              <a:pos x="666" y="972"/>
            </a:cxn>
            <a:cxn ang="0">
              <a:pos x="642" y="1032"/>
            </a:cxn>
            <a:cxn ang="0">
              <a:pos x="618" y="1050"/>
            </a:cxn>
            <a:cxn ang="0">
              <a:pos x="510" y="1044"/>
            </a:cxn>
            <a:cxn ang="0">
              <a:pos x="444" y="1008"/>
            </a:cxn>
            <a:cxn ang="0">
              <a:pos x="390" y="930"/>
            </a:cxn>
            <a:cxn ang="0">
              <a:pos x="360" y="864"/>
            </a:cxn>
            <a:cxn ang="0">
              <a:pos x="366" y="870"/>
            </a:cxn>
            <a:cxn ang="0">
              <a:pos x="342" y="828"/>
            </a:cxn>
            <a:cxn ang="0">
              <a:pos x="318" y="774"/>
            </a:cxn>
            <a:cxn ang="0">
              <a:pos x="336" y="726"/>
            </a:cxn>
            <a:cxn ang="0">
              <a:pos x="336" y="756"/>
            </a:cxn>
            <a:cxn ang="0">
              <a:pos x="264" y="672"/>
            </a:cxn>
            <a:cxn ang="0">
              <a:pos x="174" y="582"/>
            </a:cxn>
            <a:cxn ang="0">
              <a:pos x="150" y="564"/>
            </a:cxn>
            <a:cxn ang="0">
              <a:pos x="54" y="588"/>
            </a:cxn>
          </a:cxnLst>
          <a:rect l="0" t="0" r="r" b="b"/>
          <a:pathLst>
            <a:path w="1818" h="1074">
              <a:moveTo>
                <a:pt x="24" y="600"/>
              </a:moveTo>
              <a:lnTo>
                <a:pt x="18" y="576"/>
              </a:lnTo>
              <a:lnTo>
                <a:pt x="12" y="546"/>
              </a:lnTo>
              <a:lnTo>
                <a:pt x="12" y="534"/>
              </a:lnTo>
              <a:lnTo>
                <a:pt x="12" y="510"/>
              </a:lnTo>
              <a:lnTo>
                <a:pt x="12" y="486"/>
              </a:lnTo>
              <a:lnTo>
                <a:pt x="0" y="456"/>
              </a:lnTo>
              <a:lnTo>
                <a:pt x="0" y="420"/>
              </a:lnTo>
              <a:lnTo>
                <a:pt x="18" y="366"/>
              </a:lnTo>
              <a:lnTo>
                <a:pt x="42" y="354"/>
              </a:lnTo>
              <a:lnTo>
                <a:pt x="60" y="324"/>
              </a:lnTo>
              <a:lnTo>
                <a:pt x="78" y="294"/>
              </a:lnTo>
              <a:lnTo>
                <a:pt x="120" y="276"/>
              </a:lnTo>
              <a:lnTo>
                <a:pt x="138" y="282"/>
              </a:lnTo>
              <a:lnTo>
                <a:pt x="162" y="270"/>
              </a:lnTo>
              <a:lnTo>
                <a:pt x="174" y="240"/>
              </a:lnTo>
              <a:lnTo>
                <a:pt x="192" y="204"/>
              </a:lnTo>
              <a:lnTo>
                <a:pt x="204" y="216"/>
              </a:lnTo>
              <a:lnTo>
                <a:pt x="210" y="216"/>
              </a:lnTo>
              <a:lnTo>
                <a:pt x="216" y="216"/>
              </a:lnTo>
              <a:lnTo>
                <a:pt x="216" y="222"/>
              </a:lnTo>
              <a:lnTo>
                <a:pt x="216" y="234"/>
              </a:lnTo>
              <a:lnTo>
                <a:pt x="216" y="240"/>
              </a:lnTo>
              <a:lnTo>
                <a:pt x="222" y="240"/>
              </a:lnTo>
              <a:lnTo>
                <a:pt x="234" y="246"/>
              </a:lnTo>
              <a:lnTo>
                <a:pt x="240" y="246"/>
              </a:lnTo>
              <a:lnTo>
                <a:pt x="252" y="246"/>
              </a:lnTo>
              <a:lnTo>
                <a:pt x="258" y="252"/>
              </a:lnTo>
              <a:lnTo>
                <a:pt x="270" y="252"/>
              </a:lnTo>
              <a:lnTo>
                <a:pt x="282" y="252"/>
              </a:lnTo>
              <a:lnTo>
                <a:pt x="282" y="264"/>
              </a:lnTo>
              <a:lnTo>
                <a:pt x="288" y="270"/>
              </a:lnTo>
              <a:lnTo>
                <a:pt x="312" y="276"/>
              </a:lnTo>
              <a:lnTo>
                <a:pt x="312" y="282"/>
              </a:lnTo>
              <a:lnTo>
                <a:pt x="324" y="270"/>
              </a:lnTo>
              <a:lnTo>
                <a:pt x="348" y="264"/>
              </a:lnTo>
              <a:lnTo>
                <a:pt x="360" y="276"/>
              </a:lnTo>
              <a:lnTo>
                <a:pt x="360" y="282"/>
              </a:lnTo>
              <a:lnTo>
                <a:pt x="372" y="294"/>
              </a:lnTo>
              <a:lnTo>
                <a:pt x="390" y="300"/>
              </a:lnTo>
              <a:lnTo>
                <a:pt x="402" y="300"/>
              </a:lnTo>
              <a:lnTo>
                <a:pt x="408" y="306"/>
              </a:lnTo>
              <a:lnTo>
                <a:pt x="426" y="300"/>
              </a:lnTo>
              <a:lnTo>
                <a:pt x="432" y="294"/>
              </a:lnTo>
              <a:lnTo>
                <a:pt x="444" y="294"/>
              </a:lnTo>
              <a:lnTo>
                <a:pt x="462" y="282"/>
              </a:lnTo>
              <a:lnTo>
                <a:pt x="468" y="276"/>
              </a:lnTo>
              <a:lnTo>
                <a:pt x="480" y="270"/>
              </a:lnTo>
              <a:lnTo>
                <a:pt x="486" y="264"/>
              </a:lnTo>
              <a:lnTo>
                <a:pt x="486" y="246"/>
              </a:lnTo>
              <a:lnTo>
                <a:pt x="504" y="240"/>
              </a:lnTo>
              <a:lnTo>
                <a:pt x="504" y="222"/>
              </a:lnTo>
              <a:lnTo>
                <a:pt x="516" y="216"/>
              </a:lnTo>
              <a:lnTo>
                <a:pt x="522" y="216"/>
              </a:lnTo>
              <a:lnTo>
                <a:pt x="528" y="216"/>
              </a:lnTo>
              <a:lnTo>
                <a:pt x="540" y="216"/>
              </a:lnTo>
              <a:lnTo>
                <a:pt x="540" y="210"/>
              </a:lnTo>
              <a:lnTo>
                <a:pt x="546" y="210"/>
              </a:lnTo>
              <a:lnTo>
                <a:pt x="558" y="216"/>
              </a:lnTo>
              <a:lnTo>
                <a:pt x="552" y="222"/>
              </a:lnTo>
              <a:lnTo>
                <a:pt x="546" y="234"/>
              </a:lnTo>
              <a:lnTo>
                <a:pt x="540" y="246"/>
              </a:lnTo>
              <a:lnTo>
                <a:pt x="540" y="252"/>
              </a:lnTo>
              <a:lnTo>
                <a:pt x="546" y="252"/>
              </a:lnTo>
              <a:lnTo>
                <a:pt x="558" y="252"/>
              </a:lnTo>
              <a:lnTo>
                <a:pt x="564" y="240"/>
              </a:lnTo>
              <a:lnTo>
                <a:pt x="582" y="234"/>
              </a:lnTo>
              <a:lnTo>
                <a:pt x="588" y="234"/>
              </a:lnTo>
              <a:lnTo>
                <a:pt x="594" y="222"/>
              </a:lnTo>
              <a:lnTo>
                <a:pt x="600" y="216"/>
              </a:lnTo>
              <a:lnTo>
                <a:pt x="600" y="210"/>
              </a:lnTo>
              <a:lnTo>
                <a:pt x="606" y="204"/>
              </a:lnTo>
              <a:lnTo>
                <a:pt x="606" y="186"/>
              </a:lnTo>
              <a:lnTo>
                <a:pt x="600" y="180"/>
              </a:lnTo>
              <a:lnTo>
                <a:pt x="594" y="162"/>
              </a:lnTo>
              <a:lnTo>
                <a:pt x="588" y="156"/>
              </a:lnTo>
              <a:lnTo>
                <a:pt x="594" y="144"/>
              </a:lnTo>
              <a:lnTo>
                <a:pt x="594" y="132"/>
              </a:lnTo>
              <a:lnTo>
                <a:pt x="588" y="120"/>
              </a:lnTo>
              <a:lnTo>
                <a:pt x="600" y="114"/>
              </a:lnTo>
              <a:lnTo>
                <a:pt x="606" y="102"/>
              </a:lnTo>
              <a:lnTo>
                <a:pt x="624" y="96"/>
              </a:lnTo>
              <a:lnTo>
                <a:pt x="630" y="90"/>
              </a:lnTo>
              <a:lnTo>
                <a:pt x="642" y="84"/>
              </a:lnTo>
              <a:lnTo>
                <a:pt x="654" y="66"/>
              </a:lnTo>
              <a:lnTo>
                <a:pt x="666" y="60"/>
              </a:lnTo>
              <a:lnTo>
                <a:pt x="672" y="60"/>
              </a:lnTo>
              <a:lnTo>
                <a:pt x="684" y="42"/>
              </a:lnTo>
              <a:lnTo>
                <a:pt x="696" y="36"/>
              </a:lnTo>
              <a:lnTo>
                <a:pt x="702" y="36"/>
              </a:lnTo>
              <a:lnTo>
                <a:pt x="708" y="30"/>
              </a:lnTo>
              <a:lnTo>
                <a:pt x="714" y="24"/>
              </a:lnTo>
              <a:lnTo>
                <a:pt x="714" y="12"/>
              </a:lnTo>
              <a:lnTo>
                <a:pt x="720" y="6"/>
              </a:lnTo>
              <a:lnTo>
                <a:pt x="744" y="6"/>
              </a:lnTo>
              <a:lnTo>
                <a:pt x="762" y="0"/>
              </a:lnTo>
              <a:lnTo>
                <a:pt x="762" y="6"/>
              </a:lnTo>
              <a:lnTo>
                <a:pt x="780" y="24"/>
              </a:lnTo>
              <a:lnTo>
                <a:pt x="786" y="24"/>
              </a:lnTo>
              <a:lnTo>
                <a:pt x="798" y="24"/>
              </a:lnTo>
              <a:lnTo>
                <a:pt x="810" y="24"/>
              </a:lnTo>
              <a:lnTo>
                <a:pt x="810" y="36"/>
              </a:lnTo>
              <a:lnTo>
                <a:pt x="822" y="54"/>
              </a:lnTo>
              <a:lnTo>
                <a:pt x="828" y="54"/>
              </a:lnTo>
              <a:lnTo>
                <a:pt x="840" y="60"/>
              </a:lnTo>
              <a:lnTo>
                <a:pt x="852" y="66"/>
              </a:lnTo>
              <a:lnTo>
                <a:pt x="858" y="66"/>
              </a:lnTo>
              <a:lnTo>
                <a:pt x="864" y="72"/>
              </a:lnTo>
              <a:lnTo>
                <a:pt x="870" y="72"/>
              </a:lnTo>
              <a:lnTo>
                <a:pt x="876" y="84"/>
              </a:lnTo>
              <a:lnTo>
                <a:pt x="888" y="90"/>
              </a:lnTo>
              <a:lnTo>
                <a:pt x="894" y="96"/>
              </a:lnTo>
              <a:lnTo>
                <a:pt x="900" y="96"/>
              </a:lnTo>
              <a:lnTo>
                <a:pt x="906" y="102"/>
              </a:lnTo>
              <a:lnTo>
                <a:pt x="912" y="102"/>
              </a:lnTo>
              <a:lnTo>
                <a:pt x="924" y="114"/>
              </a:lnTo>
              <a:lnTo>
                <a:pt x="936" y="120"/>
              </a:lnTo>
              <a:lnTo>
                <a:pt x="936" y="126"/>
              </a:lnTo>
              <a:lnTo>
                <a:pt x="942" y="132"/>
              </a:lnTo>
              <a:lnTo>
                <a:pt x="954" y="144"/>
              </a:lnTo>
              <a:lnTo>
                <a:pt x="966" y="144"/>
              </a:lnTo>
              <a:lnTo>
                <a:pt x="978" y="150"/>
              </a:lnTo>
              <a:lnTo>
                <a:pt x="990" y="150"/>
              </a:lnTo>
              <a:lnTo>
                <a:pt x="990" y="132"/>
              </a:lnTo>
              <a:lnTo>
                <a:pt x="1002" y="132"/>
              </a:lnTo>
              <a:lnTo>
                <a:pt x="1014" y="132"/>
              </a:lnTo>
              <a:lnTo>
                <a:pt x="1020" y="132"/>
              </a:lnTo>
              <a:lnTo>
                <a:pt x="1026" y="132"/>
              </a:lnTo>
              <a:lnTo>
                <a:pt x="1032" y="132"/>
              </a:lnTo>
              <a:lnTo>
                <a:pt x="1044" y="132"/>
              </a:lnTo>
              <a:lnTo>
                <a:pt x="1050" y="132"/>
              </a:lnTo>
              <a:lnTo>
                <a:pt x="1062" y="144"/>
              </a:lnTo>
              <a:lnTo>
                <a:pt x="1068" y="144"/>
              </a:lnTo>
              <a:lnTo>
                <a:pt x="1086" y="144"/>
              </a:lnTo>
              <a:lnTo>
                <a:pt x="1092" y="144"/>
              </a:lnTo>
              <a:lnTo>
                <a:pt x="1104" y="144"/>
              </a:lnTo>
              <a:lnTo>
                <a:pt x="1110" y="132"/>
              </a:lnTo>
              <a:lnTo>
                <a:pt x="1128" y="132"/>
              </a:lnTo>
              <a:lnTo>
                <a:pt x="1128" y="120"/>
              </a:lnTo>
              <a:lnTo>
                <a:pt x="1134" y="120"/>
              </a:lnTo>
              <a:lnTo>
                <a:pt x="1146" y="120"/>
              </a:lnTo>
              <a:lnTo>
                <a:pt x="1158" y="120"/>
              </a:lnTo>
              <a:lnTo>
                <a:pt x="1164" y="120"/>
              </a:lnTo>
              <a:lnTo>
                <a:pt x="1170" y="126"/>
              </a:lnTo>
              <a:lnTo>
                <a:pt x="1176" y="126"/>
              </a:lnTo>
              <a:lnTo>
                <a:pt x="1194" y="132"/>
              </a:lnTo>
              <a:lnTo>
                <a:pt x="1200" y="132"/>
              </a:lnTo>
              <a:lnTo>
                <a:pt x="1200" y="126"/>
              </a:lnTo>
              <a:lnTo>
                <a:pt x="1206" y="114"/>
              </a:lnTo>
              <a:lnTo>
                <a:pt x="1206" y="102"/>
              </a:lnTo>
              <a:lnTo>
                <a:pt x="1212" y="114"/>
              </a:lnTo>
              <a:lnTo>
                <a:pt x="1218" y="120"/>
              </a:lnTo>
              <a:lnTo>
                <a:pt x="1218" y="126"/>
              </a:lnTo>
              <a:lnTo>
                <a:pt x="1224" y="132"/>
              </a:lnTo>
              <a:lnTo>
                <a:pt x="1236" y="126"/>
              </a:lnTo>
              <a:lnTo>
                <a:pt x="1248" y="126"/>
              </a:lnTo>
              <a:lnTo>
                <a:pt x="1254" y="120"/>
              </a:lnTo>
              <a:lnTo>
                <a:pt x="1260" y="120"/>
              </a:lnTo>
              <a:lnTo>
                <a:pt x="1260" y="114"/>
              </a:lnTo>
              <a:lnTo>
                <a:pt x="1260" y="96"/>
              </a:lnTo>
              <a:lnTo>
                <a:pt x="1272" y="96"/>
              </a:lnTo>
              <a:lnTo>
                <a:pt x="1278" y="96"/>
              </a:lnTo>
              <a:lnTo>
                <a:pt x="1284" y="96"/>
              </a:lnTo>
              <a:lnTo>
                <a:pt x="1290" y="102"/>
              </a:lnTo>
              <a:lnTo>
                <a:pt x="1296" y="102"/>
              </a:lnTo>
              <a:lnTo>
                <a:pt x="1302" y="102"/>
              </a:lnTo>
              <a:lnTo>
                <a:pt x="1320" y="102"/>
              </a:lnTo>
              <a:lnTo>
                <a:pt x="1326" y="102"/>
              </a:lnTo>
              <a:lnTo>
                <a:pt x="1332" y="102"/>
              </a:lnTo>
              <a:lnTo>
                <a:pt x="1338" y="114"/>
              </a:lnTo>
              <a:lnTo>
                <a:pt x="1350" y="102"/>
              </a:lnTo>
              <a:lnTo>
                <a:pt x="1356" y="96"/>
              </a:lnTo>
              <a:lnTo>
                <a:pt x="1362" y="96"/>
              </a:lnTo>
              <a:lnTo>
                <a:pt x="1362" y="102"/>
              </a:lnTo>
              <a:lnTo>
                <a:pt x="1374" y="114"/>
              </a:lnTo>
              <a:lnTo>
                <a:pt x="1374" y="120"/>
              </a:lnTo>
              <a:lnTo>
                <a:pt x="1380" y="120"/>
              </a:lnTo>
              <a:lnTo>
                <a:pt x="1392" y="96"/>
              </a:lnTo>
              <a:lnTo>
                <a:pt x="1398" y="96"/>
              </a:lnTo>
              <a:lnTo>
                <a:pt x="1404" y="96"/>
              </a:lnTo>
              <a:lnTo>
                <a:pt x="1410" y="102"/>
              </a:lnTo>
              <a:lnTo>
                <a:pt x="1416" y="102"/>
              </a:lnTo>
              <a:lnTo>
                <a:pt x="1428" y="96"/>
              </a:lnTo>
              <a:lnTo>
                <a:pt x="1434" y="90"/>
              </a:lnTo>
              <a:lnTo>
                <a:pt x="1446" y="84"/>
              </a:lnTo>
              <a:lnTo>
                <a:pt x="1452" y="72"/>
              </a:lnTo>
              <a:lnTo>
                <a:pt x="1458" y="72"/>
              </a:lnTo>
              <a:lnTo>
                <a:pt x="1470" y="84"/>
              </a:lnTo>
              <a:lnTo>
                <a:pt x="1476" y="84"/>
              </a:lnTo>
              <a:lnTo>
                <a:pt x="1482" y="84"/>
              </a:lnTo>
              <a:lnTo>
                <a:pt x="1494" y="84"/>
              </a:lnTo>
              <a:lnTo>
                <a:pt x="1506" y="84"/>
              </a:lnTo>
              <a:lnTo>
                <a:pt x="1512" y="90"/>
              </a:lnTo>
              <a:lnTo>
                <a:pt x="1518" y="96"/>
              </a:lnTo>
              <a:lnTo>
                <a:pt x="1518" y="102"/>
              </a:lnTo>
              <a:lnTo>
                <a:pt x="1512" y="114"/>
              </a:lnTo>
              <a:lnTo>
                <a:pt x="1518" y="120"/>
              </a:lnTo>
              <a:lnTo>
                <a:pt x="1524" y="120"/>
              </a:lnTo>
              <a:lnTo>
                <a:pt x="1530" y="120"/>
              </a:lnTo>
              <a:lnTo>
                <a:pt x="1542" y="126"/>
              </a:lnTo>
              <a:lnTo>
                <a:pt x="1542" y="132"/>
              </a:lnTo>
              <a:lnTo>
                <a:pt x="1548" y="156"/>
              </a:lnTo>
              <a:lnTo>
                <a:pt x="1548" y="162"/>
              </a:lnTo>
              <a:lnTo>
                <a:pt x="1554" y="174"/>
              </a:lnTo>
              <a:lnTo>
                <a:pt x="1554" y="186"/>
              </a:lnTo>
              <a:lnTo>
                <a:pt x="1554" y="192"/>
              </a:lnTo>
              <a:lnTo>
                <a:pt x="1554" y="204"/>
              </a:lnTo>
              <a:lnTo>
                <a:pt x="1548" y="216"/>
              </a:lnTo>
              <a:lnTo>
                <a:pt x="1542" y="216"/>
              </a:lnTo>
              <a:lnTo>
                <a:pt x="1530" y="222"/>
              </a:lnTo>
              <a:lnTo>
                <a:pt x="1524" y="234"/>
              </a:lnTo>
              <a:lnTo>
                <a:pt x="1524" y="240"/>
              </a:lnTo>
              <a:lnTo>
                <a:pt x="1524" y="234"/>
              </a:lnTo>
              <a:lnTo>
                <a:pt x="1524" y="240"/>
              </a:lnTo>
              <a:lnTo>
                <a:pt x="1524" y="246"/>
              </a:lnTo>
              <a:lnTo>
                <a:pt x="1530" y="246"/>
              </a:lnTo>
              <a:lnTo>
                <a:pt x="1542" y="246"/>
              </a:lnTo>
              <a:lnTo>
                <a:pt x="1548" y="246"/>
              </a:lnTo>
              <a:lnTo>
                <a:pt x="1554" y="264"/>
              </a:lnTo>
              <a:lnTo>
                <a:pt x="1560" y="264"/>
              </a:lnTo>
              <a:lnTo>
                <a:pt x="1572" y="264"/>
              </a:lnTo>
              <a:lnTo>
                <a:pt x="1584" y="270"/>
              </a:lnTo>
              <a:lnTo>
                <a:pt x="1590" y="270"/>
              </a:lnTo>
              <a:lnTo>
                <a:pt x="1596" y="270"/>
              </a:lnTo>
              <a:lnTo>
                <a:pt x="1596" y="276"/>
              </a:lnTo>
              <a:lnTo>
                <a:pt x="1602" y="282"/>
              </a:lnTo>
              <a:lnTo>
                <a:pt x="1608" y="294"/>
              </a:lnTo>
              <a:lnTo>
                <a:pt x="1620" y="300"/>
              </a:lnTo>
              <a:lnTo>
                <a:pt x="1626" y="306"/>
              </a:lnTo>
              <a:lnTo>
                <a:pt x="1632" y="306"/>
              </a:lnTo>
              <a:lnTo>
                <a:pt x="1638" y="312"/>
              </a:lnTo>
              <a:lnTo>
                <a:pt x="1644" y="312"/>
              </a:lnTo>
              <a:lnTo>
                <a:pt x="1662" y="312"/>
              </a:lnTo>
              <a:lnTo>
                <a:pt x="1668" y="324"/>
              </a:lnTo>
              <a:lnTo>
                <a:pt x="1704" y="324"/>
              </a:lnTo>
              <a:lnTo>
                <a:pt x="1704" y="366"/>
              </a:lnTo>
              <a:lnTo>
                <a:pt x="1698" y="384"/>
              </a:lnTo>
              <a:lnTo>
                <a:pt x="1698" y="396"/>
              </a:lnTo>
              <a:lnTo>
                <a:pt x="1704" y="414"/>
              </a:lnTo>
              <a:lnTo>
                <a:pt x="1704" y="420"/>
              </a:lnTo>
              <a:lnTo>
                <a:pt x="1716" y="426"/>
              </a:lnTo>
              <a:lnTo>
                <a:pt x="1722" y="444"/>
              </a:lnTo>
              <a:lnTo>
                <a:pt x="1728" y="456"/>
              </a:lnTo>
              <a:lnTo>
                <a:pt x="1740" y="468"/>
              </a:lnTo>
              <a:lnTo>
                <a:pt x="1746" y="480"/>
              </a:lnTo>
              <a:lnTo>
                <a:pt x="1752" y="486"/>
              </a:lnTo>
              <a:lnTo>
                <a:pt x="1776" y="486"/>
              </a:lnTo>
              <a:lnTo>
                <a:pt x="1818" y="522"/>
              </a:lnTo>
              <a:lnTo>
                <a:pt x="1806" y="534"/>
              </a:lnTo>
              <a:lnTo>
                <a:pt x="1794" y="546"/>
              </a:lnTo>
              <a:lnTo>
                <a:pt x="1788" y="564"/>
              </a:lnTo>
              <a:lnTo>
                <a:pt x="1788" y="570"/>
              </a:lnTo>
              <a:lnTo>
                <a:pt x="1788" y="576"/>
              </a:lnTo>
              <a:lnTo>
                <a:pt x="1776" y="582"/>
              </a:lnTo>
              <a:lnTo>
                <a:pt x="1770" y="588"/>
              </a:lnTo>
              <a:lnTo>
                <a:pt x="1764" y="594"/>
              </a:lnTo>
              <a:lnTo>
                <a:pt x="1764" y="600"/>
              </a:lnTo>
              <a:lnTo>
                <a:pt x="1758" y="612"/>
              </a:lnTo>
              <a:lnTo>
                <a:pt x="1752" y="636"/>
              </a:lnTo>
              <a:lnTo>
                <a:pt x="1752" y="648"/>
              </a:lnTo>
              <a:lnTo>
                <a:pt x="1746" y="660"/>
              </a:lnTo>
              <a:lnTo>
                <a:pt x="1746" y="666"/>
              </a:lnTo>
              <a:lnTo>
                <a:pt x="1740" y="678"/>
              </a:lnTo>
              <a:lnTo>
                <a:pt x="1734" y="684"/>
              </a:lnTo>
              <a:lnTo>
                <a:pt x="1734" y="702"/>
              </a:lnTo>
              <a:lnTo>
                <a:pt x="1734" y="708"/>
              </a:lnTo>
              <a:lnTo>
                <a:pt x="1728" y="708"/>
              </a:lnTo>
              <a:lnTo>
                <a:pt x="1722" y="708"/>
              </a:lnTo>
              <a:lnTo>
                <a:pt x="1716" y="714"/>
              </a:lnTo>
              <a:lnTo>
                <a:pt x="1716" y="720"/>
              </a:lnTo>
              <a:lnTo>
                <a:pt x="1710" y="726"/>
              </a:lnTo>
              <a:lnTo>
                <a:pt x="1704" y="726"/>
              </a:lnTo>
              <a:lnTo>
                <a:pt x="1698" y="726"/>
              </a:lnTo>
              <a:lnTo>
                <a:pt x="1698" y="732"/>
              </a:lnTo>
              <a:lnTo>
                <a:pt x="1698" y="750"/>
              </a:lnTo>
              <a:lnTo>
                <a:pt x="1692" y="750"/>
              </a:lnTo>
              <a:lnTo>
                <a:pt x="1686" y="756"/>
              </a:lnTo>
              <a:lnTo>
                <a:pt x="1680" y="762"/>
              </a:lnTo>
              <a:lnTo>
                <a:pt x="1680" y="768"/>
              </a:lnTo>
              <a:lnTo>
                <a:pt x="1680" y="774"/>
              </a:lnTo>
              <a:lnTo>
                <a:pt x="1674" y="780"/>
              </a:lnTo>
              <a:lnTo>
                <a:pt x="1668" y="780"/>
              </a:lnTo>
              <a:lnTo>
                <a:pt x="1662" y="792"/>
              </a:lnTo>
              <a:lnTo>
                <a:pt x="1644" y="792"/>
              </a:lnTo>
              <a:lnTo>
                <a:pt x="1638" y="786"/>
              </a:lnTo>
              <a:lnTo>
                <a:pt x="1626" y="774"/>
              </a:lnTo>
              <a:lnTo>
                <a:pt x="1620" y="762"/>
              </a:lnTo>
              <a:lnTo>
                <a:pt x="1608" y="756"/>
              </a:lnTo>
              <a:lnTo>
                <a:pt x="1602" y="750"/>
              </a:lnTo>
              <a:lnTo>
                <a:pt x="1584" y="750"/>
              </a:lnTo>
              <a:lnTo>
                <a:pt x="1578" y="750"/>
              </a:lnTo>
              <a:lnTo>
                <a:pt x="1578" y="756"/>
              </a:lnTo>
              <a:lnTo>
                <a:pt x="1572" y="756"/>
              </a:lnTo>
              <a:lnTo>
                <a:pt x="1566" y="762"/>
              </a:lnTo>
              <a:lnTo>
                <a:pt x="1560" y="756"/>
              </a:lnTo>
              <a:lnTo>
                <a:pt x="1560" y="750"/>
              </a:lnTo>
              <a:lnTo>
                <a:pt x="1554" y="750"/>
              </a:lnTo>
              <a:lnTo>
                <a:pt x="1530" y="756"/>
              </a:lnTo>
              <a:lnTo>
                <a:pt x="1518" y="762"/>
              </a:lnTo>
              <a:lnTo>
                <a:pt x="1512" y="768"/>
              </a:lnTo>
              <a:lnTo>
                <a:pt x="1506" y="792"/>
              </a:lnTo>
              <a:lnTo>
                <a:pt x="1500" y="798"/>
              </a:lnTo>
              <a:lnTo>
                <a:pt x="1494" y="804"/>
              </a:lnTo>
              <a:lnTo>
                <a:pt x="1482" y="810"/>
              </a:lnTo>
              <a:lnTo>
                <a:pt x="1458" y="810"/>
              </a:lnTo>
              <a:lnTo>
                <a:pt x="1452" y="804"/>
              </a:lnTo>
              <a:lnTo>
                <a:pt x="1440" y="810"/>
              </a:lnTo>
              <a:lnTo>
                <a:pt x="1434" y="810"/>
              </a:lnTo>
              <a:lnTo>
                <a:pt x="1434" y="804"/>
              </a:lnTo>
              <a:lnTo>
                <a:pt x="1428" y="798"/>
              </a:lnTo>
              <a:lnTo>
                <a:pt x="1422" y="792"/>
              </a:lnTo>
              <a:lnTo>
                <a:pt x="1416" y="792"/>
              </a:lnTo>
              <a:lnTo>
                <a:pt x="1374" y="792"/>
              </a:lnTo>
              <a:lnTo>
                <a:pt x="1362" y="786"/>
              </a:lnTo>
              <a:lnTo>
                <a:pt x="1344" y="792"/>
              </a:lnTo>
              <a:lnTo>
                <a:pt x="1326" y="792"/>
              </a:lnTo>
              <a:lnTo>
                <a:pt x="1308" y="786"/>
              </a:lnTo>
              <a:lnTo>
                <a:pt x="1290" y="792"/>
              </a:lnTo>
              <a:lnTo>
                <a:pt x="1284" y="792"/>
              </a:lnTo>
              <a:lnTo>
                <a:pt x="1278" y="792"/>
              </a:lnTo>
              <a:lnTo>
                <a:pt x="1278" y="798"/>
              </a:lnTo>
              <a:lnTo>
                <a:pt x="1272" y="804"/>
              </a:lnTo>
              <a:lnTo>
                <a:pt x="1266" y="804"/>
              </a:lnTo>
              <a:lnTo>
                <a:pt x="1260" y="810"/>
              </a:lnTo>
              <a:lnTo>
                <a:pt x="1254" y="810"/>
              </a:lnTo>
              <a:lnTo>
                <a:pt x="1242" y="810"/>
              </a:lnTo>
              <a:lnTo>
                <a:pt x="1236" y="804"/>
              </a:lnTo>
              <a:lnTo>
                <a:pt x="1230" y="804"/>
              </a:lnTo>
              <a:lnTo>
                <a:pt x="1224" y="804"/>
              </a:lnTo>
              <a:lnTo>
                <a:pt x="1212" y="804"/>
              </a:lnTo>
              <a:lnTo>
                <a:pt x="1206" y="798"/>
              </a:lnTo>
              <a:lnTo>
                <a:pt x="1200" y="792"/>
              </a:lnTo>
              <a:lnTo>
                <a:pt x="1194" y="792"/>
              </a:lnTo>
              <a:lnTo>
                <a:pt x="1182" y="798"/>
              </a:lnTo>
              <a:lnTo>
                <a:pt x="1176" y="798"/>
              </a:lnTo>
              <a:lnTo>
                <a:pt x="1152" y="798"/>
              </a:lnTo>
              <a:lnTo>
                <a:pt x="1146" y="798"/>
              </a:lnTo>
              <a:lnTo>
                <a:pt x="1140" y="792"/>
              </a:lnTo>
              <a:lnTo>
                <a:pt x="1134" y="786"/>
              </a:lnTo>
              <a:lnTo>
                <a:pt x="1122" y="792"/>
              </a:lnTo>
              <a:lnTo>
                <a:pt x="1110" y="792"/>
              </a:lnTo>
              <a:lnTo>
                <a:pt x="1098" y="798"/>
              </a:lnTo>
              <a:lnTo>
                <a:pt x="1086" y="798"/>
              </a:lnTo>
              <a:lnTo>
                <a:pt x="1068" y="798"/>
              </a:lnTo>
              <a:lnTo>
                <a:pt x="1056" y="792"/>
              </a:lnTo>
              <a:lnTo>
                <a:pt x="1044" y="798"/>
              </a:lnTo>
              <a:lnTo>
                <a:pt x="1038" y="798"/>
              </a:lnTo>
              <a:lnTo>
                <a:pt x="1020" y="804"/>
              </a:lnTo>
              <a:lnTo>
                <a:pt x="996" y="804"/>
              </a:lnTo>
              <a:lnTo>
                <a:pt x="990" y="804"/>
              </a:lnTo>
              <a:lnTo>
                <a:pt x="966" y="804"/>
              </a:lnTo>
              <a:lnTo>
                <a:pt x="942" y="804"/>
              </a:lnTo>
              <a:lnTo>
                <a:pt x="936" y="810"/>
              </a:lnTo>
              <a:lnTo>
                <a:pt x="930" y="810"/>
              </a:lnTo>
              <a:lnTo>
                <a:pt x="930" y="816"/>
              </a:lnTo>
              <a:lnTo>
                <a:pt x="930" y="828"/>
              </a:lnTo>
              <a:lnTo>
                <a:pt x="924" y="840"/>
              </a:lnTo>
              <a:lnTo>
                <a:pt x="900" y="852"/>
              </a:lnTo>
              <a:lnTo>
                <a:pt x="894" y="864"/>
              </a:lnTo>
              <a:lnTo>
                <a:pt x="882" y="870"/>
              </a:lnTo>
              <a:lnTo>
                <a:pt x="870" y="882"/>
              </a:lnTo>
              <a:lnTo>
                <a:pt x="858" y="888"/>
              </a:lnTo>
              <a:lnTo>
                <a:pt x="846" y="888"/>
              </a:lnTo>
              <a:lnTo>
                <a:pt x="834" y="888"/>
              </a:lnTo>
              <a:lnTo>
                <a:pt x="822" y="882"/>
              </a:lnTo>
              <a:lnTo>
                <a:pt x="810" y="882"/>
              </a:lnTo>
              <a:lnTo>
                <a:pt x="798" y="882"/>
              </a:lnTo>
              <a:lnTo>
                <a:pt x="786" y="882"/>
              </a:lnTo>
              <a:lnTo>
                <a:pt x="780" y="888"/>
              </a:lnTo>
              <a:lnTo>
                <a:pt x="762" y="900"/>
              </a:lnTo>
              <a:lnTo>
                <a:pt x="738" y="906"/>
              </a:lnTo>
              <a:lnTo>
                <a:pt x="720" y="912"/>
              </a:lnTo>
              <a:lnTo>
                <a:pt x="702" y="924"/>
              </a:lnTo>
              <a:lnTo>
                <a:pt x="690" y="930"/>
              </a:lnTo>
              <a:lnTo>
                <a:pt x="684" y="936"/>
              </a:lnTo>
              <a:lnTo>
                <a:pt x="678" y="960"/>
              </a:lnTo>
              <a:lnTo>
                <a:pt x="672" y="966"/>
              </a:lnTo>
              <a:lnTo>
                <a:pt x="666" y="972"/>
              </a:lnTo>
              <a:lnTo>
                <a:pt x="666" y="966"/>
              </a:lnTo>
              <a:lnTo>
                <a:pt x="660" y="978"/>
              </a:lnTo>
              <a:lnTo>
                <a:pt x="654" y="984"/>
              </a:lnTo>
              <a:lnTo>
                <a:pt x="654" y="990"/>
              </a:lnTo>
              <a:lnTo>
                <a:pt x="648" y="1002"/>
              </a:lnTo>
              <a:lnTo>
                <a:pt x="648" y="1020"/>
              </a:lnTo>
              <a:lnTo>
                <a:pt x="648" y="1032"/>
              </a:lnTo>
              <a:lnTo>
                <a:pt x="642" y="1038"/>
              </a:lnTo>
              <a:lnTo>
                <a:pt x="642" y="1032"/>
              </a:lnTo>
              <a:lnTo>
                <a:pt x="642" y="1014"/>
              </a:lnTo>
              <a:lnTo>
                <a:pt x="642" y="1008"/>
              </a:lnTo>
              <a:lnTo>
                <a:pt x="630" y="1008"/>
              </a:lnTo>
              <a:lnTo>
                <a:pt x="624" y="1008"/>
              </a:lnTo>
              <a:lnTo>
                <a:pt x="618" y="1014"/>
              </a:lnTo>
              <a:lnTo>
                <a:pt x="618" y="1020"/>
              </a:lnTo>
              <a:lnTo>
                <a:pt x="618" y="1026"/>
              </a:lnTo>
              <a:lnTo>
                <a:pt x="618" y="1032"/>
              </a:lnTo>
              <a:lnTo>
                <a:pt x="618" y="1050"/>
              </a:lnTo>
              <a:lnTo>
                <a:pt x="606" y="1056"/>
              </a:lnTo>
              <a:lnTo>
                <a:pt x="600" y="1056"/>
              </a:lnTo>
              <a:lnTo>
                <a:pt x="588" y="1068"/>
              </a:lnTo>
              <a:lnTo>
                <a:pt x="576" y="1068"/>
              </a:lnTo>
              <a:lnTo>
                <a:pt x="570" y="1074"/>
              </a:lnTo>
              <a:lnTo>
                <a:pt x="558" y="1062"/>
              </a:lnTo>
              <a:lnTo>
                <a:pt x="540" y="1050"/>
              </a:lnTo>
              <a:lnTo>
                <a:pt x="522" y="1050"/>
              </a:lnTo>
              <a:lnTo>
                <a:pt x="510" y="1044"/>
              </a:lnTo>
              <a:lnTo>
                <a:pt x="504" y="1044"/>
              </a:lnTo>
              <a:lnTo>
                <a:pt x="498" y="1038"/>
              </a:lnTo>
              <a:lnTo>
                <a:pt x="486" y="1020"/>
              </a:lnTo>
              <a:lnTo>
                <a:pt x="486" y="1014"/>
              </a:lnTo>
              <a:lnTo>
                <a:pt x="480" y="1008"/>
              </a:lnTo>
              <a:lnTo>
                <a:pt x="474" y="1002"/>
              </a:lnTo>
              <a:lnTo>
                <a:pt x="462" y="1002"/>
              </a:lnTo>
              <a:lnTo>
                <a:pt x="456" y="1002"/>
              </a:lnTo>
              <a:lnTo>
                <a:pt x="444" y="1008"/>
              </a:lnTo>
              <a:lnTo>
                <a:pt x="432" y="1002"/>
              </a:lnTo>
              <a:lnTo>
                <a:pt x="426" y="996"/>
              </a:lnTo>
              <a:lnTo>
                <a:pt x="420" y="984"/>
              </a:lnTo>
              <a:lnTo>
                <a:pt x="414" y="972"/>
              </a:lnTo>
              <a:lnTo>
                <a:pt x="408" y="966"/>
              </a:lnTo>
              <a:lnTo>
                <a:pt x="396" y="954"/>
              </a:lnTo>
              <a:lnTo>
                <a:pt x="390" y="948"/>
              </a:lnTo>
              <a:lnTo>
                <a:pt x="390" y="936"/>
              </a:lnTo>
              <a:lnTo>
                <a:pt x="390" y="930"/>
              </a:lnTo>
              <a:lnTo>
                <a:pt x="384" y="930"/>
              </a:lnTo>
              <a:lnTo>
                <a:pt x="378" y="924"/>
              </a:lnTo>
              <a:lnTo>
                <a:pt x="372" y="906"/>
              </a:lnTo>
              <a:lnTo>
                <a:pt x="360" y="888"/>
              </a:lnTo>
              <a:lnTo>
                <a:pt x="360" y="876"/>
              </a:lnTo>
              <a:lnTo>
                <a:pt x="354" y="870"/>
              </a:lnTo>
              <a:lnTo>
                <a:pt x="348" y="864"/>
              </a:lnTo>
              <a:lnTo>
                <a:pt x="354" y="858"/>
              </a:lnTo>
              <a:lnTo>
                <a:pt x="360" y="864"/>
              </a:lnTo>
              <a:lnTo>
                <a:pt x="360" y="870"/>
              </a:lnTo>
              <a:lnTo>
                <a:pt x="366" y="882"/>
              </a:lnTo>
              <a:lnTo>
                <a:pt x="372" y="888"/>
              </a:lnTo>
              <a:lnTo>
                <a:pt x="378" y="882"/>
              </a:lnTo>
              <a:lnTo>
                <a:pt x="384" y="876"/>
              </a:lnTo>
              <a:lnTo>
                <a:pt x="384" y="870"/>
              </a:lnTo>
              <a:lnTo>
                <a:pt x="378" y="876"/>
              </a:lnTo>
              <a:lnTo>
                <a:pt x="372" y="870"/>
              </a:lnTo>
              <a:lnTo>
                <a:pt x="366" y="870"/>
              </a:lnTo>
              <a:lnTo>
                <a:pt x="366" y="864"/>
              </a:lnTo>
              <a:lnTo>
                <a:pt x="372" y="858"/>
              </a:lnTo>
              <a:lnTo>
                <a:pt x="372" y="852"/>
              </a:lnTo>
              <a:lnTo>
                <a:pt x="372" y="846"/>
              </a:lnTo>
              <a:lnTo>
                <a:pt x="366" y="846"/>
              </a:lnTo>
              <a:lnTo>
                <a:pt x="360" y="840"/>
              </a:lnTo>
              <a:lnTo>
                <a:pt x="360" y="834"/>
              </a:lnTo>
              <a:lnTo>
                <a:pt x="354" y="834"/>
              </a:lnTo>
              <a:lnTo>
                <a:pt x="342" y="828"/>
              </a:lnTo>
              <a:lnTo>
                <a:pt x="324" y="828"/>
              </a:lnTo>
              <a:lnTo>
                <a:pt x="318" y="822"/>
              </a:lnTo>
              <a:lnTo>
                <a:pt x="318" y="816"/>
              </a:lnTo>
              <a:lnTo>
                <a:pt x="318" y="810"/>
              </a:lnTo>
              <a:lnTo>
                <a:pt x="312" y="804"/>
              </a:lnTo>
              <a:lnTo>
                <a:pt x="312" y="792"/>
              </a:lnTo>
              <a:lnTo>
                <a:pt x="312" y="786"/>
              </a:lnTo>
              <a:lnTo>
                <a:pt x="312" y="780"/>
              </a:lnTo>
              <a:lnTo>
                <a:pt x="318" y="774"/>
              </a:lnTo>
              <a:lnTo>
                <a:pt x="330" y="762"/>
              </a:lnTo>
              <a:lnTo>
                <a:pt x="336" y="762"/>
              </a:lnTo>
              <a:lnTo>
                <a:pt x="342" y="762"/>
              </a:lnTo>
              <a:lnTo>
                <a:pt x="342" y="756"/>
              </a:lnTo>
              <a:lnTo>
                <a:pt x="342" y="750"/>
              </a:lnTo>
              <a:lnTo>
                <a:pt x="342" y="744"/>
              </a:lnTo>
              <a:lnTo>
                <a:pt x="336" y="744"/>
              </a:lnTo>
              <a:lnTo>
                <a:pt x="336" y="738"/>
              </a:lnTo>
              <a:lnTo>
                <a:pt x="336" y="726"/>
              </a:lnTo>
              <a:lnTo>
                <a:pt x="348" y="720"/>
              </a:lnTo>
              <a:lnTo>
                <a:pt x="354" y="720"/>
              </a:lnTo>
              <a:lnTo>
                <a:pt x="360" y="714"/>
              </a:lnTo>
              <a:lnTo>
                <a:pt x="354" y="714"/>
              </a:lnTo>
              <a:lnTo>
                <a:pt x="342" y="720"/>
              </a:lnTo>
              <a:lnTo>
                <a:pt x="336" y="726"/>
              </a:lnTo>
              <a:lnTo>
                <a:pt x="336" y="732"/>
              </a:lnTo>
              <a:lnTo>
                <a:pt x="336" y="744"/>
              </a:lnTo>
              <a:lnTo>
                <a:pt x="336" y="756"/>
              </a:lnTo>
              <a:lnTo>
                <a:pt x="336" y="762"/>
              </a:lnTo>
              <a:lnTo>
                <a:pt x="324" y="756"/>
              </a:lnTo>
              <a:lnTo>
                <a:pt x="318" y="750"/>
              </a:lnTo>
              <a:lnTo>
                <a:pt x="318" y="732"/>
              </a:lnTo>
              <a:lnTo>
                <a:pt x="312" y="720"/>
              </a:lnTo>
              <a:lnTo>
                <a:pt x="300" y="708"/>
              </a:lnTo>
              <a:lnTo>
                <a:pt x="288" y="696"/>
              </a:lnTo>
              <a:lnTo>
                <a:pt x="270" y="678"/>
              </a:lnTo>
              <a:lnTo>
                <a:pt x="264" y="672"/>
              </a:lnTo>
              <a:lnTo>
                <a:pt x="258" y="666"/>
              </a:lnTo>
              <a:lnTo>
                <a:pt x="252" y="660"/>
              </a:lnTo>
              <a:lnTo>
                <a:pt x="240" y="654"/>
              </a:lnTo>
              <a:lnTo>
                <a:pt x="216" y="636"/>
              </a:lnTo>
              <a:lnTo>
                <a:pt x="186" y="624"/>
              </a:lnTo>
              <a:lnTo>
                <a:pt x="174" y="612"/>
              </a:lnTo>
              <a:lnTo>
                <a:pt x="156" y="594"/>
              </a:lnTo>
              <a:lnTo>
                <a:pt x="168" y="588"/>
              </a:lnTo>
              <a:lnTo>
                <a:pt x="174" y="582"/>
              </a:lnTo>
              <a:lnTo>
                <a:pt x="174" y="570"/>
              </a:lnTo>
              <a:lnTo>
                <a:pt x="156" y="594"/>
              </a:lnTo>
              <a:lnTo>
                <a:pt x="156" y="588"/>
              </a:lnTo>
              <a:lnTo>
                <a:pt x="150" y="576"/>
              </a:lnTo>
              <a:lnTo>
                <a:pt x="156" y="564"/>
              </a:lnTo>
              <a:lnTo>
                <a:pt x="156" y="558"/>
              </a:lnTo>
              <a:lnTo>
                <a:pt x="156" y="552"/>
              </a:lnTo>
              <a:lnTo>
                <a:pt x="156" y="546"/>
              </a:lnTo>
              <a:lnTo>
                <a:pt x="150" y="564"/>
              </a:lnTo>
              <a:lnTo>
                <a:pt x="150" y="576"/>
              </a:lnTo>
              <a:lnTo>
                <a:pt x="156" y="600"/>
              </a:lnTo>
              <a:lnTo>
                <a:pt x="162" y="606"/>
              </a:lnTo>
              <a:lnTo>
                <a:pt x="168" y="612"/>
              </a:lnTo>
              <a:lnTo>
                <a:pt x="150" y="606"/>
              </a:lnTo>
              <a:lnTo>
                <a:pt x="138" y="600"/>
              </a:lnTo>
              <a:lnTo>
                <a:pt x="114" y="594"/>
              </a:lnTo>
              <a:lnTo>
                <a:pt x="96" y="588"/>
              </a:lnTo>
              <a:lnTo>
                <a:pt x="54" y="588"/>
              </a:lnTo>
              <a:lnTo>
                <a:pt x="42" y="594"/>
              </a:lnTo>
              <a:lnTo>
                <a:pt x="24" y="600"/>
              </a:lnTo>
              <a:close/>
            </a:path>
          </a:pathLst>
        </a:custGeom>
        <a:solidFill>
          <a:srgbClr val="92CDDC"/>
        </a:solidFill>
        <a:ln w="9525">
          <a:solidFill>
            <a:schemeClr val="bg1"/>
          </a:solidFill>
          <a:round/>
          <a:headEnd/>
          <a:tailEnd/>
        </a:ln>
      </xdr:spPr>
      <xdr:txBody>
        <a:bodyPr vert="horz" wrap="square" lIns="91440" tIns="45720" rIns="91440" bIns="45720" numCol="1" anchor="t" anchorCtr="0" compatLnSpc="1">
          <a:prstTxWarp prst="textNoShape">
            <a:avLst/>
          </a:prstTxWarp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>
    <xdr:from>
      <xdr:col>3</xdr:col>
      <xdr:colOff>359378</xdr:colOff>
      <xdr:row>11</xdr:row>
      <xdr:rowOff>108839</xdr:rowOff>
    </xdr:from>
    <xdr:to>
      <xdr:col>5</xdr:col>
      <xdr:colOff>552239</xdr:colOff>
      <xdr:row>19</xdr:row>
      <xdr:rowOff>7680</xdr:rowOff>
    </xdr:to>
    <xdr:sp macro="" textlink="">
      <xdr:nvSpPr>
        <xdr:cNvPr id="12" name="Extremadura"/>
        <xdr:cNvSpPr>
          <a:spLocks/>
        </xdr:cNvSpPr>
      </xdr:nvSpPr>
      <xdr:spPr bwMode="auto">
        <a:xfrm>
          <a:off x="2588228" y="2852039"/>
          <a:ext cx="1316811" cy="1413316"/>
        </a:xfrm>
        <a:custGeom>
          <a:avLst/>
          <a:gdLst/>
          <a:ahLst/>
          <a:cxnLst>
            <a:cxn ang="0">
              <a:pos x="186" y="144"/>
            </a:cxn>
            <a:cxn ang="0">
              <a:pos x="192" y="252"/>
            </a:cxn>
            <a:cxn ang="0">
              <a:pos x="36" y="300"/>
            </a:cxn>
            <a:cxn ang="0">
              <a:pos x="90" y="408"/>
            </a:cxn>
            <a:cxn ang="0">
              <a:pos x="144" y="504"/>
            </a:cxn>
            <a:cxn ang="0">
              <a:pos x="192" y="540"/>
            </a:cxn>
            <a:cxn ang="0">
              <a:pos x="114" y="654"/>
            </a:cxn>
            <a:cxn ang="0">
              <a:pos x="60" y="768"/>
            </a:cxn>
            <a:cxn ang="0">
              <a:pos x="132" y="888"/>
            </a:cxn>
            <a:cxn ang="0">
              <a:pos x="192" y="882"/>
            </a:cxn>
            <a:cxn ang="0">
              <a:pos x="222" y="900"/>
            </a:cxn>
            <a:cxn ang="0">
              <a:pos x="240" y="924"/>
            </a:cxn>
            <a:cxn ang="0">
              <a:pos x="270" y="930"/>
            </a:cxn>
            <a:cxn ang="0">
              <a:pos x="318" y="954"/>
            </a:cxn>
            <a:cxn ang="0">
              <a:pos x="366" y="954"/>
            </a:cxn>
            <a:cxn ang="0">
              <a:pos x="408" y="978"/>
            </a:cxn>
            <a:cxn ang="0">
              <a:pos x="450" y="972"/>
            </a:cxn>
            <a:cxn ang="0">
              <a:pos x="492" y="942"/>
            </a:cxn>
            <a:cxn ang="0">
              <a:pos x="522" y="894"/>
            </a:cxn>
            <a:cxn ang="0">
              <a:pos x="540" y="888"/>
            </a:cxn>
            <a:cxn ang="0">
              <a:pos x="552" y="912"/>
            </a:cxn>
            <a:cxn ang="0">
              <a:pos x="564" y="930"/>
            </a:cxn>
            <a:cxn ang="0">
              <a:pos x="600" y="900"/>
            </a:cxn>
            <a:cxn ang="0">
              <a:pos x="612" y="864"/>
            </a:cxn>
            <a:cxn ang="0">
              <a:pos x="600" y="822"/>
            </a:cxn>
            <a:cxn ang="0">
              <a:pos x="612" y="780"/>
            </a:cxn>
            <a:cxn ang="0">
              <a:pos x="654" y="744"/>
            </a:cxn>
            <a:cxn ang="0">
              <a:pos x="696" y="714"/>
            </a:cxn>
            <a:cxn ang="0">
              <a:pos x="720" y="690"/>
            </a:cxn>
            <a:cxn ang="0">
              <a:pos x="780" y="678"/>
            </a:cxn>
            <a:cxn ang="0">
              <a:pos x="792" y="636"/>
            </a:cxn>
            <a:cxn ang="0">
              <a:pos x="828" y="600"/>
            </a:cxn>
            <a:cxn ang="0">
              <a:pos x="798" y="588"/>
            </a:cxn>
            <a:cxn ang="0">
              <a:pos x="804" y="564"/>
            </a:cxn>
            <a:cxn ang="0">
              <a:pos x="822" y="528"/>
            </a:cxn>
            <a:cxn ang="0">
              <a:pos x="876" y="516"/>
            </a:cxn>
            <a:cxn ang="0">
              <a:pos x="864" y="486"/>
            </a:cxn>
            <a:cxn ang="0">
              <a:pos x="870" y="438"/>
            </a:cxn>
            <a:cxn ang="0">
              <a:pos x="870" y="396"/>
            </a:cxn>
            <a:cxn ang="0">
              <a:pos x="858" y="414"/>
            </a:cxn>
            <a:cxn ang="0">
              <a:pos x="804" y="426"/>
            </a:cxn>
            <a:cxn ang="0">
              <a:pos x="762" y="390"/>
            </a:cxn>
            <a:cxn ang="0">
              <a:pos x="726" y="318"/>
            </a:cxn>
            <a:cxn ang="0">
              <a:pos x="720" y="264"/>
            </a:cxn>
            <a:cxn ang="0">
              <a:pos x="678" y="252"/>
            </a:cxn>
            <a:cxn ang="0">
              <a:pos x="654" y="234"/>
            </a:cxn>
            <a:cxn ang="0">
              <a:pos x="678" y="144"/>
            </a:cxn>
            <a:cxn ang="0">
              <a:pos x="666" y="102"/>
            </a:cxn>
            <a:cxn ang="0">
              <a:pos x="642" y="96"/>
            </a:cxn>
            <a:cxn ang="0">
              <a:pos x="588" y="102"/>
            </a:cxn>
            <a:cxn ang="0">
              <a:pos x="570" y="84"/>
            </a:cxn>
            <a:cxn ang="0">
              <a:pos x="540" y="84"/>
            </a:cxn>
            <a:cxn ang="0">
              <a:pos x="522" y="54"/>
            </a:cxn>
            <a:cxn ang="0">
              <a:pos x="492" y="84"/>
            </a:cxn>
            <a:cxn ang="0">
              <a:pos x="474" y="60"/>
            </a:cxn>
            <a:cxn ang="0">
              <a:pos x="420" y="6"/>
            </a:cxn>
            <a:cxn ang="0">
              <a:pos x="396" y="12"/>
            </a:cxn>
            <a:cxn ang="0">
              <a:pos x="348" y="30"/>
            </a:cxn>
            <a:cxn ang="0">
              <a:pos x="318" y="42"/>
            </a:cxn>
            <a:cxn ang="0">
              <a:pos x="300" y="84"/>
            </a:cxn>
            <a:cxn ang="0">
              <a:pos x="258" y="84"/>
            </a:cxn>
          </a:cxnLst>
          <a:rect l="0" t="0" r="r" b="b"/>
          <a:pathLst>
            <a:path w="882" h="984">
              <a:moveTo>
                <a:pt x="240" y="84"/>
              </a:moveTo>
              <a:lnTo>
                <a:pt x="204" y="90"/>
              </a:lnTo>
              <a:lnTo>
                <a:pt x="174" y="120"/>
              </a:lnTo>
              <a:lnTo>
                <a:pt x="186" y="144"/>
              </a:lnTo>
              <a:lnTo>
                <a:pt x="210" y="144"/>
              </a:lnTo>
              <a:lnTo>
                <a:pt x="228" y="180"/>
              </a:lnTo>
              <a:lnTo>
                <a:pt x="222" y="222"/>
              </a:lnTo>
              <a:lnTo>
                <a:pt x="192" y="252"/>
              </a:lnTo>
              <a:lnTo>
                <a:pt x="180" y="306"/>
              </a:lnTo>
              <a:lnTo>
                <a:pt x="132" y="318"/>
              </a:lnTo>
              <a:lnTo>
                <a:pt x="78" y="318"/>
              </a:lnTo>
              <a:lnTo>
                <a:pt x="36" y="300"/>
              </a:lnTo>
              <a:lnTo>
                <a:pt x="0" y="300"/>
              </a:lnTo>
              <a:lnTo>
                <a:pt x="30" y="354"/>
              </a:lnTo>
              <a:lnTo>
                <a:pt x="78" y="378"/>
              </a:lnTo>
              <a:lnTo>
                <a:pt x="90" y="408"/>
              </a:lnTo>
              <a:lnTo>
                <a:pt x="78" y="444"/>
              </a:lnTo>
              <a:lnTo>
                <a:pt x="108" y="468"/>
              </a:lnTo>
              <a:lnTo>
                <a:pt x="102" y="498"/>
              </a:lnTo>
              <a:lnTo>
                <a:pt x="144" y="504"/>
              </a:lnTo>
              <a:lnTo>
                <a:pt x="132" y="528"/>
              </a:lnTo>
              <a:lnTo>
                <a:pt x="144" y="540"/>
              </a:lnTo>
              <a:lnTo>
                <a:pt x="180" y="516"/>
              </a:lnTo>
              <a:lnTo>
                <a:pt x="192" y="540"/>
              </a:lnTo>
              <a:lnTo>
                <a:pt x="192" y="564"/>
              </a:lnTo>
              <a:lnTo>
                <a:pt x="168" y="600"/>
              </a:lnTo>
              <a:lnTo>
                <a:pt x="174" y="624"/>
              </a:lnTo>
              <a:lnTo>
                <a:pt x="114" y="654"/>
              </a:lnTo>
              <a:lnTo>
                <a:pt x="90" y="678"/>
              </a:lnTo>
              <a:lnTo>
                <a:pt x="72" y="708"/>
              </a:lnTo>
              <a:lnTo>
                <a:pt x="96" y="714"/>
              </a:lnTo>
              <a:lnTo>
                <a:pt x="60" y="768"/>
              </a:lnTo>
              <a:lnTo>
                <a:pt x="72" y="804"/>
              </a:lnTo>
              <a:lnTo>
                <a:pt x="96" y="828"/>
              </a:lnTo>
              <a:lnTo>
                <a:pt x="126" y="858"/>
              </a:lnTo>
              <a:lnTo>
                <a:pt x="132" y="888"/>
              </a:lnTo>
              <a:lnTo>
                <a:pt x="138" y="900"/>
              </a:lnTo>
              <a:lnTo>
                <a:pt x="168" y="888"/>
              </a:lnTo>
              <a:lnTo>
                <a:pt x="180" y="870"/>
              </a:lnTo>
              <a:lnTo>
                <a:pt x="192" y="882"/>
              </a:lnTo>
              <a:lnTo>
                <a:pt x="210" y="894"/>
              </a:lnTo>
              <a:lnTo>
                <a:pt x="216" y="894"/>
              </a:lnTo>
              <a:lnTo>
                <a:pt x="222" y="894"/>
              </a:lnTo>
              <a:lnTo>
                <a:pt x="222" y="900"/>
              </a:lnTo>
              <a:lnTo>
                <a:pt x="222" y="912"/>
              </a:lnTo>
              <a:lnTo>
                <a:pt x="222" y="918"/>
              </a:lnTo>
              <a:lnTo>
                <a:pt x="228" y="918"/>
              </a:lnTo>
              <a:lnTo>
                <a:pt x="240" y="924"/>
              </a:lnTo>
              <a:lnTo>
                <a:pt x="246" y="924"/>
              </a:lnTo>
              <a:lnTo>
                <a:pt x="258" y="924"/>
              </a:lnTo>
              <a:lnTo>
                <a:pt x="264" y="930"/>
              </a:lnTo>
              <a:lnTo>
                <a:pt x="270" y="930"/>
              </a:lnTo>
              <a:lnTo>
                <a:pt x="288" y="930"/>
              </a:lnTo>
              <a:lnTo>
                <a:pt x="288" y="942"/>
              </a:lnTo>
              <a:lnTo>
                <a:pt x="294" y="948"/>
              </a:lnTo>
              <a:lnTo>
                <a:pt x="318" y="954"/>
              </a:lnTo>
              <a:lnTo>
                <a:pt x="318" y="960"/>
              </a:lnTo>
              <a:lnTo>
                <a:pt x="330" y="948"/>
              </a:lnTo>
              <a:lnTo>
                <a:pt x="348" y="942"/>
              </a:lnTo>
              <a:lnTo>
                <a:pt x="366" y="954"/>
              </a:lnTo>
              <a:lnTo>
                <a:pt x="366" y="960"/>
              </a:lnTo>
              <a:lnTo>
                <a:pt x="378" y="972"/>
              </a:lnTo>
              <a:lnTo>
                <a:pt x="396" y="978"/>
              </a:lnTo>
              <a:lnTo>
                <a:pt x="408" y="978"/>
              </a:lnTo>
              <a:lnTo>
                <a:pt x="414" y="984"/>
              </a:lnTo>
              <a:lnTo>
                <a:pt x="432" y="978"/>
              </a:lnTo>
              <a:lnTo>
                <a:pt x="438" y="972"/>
              </a:lnTo>
              <a:lnTo>
                <a:pt x="450" y="972"/>
              </a:lnTo>
              <a:lnTo>
                <a:pt x="462" y="960"/>
              </a:lnTo>
              <a:lnTo>
                <a:pt x="474" y="954"/>
              </a:lnTo>
              <a:lnTo>
                <a:pt x="486" y="948"/>
              </a:lnTo>
              <a:lnTo>
                <a:pt x="492" y="942"/>
              </a:lnTo>
              <a:lnTo>
                <a:pt x="492" y="924"/>
              </a:lnTo>
              <a:lnTo>
                <a:pt x="510" y="918"/>
              </a:lnTo>
              <a:lnTo>
                <a:pt x="510" y="900"/>
              </a:lnTo>
              <a:lnTo>
                <a:pt x="522" y="894"/>
              </a:lnTo>
              <a:lnTo>
                <a:pt x="528" y="894"/>
              </a:lnTo>
              <a:lnTo>
                <a:pt x="534" y="894"/>
              </a:lnTo>
              <a:lnTo>
                <a:pt x="540" y="894"/>
              </a:lnTo>
              <a:lnTo>
                <a:pt x="540" y="888"/>
              </a:lnTo>
              <a:lnTo>
                <a:pt x="552" y="888"/>
              </a:lnTo>
              <a:lnTo>
                <a:pt x="564" y="894"/>
              </a:lnTo>
              <a:lnTo>
                <a:pt x="558" y="900"/>
              </a:lnTo>
              <a:lnTo>
                <a:pt x="552" y="912"/>
              </a:lnTo>
              <a:lnTo>
                <a:pt x="540" y="924"/>
              </a:lnTo>
              <a:lnTo>
                <a:pt x="540" y="930"/>
              </a:lnTo>
              <a:lnTo>
                <a:pt x="552" y="930"/>
              </a:lnTo>
              <a:lnTo>
                <a:pt x="564" y="930"/>
              </a:lnTo>
              <a:lnTo>
                <a:pt x="570" y="918"/>
              </a:lnTo>
              <a:lnTo>
                <a:pt x="588" y="912"/>
              </a:lnTo>
              <a:lnTo>
                <a:pt x="594" y="912"/>
              </a:lnTo>
              <a:lnTo>
                <a:pt x="600" y="900"/>
              </a:lnTo>
              <a:lnTo>
                <a:pt x="606" y="894"/>
              </a:lnTo>
              <a:lnTo>
                <a:pt x="606" y="888"/>
              </a:lnTo>
              <a:lnTo>
                <a:pt x="612" y="882"/>
              </a:lnTo>
              <a:lnTo>
                <a:pt x="612" y="864"/>
              </a:lnTo>
              <a:lnTo>
                <a:pt x="606" y="858"/>
              </a:lnTo>
              <a:lnTo>
                <a:pt x="600" y="840"/>
              </a:lnTo>
              <a:lnTo>
                <a:pt x="594" y="834"/>
              </a:lnTo>
              <a:lnTo>
                <a:pt x="600" y="822"/>
              </a:lnTo>
              <a:lnTo>
                <a:pt x="600" y="810"/>
              </a:lnTo>
              <a:lnTo>
                <a:pt x="594" y="798"/>
              </a:lnTo>
              <a:lnTo>
                <a:pt x="606" y="792"/>
              </a:lnTo>
              <a:lnTo>
                <a:pt x="612" y="780"/>
              </a:lnTo>
              <a:lnTo>
                <a:pt x="630" y="774"/>
              </a:lnTo>
              <a:lnTo>
                <a:pt x="636" y="768"/>
              </a:lnTo>
              <a:lnTo>
                <a:pt x="648" y="756"/>
              </a:lnTo>
              <a:lnTo>
                <a:pt x="654" y="744"/>
              </a:lnTo>
              <a:lnTo>
                <a:pt x="672" y="738"/>
              </a:lnTo>
              <a:lnTo>
                <a:pt x="678" y="738"/>
              </a:lnTo>
              <a:lnTo>
                <a:pt x="690" y="720"/>
              </a:lnTo>
              <a:lnTo>
                <a:pt x="696" y="714"/>
              </a:lnTo>
              <a:lnTo>
                <a:pt x="708" y="714"/>
              </a:lnTo>
              <a:lnTo>
                <a:pt x="714" y="708"/>
              </a:lnTo>
              <a:lnTo>
                <a:pt x="720" y="696"/>
              </a:lnTo>
              <a:lnTo>
                <a:pt x="720" y="690"/>
              </a:lnTo>
              <a:lnTo>
                <a:pt x="726" y="684"/>
              </a:lnTo>
              <a:lnTo>
                <a:pt x="750" y="684"/>
              </a:lnTo>
              <a:lnTo>
                <a:pt x="768" y="678"/>
              </a:lnTo>
              <a:lnTo>
                <a:pt x="780" y="678"/>
              </a:lnTo>
              <a:lnTo>
                <a:pt x="786" y="666"/>
              </a:lnTo>
              <a:lnTo>
                <a:pt x="786" y="660"/>
              </a:lnTo>
              <a:lnTo>
                <a:pt x="792" y="654"/>
              </a:lnTo>
              <a:lnTo>
                <a:pt x="792" y="636"/>
              </a:lnTo>
              <a:lnTo>
                <a:pt x="792" y="624"/>
              </a:lnTo>
              <a:lnTo>
                <a:pt x="822" y="624"/>
              </a:lnTo>
              <a:lnTo>
                <a:pt x="828" y="606"/>
              </a:lnTo>
              <a:lnTo>
                <a:pt x="828" y="600"/>
              </a:lnTo>
              <a:lnTo>
                <a:pt x="822" y="600"/>
              </a:lnTo>
              <a:lnTo>
                <a:pt x="810" y="594"/>
              </a:lnTo>
              <a:lnTo>
                <a:pt x="798" y="594"/>
              </a:lnTo>
              <a:lnTo>
                <a:pt x="798" y="588"/>
              </a:lnTo>
              <a:lnTo>
                <a:pt x="792" y="570"/>
              </a:lnTo>
              <a:lnTo>
                <a:pt x="792" y="558"/>
              </a:lnTo>
              <a:lnTo>
                <a:pt x="798" y="558"/>
              </a:lnTo>
              <a:lnTo>
                <a:pt x="804" y="564"/>
              </a:lnTo>
              <a:lnTo>
                <a:pt x="822" y="564"/>
              </a:lnTo>
              <a:lnTo>
                <a:pt x="822" y="546"/>
              </a:lnTo>
              <a:lnTo>
                <a:pt x="810" y="540"/>
              </a:lnTo>
              <a:lnTo>
                <a:pt x="822" y="528"/>
              </a:lnTo>
              <a:lnTo>
                <a:pt x="822" y="516"/>
              </a:lnTo>
              <a:lnTo>
                <a:pt x="834" y="504"/>
              </a:lnTo>
              <a:lnTo>
                <a:pt x="846" y="504"/>
              </a:lnTo>
              <a:lnTo>
                <a:pt x="876" y="516"/>
              </a:lnTo>
              <a:lnTo>
                <a:pt x="882" y="510"/>
              </a:lnTo>
              <a:lnTo>
                <a:pt x="882" y="504"/>
              </a:lnTo>
              <a:lnTo>
                <a:pt x="876" y="504"/>
              </a:lnTo>
              <a:lnTo>
                <a:pt x="864" y="486"/>
              </a:lnTo>
              <a:lnTo>
                <a:pt x="858" y="474"/>
              </a:lnTo>
              <a:lnTo>
                <a:pt x="858" y="456"/>
              </a:lnTo>
              <a:lnTo>
                <a:pt x="864" y="450"/>
              </a:lnTo>
              <a:lnTo>
                <a:pt x="870" y="438"/>
              </a:lnTo>
              <a:lnTo>
                <a:pt x="876" y="426"/>
              </a:lnTo>
              <a:lnTo>
                <a:pt x="876" y="414"/>
              </a:lnTo>
              <a:lnTo>
                <a:pt x="876" y="408"/>
              </a:lnTo>
              <a:lnTo>
                <a:pt x="870" y="396"/>
              </a:lnTo>
              <a:lnTo>
                <a:pt x="876" y="408"/>
              </a:lnTo>
              <a:lnTo>
                <a:pt x="870" y="396"/>
              </a:lnTo>
              <a:lnTo>
                <a:pt x="858" y="408"/>
              </a:lnTo>
              <a:lnTo>
                <a:pt x="858" y="414"/>
              </a:lnTo>
              <a:lnTo>
                <a:pt x="840" y="414"/>
              </a:lnTo>
              <a:lnTo>
                <a:pt x="834" y="420"/>
              </a:lnTo>
              <a:lnTo>
                <a:pt x="822" y="426"/>
              </a:lnTo>
              <a:lnTo>
                <a:pt x="804" y="426"/>
              </a:lnTo>
              <a:lnTo>
                <a:pt x="798" y="420"/>
              </a:lnTo>
              <a:lnTo>
                <a:pt x="792" y="426"/>
              </a:lnTo>
              <a:lnTo>
                <a:pt x="792" y="414"/>
              </a:lnTo>
              <a:lnTo>
                <a:pt x="762" y="390"/>
              </a:lnTo>
              <a:lnTo>
                <a:pt x="756" y="390"/>
              </a:lnTo>
              <a:lnTo>
                <a:pt x="714" y="348"/>
              </a:lnTo>
              <a:lnTo>
                <a:pt x="726" y="330"/>
              </a:lnTo>
              <a:lnTo>
                <a:pt x="726" y="318"/>
              </a:lnTo>
              <a:lnTo>
                <a:pt x="732" y="300"/>
              </a:lnTo>
              <a:lnTo>
                <a:pt x="726" y="294"/>
              </a:lnTo>
              <a:lnTo>
                <a:pt x="726" y="276"/>
              </a:lnTo>
              <a:lnTo>
                <a:pt x="720" y="264"/>
              </a:lnTo>
              <a:lnTo>
                <a:pt x="690" y="276"/>
              </a:lnTo>
              <a:lnTo>
                <a:pt x="684" y="276"/>
              </a:lnTo>
              <a:lnTo>
                <a:pt x="678" y="270"/>
              </a:lnTo>
              <a:lnTo>
                <a:pt x="678" y="252"/>
              </a:lnTo>
              <a:lnTo>
                <a:pt x="684" y="246"/>
              </a:lnTo>
              <a:lnTo>
                <a:pt x="684" y="240"/>
              </a:lnTo>
              <a:lnTo>
                <a:pt x="678" y="234"/>
              </a:lnTo>
              <a:lnTo>
                <a:pt x="654" y="234"/>
              </a:lnTo>
              <a:lnTo>
                <a:pt x="648" y="222"/>
              </a:lnTo>
              <a:lnTo>
                <a:pt x="666" y="210"/>
              </a:lnTo>
              <a:lnTo>
                <a:pt x="666" y="156"/>
              </a:lnTo>
              <a:lnTo>
                <a:pt x="678" y="144"/>
              </a:lnTo>
              <a:lnTo>
                <a:pt x="672" y="144"/>
              </a:lnTo>
              <a:lnTo>
                <a:pt x="672" y="126"/>
              </a:lnTo>
              <a:lnTo>
                <a:pt x="666" y="126"/>
              </a:lnTo>
              <a:lnTo>
                <a:pt x="666" y="102"/>
              </a:lnTo>
              <a:lnTo>
                <a:pt x="672" y="96"/>
              </a:lnTo>
              <a:lnTo>
                <a:pt x="672" y="90"/>
              </a:lnTo>
              <a:lnTo>
                <a:pt x="648" y="90"/>
              </a:lnTo>
              <a:lnTo>
                <a:pt x="642" y="96"/>
              </a:lnTo>
              <a:lnTo>
                <a:pt x="618" y="114"/>
              </a:lnTo>
              <a:lnTo>
                <a:pt x="606" y="114"/>
              </a:lnTo>
              <a:lnTo>
                <a:pt x="594" y="102"/>
              </a:lnTo>
              <a:lnTo>
                <a:pt x="588" y="102"/>
              </a:lnTo>
              <a:lnTo>
                <a:pt x="576" y="96"/>
              </a:lnTo>
              <a:lnTo>
                <a:pt x="576" y="90"/>
              </a:lnTo>
              <a:lnTo>
                <a:pt x="570" y="90"/>
              </a:lnTo>
              <a:lnTo>
                <a:pt x="570" y="84"/>
              </a:lnTo>
              <a:lnTo>
                <a:pt x="564" y="72"/>
              </a:lnTo>
              <a:lnTo>
                <a:pt x="558" y="72"/>
              </a:lnTo>
              <a:lnTo>
                <a:pt x="552" y="72"/>
              </a:lnTo>
              <a:lnTo>
                <a:pt x="540" y="84"/>
              </a:lnTo>
              <a:lnTo>
                <a:pt x="540" y="60"/>
              </a:lnTo>
              <a:lnTo>
                <a:pt x="534" y="60"/>
              </a:lnTo>
              <a:lnTo>
                <a:pt x="534" y="54"/>
              </a:lnTo>
              <a:lnTo>
                <a:pt x="522" y="54"/>
              </a:lnTo>
              <a:lnTo>
                <a:pt x="510" y="66"/>
              </a:lnTo>
              <a:lnTo>
                <a:pt x="510" y="72"/>
              </a:lnTo>
              <a:lnTo>
                <a:pt x="498" y="84"/>
              </a:lnTo>
              <a:lnTo>
                <a:pt x="492" y="84"/>
              </a:lnTo>
              <a:lnTo>
                <a:pt x="486" y="72"/>
              </a:lnTo>
              <a:lnTo>
                <a:pt x="480" y="72"/>
              </a:lnTo>
              <a:lnTo>
                <a:pt x="474" y="66"/>
              </a:lnTo>
              <a:lnTo>
                <a:pt x="474" y="60"/>
              </a:lnTo>
              <a:lnTo>
                <a:pt x="450" y="36"/>
              </a:lnTo>
              <a:lnTo>
                <a:pt x="450" y="30"/>
              </a:lnTo>
              <a:lnTo>
                <a:pt x="432" y="6"/>
              </a:lnTo>
              <a:lnTo>
                <a:pt x="420" y="6"/>
              </a:lnTo>
              <a:lnTo>
                <a:pt x="420" y="0"/>
              </a:lnTo>
              <a:lnTo>
                <a:pt x="402" y="0"/>
              </a:lnTo>
              <a:lnTo>
                <a:pt x="396" y="6"/>
              </a:lnTo>
              <a:lnTo>
                <a:pt x="396" y="12"/>
              </a:lnTo>
              <a:lnTo>
                <a:pt x="372" y="12"/>
              </a:lnTo>
              <a:lnTo>
                <a:pt x="366" y="24"/>
              </a:lnTo>
              <a:lnTo>
                <a:pt x="360" y="30"/>
              </a:lnTo>
              <a:lnTo>
                <a:pt x="348" y="30"/>
              </a:lnTo>
              <a:lnTo>
                <a:pt x="342" y="36"/>
              </a:lnTo>
              <a:lnTo>
                <a:pt x="336" y="36"/>
              </a:lnTo>
              <a:lnTo>
                <a:pt x="330" y="42"/>
              </a:lnTo>
              <a:lnTo>
                <a:pt x="318" y="42"/>
              </a:lnTo>
              <a:lnTo>
                <a:pt x="318" y="54"/>
              </a:lnTo>
              <a:lnTo>
                <a:pt x="306" y="60"/>
              </a:lnTo>
              <a:lnTo>
                <a:pt x="306" y="72"/>
              </a:lnTo>
              <a:lnTo>
                <a:pt x="300" y="84"/>
              </a:lnTo>
              <a:lnTo>
                <a:pt x="282" y="84"/>
              </a:lnTo>
              <a:lnTo>
                <a:pt x="270" y="90"/>
              </a:lnTo>
              <a:lnTo>
                <a:pt x="264" y="90"/>
              </a:lnTo>
              <a:lnTo>
                <a:pt x="258" y="84"/>
              </a:lnTo>
              <a:lnTo>
                <a:pt x="252" y="90"/>
              </a:lnTo>
              <a:lnTo>
                <a:pt x="234" y="84"/>
              </a:lnTo>
              <a:lnTo>
                <a:pt x="240" y="84"/>
              </a:lnTo>
              <a:close/>
            </a:path>
          </a:pathLst>
        </a:custGeom>
        <a:solidFill>
          <a:srgbClr val="215967"/>
        </a:solidFill>
        <a:ln w="9525">
          <a:solidFill>
            <a:schemeClr val="bg1"/>
          </a:solidFill>
          <a:round/>
          <a:headEnd/>
          <a:tailEnd/>
        </a:ln>
      </xdr:spPr>
      <xdr:txBody>
        <a:bodyPr vert="horz" wrap="square" lIns="91440" tIns="45720" rIns="91440" bIns="45720" numCol="1" anchor="t" anchorCtr="0" compatLnSpc="1">
          <a:prstTxWarp prst="textNoShape">
            <a:avLst/>
          </a:prstTxWarp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>
    <xdr:from>
      <xdr:col>5</xdr:col>
      <xdr:colOff>587605</xdr:colOff>
      <xdr:row>9</xdr:row>
      <xdr:rowOff>110657</xdr:rowOff>
    </xdr:from>
    <xdr:to>
      <xdr:col>7</xdr:col>
      <xdr:colOff>24564</xdr:colOff>
      <xdr:row>13</xdr:row>
      <xdr:rowOff>63932</xdr:rowOff>
    </xdr:to>
    <xdr:sp macro="" textlink="">
      <xdr:nvSpPr>
        <xdr:cNvPr id="13" name="Madrid"/>
        <xdr:cNvSpPr>
          <a:spLocks/>
        </xdr:cNvSpPr>
      </xdr:nvSpPr>
      <xdr:spPr bwMode="auto">
        <a:xfrm>
          <a:off x="3940405" y="2472857"/>
          <a:ext cx="637109" cy="715275"/>
        </a:xfrm>
        <a:custGeom>
          <a:avLst/>
          <a:gdLst/>
          <a:ahLst/>
          <a:cxnLst>
            <a:cxn ang="0">
              <a:pos x="120" y="216"/>
            </a:cxn>
            <a:cxn ang="0">
              <a:pos x="132" y="174"/>
            </a:cxn>
            <a:cxn ang="0">
              <a:pos x="144" y="156"/>
            </a:cxn>
            <a:cxn ang="0">
              <a:pos x="162" y="150"/>
            </a:cxn>
            <a:cxn ang="0">
              <a:pos x="186" y="114"/>
            </a:cxn>
            <a:cxn ang="0">
              <a:pos x="222" y="66"/>
            </a:cxn>
            <a:cxn ang="0">
              <a:pos x="240" y="54"/>
            </a:cxn>
            <a:cxn ang="0">
              <a:pos x="270" y="24"/>
            </a:cxn>
            <a:cxn ang="0">
              <a:pos x="306" y="6"/>
            </a:cxn>
            <a:cxn ang="0">
              <a:pos x="318" y="30"/>
            </a:cxn>
            <a:cxn ang="0">
              <a:pos x="330" y="54"/>
            </a:cxn>
            <a:cxn ang="0">
              <a:pos x="342" y="78"/>
            </a:cxn>
            <a:cxn ang="0">
              <a:pos x="324" y="126"/>
            </a:cxn>
            <a:cxn ang="0">
              <a:pos x="330" y="150"/>
            </a:cxn>
            <a:cxn ang="0">
              <a:pos x="324" y="180"/>
            </a:cxn>
            <a:cxn ang="0">
              <a:pos x="342" y="180"/>
            </a:cxn>
            <a:cxn ang="0">
              <a:pos x="366" y="198"/>
            </a:cxn>
            <a:cxn ang="0">
              <a:pos x="378" y="234"/>
            </a:cxn>
            <a:cxn ang="0">
              <a:pos x="396" y="246"/>
            </a:cxn>
            <a:cxn ang="0">
              <a:pos x="420" y="276"/>
            </a:cxn>
            <a:cxn ang="0">
              <a:pos x="414" y="330"/>
            </a:cxn>
            <a:cxn ang="0">
              <a:pos x="420" y="354"/>
            </a:cxn>
            <a:cxn ang="0">
              <a:pos x="432" y="354"/>
            </a:cxn>
            <a:cxn ang="0">
              <a:pos x="444" y="384"/>
            </a:cxn>
            <a:cxn ang="0">
              <a:pos x="444" y="408"/>
            </a:cxn>
            <a:cxn ang="0">
              <a:pos x="420" y="420"/>
            </a:cxn>
            <a:cxn ang="0">
              <a:pos x="384" y="426"/>
            </a:cxn>
            <a:cxn ang="0">
              <a:pos x="348" y="438"/>
            </a:cxn>
            <a:cxn ang="0">
              <a:pos x="318" y="426"/>
            </a:cxn>
            <a:cxn ang="0">
              <a:pos x="288" y="444"/>
            </a:cxn>
            <a:cxn ang="0">
              <a:pos x="246" y="480"/>
            </a:cxn>
            <a:cxn ang="0">
              <a:pos x="204" y="486"/>
            </a:cxn>
            <a:cxn ang="0">
              <a:pos x="228" y="474"/>
            </a:cxn>
            <a:cxn ang="0">
              <a:pos x="246" y="450"/>
            </a:cxn>
            <a:cxn ang="0">
              <a:pos x="276" y="438"/>
            </a:cxn>
            <a:cxn ang="0">
              <a:pos x="282" y="408"/>
            </a:cxn>
            <a:cxn ang="0">
              <a:pos x="234" y="396"/>
            </a:cxn>
            <a:cxn ang="0">
              <a:pos x="204" y="384"/>
            </a:cxn>
            <a:cxn ang="0">
              <a:pos x="174" y="378"/>
            </a:cxn>
            <a:cxn ang="0">
              <a:pos x="156" y="354"/>
            </a:cxn>
            <a:cxn ang="0">
              <a:pos x="120" y="348"/>
            </a:cxn>
            <a:cxn ang="0">
              <a:pos x="114" y="348"/>
            </a:cxn>
            <a:cxn ang="0">
              <a:pos x="84" y="366"/>
            </a:cxn>
            <a:cxn ang="0">
              <a:pos x="72" y="348"/>
            </a:cxn>
            <a:cxn ang="0">
              <a:pos x="54" y="336"/>
            </a:cxn>
            <a:cxn ang="0">
              <a:pos x="42" y="360"/>
            </a:cxn>
            <a:cxn ang="0">
              <a:pos x="12" y="366"/>
            </a:cxn>
            <a:cxn ang="0">
              <a:pos x="0" y="366"/>
            </a:cxn>
            <a:cxn ang="0">
              <a:pos x="6" y="336"/>
            </a:cxn>
            <a:cxn ang="0">
              <a:pos x="36" y="330"/>
            </a:cxn>
            <a:cxn ang="0">
              <a:pos x="42" y="306"/>
            </a:cxn>
            <a:cxn ang="0">
              <a:pos x="54" y="288"/>
            </a:cxn>
            <a:cxn ang="0">
              <a:pos x="78" y="240"/>
            </a:cxn>
          </a:cxnLst>
          <a:rect l="0" t="0" r="r" b="b"/>
          <a:pathLst>
            <a:path w="444" h="498">
              <a:moveTo>
                <a:pt x="90" y="228"/>
              </a:moveTo>
              <a:lnTo>
                <a:pt x="96" y="216"/>
              </a:lnTo>
              <a:lnTo>
                <a:pt x="120" y="216"/>
              </a:lnTo>
              <a:lnTo>
                <a:pt x="120" y="198"/>
              </a:lnTo>
              <a:lnTo>
                <a:pt x="126" y="174"/>
              </a:lnTo>
              <a:lnTo>
                <a:pt x="132" y="174"/>
              </a:lnTo>
              <a:lnTo>
                <a:pt x="132" y="168"/>
              </a:lnTo>
              <a:lnTo>
                <a:pt x="144" y="168"/>
              </a:lnTo>
              <a:lnTo>
                <a:pt x="144" y="156"/>
              </a:lnTo>
              <a:lnTo>
                <a:pt x="150" y="144"/>
              </a:lnTo>
              <a:lnTo>
                <a:pt x="156" y="144"/>
              </a:lnTo>
              <a:lnTo>
                <a:pt x="162" y="150"/>
              </a:lnTo>
              <a:lnTo>
                <a:pt x="174" y="150"/>
              </a:lnTo>
              <a:lnTo>
                <a:pt x="174" y="126"/>
              </a:lnTo>
              <a:lnTo>
                <a:pt x="186" y="114"/>
              </a:lnTo>
              <a:lnTo>
                <a:pt x="186" y="96"/>
              </a:lnTo>
              <a:lnTo>
                <a:pt x="204" y="78"/>
              </a:lnTo>
              <a:lnTo>
                <a:pt x="222" y="66"/>
              </a:lnTo>
              <a:lnTo>
                <a:pt x="234" y="66"/>
              </a:lnTo>
              <a:lnTo>
                <a:pt x="240" y="60"/>
              </a:lnTo>
              <a:lnTo>
                <a:pt x="240" y="54"/>
              </a:lnTo>
              <a:lnTo>
                <a:pt x="252" y="36"/>
              </a:lnTo>
              <a:lnTo>
                <a:pt x="264" y="36"/>
              </a:lnTo>
              <a:lnTo>
                <a:pt x="270" y="24"/>
              </a:lnTo>
              <a:lnTo>
                <a:pt x="282" y="6"/>
              </a:lnTo>
              <a:lnTo>
                <a:pt x="300" y="0"/>
              </a:lnTo>
              <a:lnTo>
                <a:pt x="306" y="6"/>
              </a:lnTo>
              <a:lnTo>
                <a:pt x="312" y="12"/>
              </a:lnTo>
              <a:lnTo>
                <a:pt x="318" y="24"/>
              </a:lnTo>
              <a:lnTo>
                <a:pt x="318" y="30"/>
              </a:lnTo>
              <a:lnTo>
                <a:pt x="324" y="30"/>
              </a:lnTo>
              <a:lnTo>
                <a:pt x="330" y="42"/>
              </a:lnTo>
              <a:lnTo>
                <a:pt x="330" y="54"/>
              </a:lnTo>
              <a:lnTo>
                <a:pt x="342" y="60"/>
              </a:lnTo>
              <a:lnTo>
                <a:pt x="342" y="66"/>
              </a:lnTo>
              <a:lnTo>
                <a:pt x="342" y="78"/>
              </a:lnTo>
              <a:lnTo>
                <a:pt x="330" y="90"/>
              </a:lnTo>
              <a:lnTo>
                <a:pt x="324" y="96"/>
              </a:lnTo>
              <a:lnTo>
                <a:pt x="324" y="126"/>
              </a:lnTo>
              <a:lnTo>
                <a:pt x="312" y="144"/>
              </a:lnTo>
              <a:lnTo>
                <a:pt x="318" y="150"/>
              </a:lnTo>
              <a:lnTo>
                <a:pt x="330" y="150"/>
              </a:lnTo>
              <a:lnTo>
                <a:pt x="330" y="156"/>
              </a:lnTo>
              <a:lnTo>
                <a:pt x="330" y="174"/>
              </a:lnTo>
              <a:lnTo>
                <a:pt x="324" y="180"/>
              </a:lnTo>
              <a:lnTo>
                <a:pt x="324" y="186"/>
              </a:lnTo>
              <a:lnTo>
                <a:pt x="342" y="186"/>
              </a:lnTo>
              <a:lnTo>
                <a:pt x="342" y="180"/>
              </a:lnTo>
              <a:lnTo>
                <a:pt x="348" y="180"/>
              </a:lnTo>
              <a:lnTo>
                <a:pt x="360" y="198"/>
              </a:lnTo>
              <a:lnTo>
                <a:pt x="366" y="198"/>
              </a:lnTo>
              <a:lnTo>
                <a:pt x="366" y="216"/>
              </a:lnTo>
              <a:lnTo>
                <a:pt x="378" y="228"/>
              </a:lnTo>
              <a:lnTo>
                <a:pt x="378" y="234"/>
              </a:lnTo>
              <a:lnTo>
                <a:pt x="384" y="240"/>
              </a:lnTo>
              <a:lnTo>
                <a:pt x="390" y="240"/>
              </a:lnTo>
              <a:lnTo>
                <a:pt x="396" y="246"/>
              </a:lnTo>
              <a:lnTo>
                <a:pt x="402" y="258"/>
              </a:lnTo>
              <a:lnTo>
                <a:pt x="402" y="276"/>
              </a:lnTo>
              <a:lnTo>
                <a:pt x="420" y="276"/>
              </a:lnTo>
              <a:lnTo>
                <a:pt x="426" y="294"/>
              </a:lnTo>
              <a:lnTo>
                <a:pt x="426" y="318"/>
              </a:lnTo>
              <a:lnTo>
                <a:pt x="414" y="330"/>
              </a:lnTo>
              <a:lnTo>
                <a:pt x="402" y="348"/>
              </a:lnTo>
              <a:lnTo>
                <a:pt x="402" y="354"/>
              </a:lnTo>
              <a:lnTo>
                <a:pt x="420" y="354"/>
              </a:lnTo>
              <a:lnTo>
                <a:pt x="426" y="348"/>
              </a:lnTo>
              <a:lnTo>
                <a:pt x="432" y="348"/>
              </a:lnTo>
              <a:lnTo>
                <a:pt x="432" y="354"/>
              </a:lnTo>
              <a:lnTo>
                <a:pt x="438" y="360"/>
              </a:lnTo>
              <a:lnTo>
                <a:pt x="438" y="384"/>
              </a:lnTo>
              <a:lnTo>
                <a:pt x="444" y="384"/>
              </a:lnTo>
              <a:lnTo>
                <a:pt x="438" y="390"/>
              </a:lnTo>
              <a:lnTo>
                <a:pt x="432" y="390"/>
              </a:lnTo>
              <a:lnTo>
                <a:pt x="444" y="408"/>
              </a:lnTo>
              <a:lnTo>
                <a:pt x="444" y="414"/>
              </a:lnTo>
              <a:lnTo>
                <a:pt x="432" y="426"/>
              </a:lnTo>
              <a:lnTo>
                <a:pt x="420" y="420"/>
              </a:lnTo>
              <a:lnTo>
                <a:pt x="402" y="420"/>
              </a:lnTo>
              <a:lnTo>
                <a:pt x="390" y="426"/>
              </a:lnTo>
              <a:lnTo>
                <a:pt x="384" y="426"/>
              </a:lnTo>
              <a:lnTo>
                <a:pt x="366" y="420"/>
              </a:lnTo>
              <a:lnTo>
                <a:pt x="354" y="420"/>
              </a:lnTo>
              <a:lnTo>
                <a:pt x="348" y="438"/>
              </a:lnTo>
              <a:lnTo>
                <a:pt x="342" y="438"/>
              </a:lnTo>
              <a:lnTo>
                <a:pt x="330" y="426"/>
              </a:lnTo>
              <a:lnTo>
                <a:pt x="318" y="426"/>
              </a:lnTo>
              <a:lnTo>
                <a:pt x="312" y="438"/>
              </a:lnTo>
              <a:lnTo>
                <a:pt x="306" y="444"/>
              </a:lnTo>
              <a:lnTo>
                <a:pt x="288" y="444"/>
              </a:lnTo>
              <a:lnTo>
                <a:pt x="276" y="456"/>
              </a:lnTo>
              <a:lnTo>
                <a:pt x="264" y="474"/>
              </a:lnTo>
              <a:lnTo>
                <a:pt x="246" y="480"/>
              </a:lnTo>
              <a:lnTo>
                <a:pt x="234" y="498"/>
              </a:lnTo>
              <a:lnTo>
                <a:pt x="210" y="498"/>
              </a:lnTo>
              <a:lnTo>
                <a:pt x="204" y="486"/>
              </a:lnTo>
              <a:lnTo>
                <a:pt x="204" y="480"/>
              </a:lnTo>
              <a:lnTo>
                <a:pt x="210" y="474"/>
              </a:lnTo>
              <a:lnTo>
                <a:pt x="228" y="474"/>
              </a:lnTo>
              <a:lnTo>
                <a:pt x="234" y="468"/>
              </a:lnTo>
              <a:lnTo>
                <a:pt x="246" y="468"/>
              </a:lnTo>
              <a:lnTo>
                <a:pt x="246" y="450"/>
              </a:lnTo>
              <a:lnTo>
                <a:pt x="252" y="444"/>
              </a:lnTo>
              <a:lnTo>
                <a:pt x="270" y="444"/>
              </a:lnTo>
              <a:lnTo>
                <a:pt x="276" y="438"/>
              </a:lnTo>
              <a:lnTo>
                <a:pt x="276" y="426"/>
              </a:lnTo>
              <a:lnTo>
                <a:pt x="282" y="414"/>
              </a:lnTo>
              <a:lnTo>
                <a:pt x="282" y="408"/>
              </a:lnTo>
              <a:lnTo>
                <a:pt x="270" y="408"/>
              </a:lnTo>
              <a:lnTo>
                <a:pt x="270" y="396"/>
              </a:lnTo>
              <a:lnTo>
                <a:pt x="234" y="396"/>
              </a:lnTo>
              <a:lnTo>
                <a:pt x="228" y="390"/>
              </a:lnTo>
              <a:lnTo>
                <a:pt x="222" y="390"/>
              </a:lnTo>
              <a:lnTo>
                <a:pt x="204" y="384"/>
              </a:lnTo>
              <a:lnTo>
                <a:pt x="198" y="384"/>
              </a:lnTo>
              <a:lnTo>
                <a:pt x="192" y="378"/>
              </a:lnTo>
              <a:lnTo>
                <a:pt x="174" y="378"/>
              </a:lnTo>
              <a:lnTo>
                <a:pt x="168" y="366"/>
              </a:lnTo>
              <a:lnTo>
                <a:pt x="162" y="366"/>
              </a:lnTo>
              <a:lnTo>
                <a:pt x="156" y="354"/>
              </a:lnTo>
              <a:lnTo>
                <a:pt x="144" y="354"/>
              </a:lnTo>
              <a:lnTo>
                <a:pt x="132" y="360"/>
              </a:lnTo>
              <a:lnTo>
                <a:pt x="120" y="348"/>
              </a:lnTo>
              <a:lnTo>
                <a:pt x="120" y="336"/>
              </a:lnTo>
              <a:lnTo>
                <a:pt x="114" y="336"/>
              </a:lnTo>
              <a:lnTo>
                <a:pt x="114" y="348"/>
              </a:lnTo>
              <a:lnTo>
                <a:pt x="108" y="354"/>
              </a:lnTo>
              <a:lnTo>
                <a:pt x="96" y="354"/>
              </a:lnTo>
              <a:lnTo>
                <a:pt x="84" y="366"/>
              </a:lnTo>
              <a:lnTo>
                <a:pt x="78" y="360"/>
              </a:lnTo>
              <a:lnTo>
                <a:pt x="72" y="360"/>
              </a:lnTo>
              <a:lnTo>
                <a:pt x="72" y="348"/>
              </a:lnTo>
              <a:lnTo>
                <a:pt x="60" y="336"/>
              </a:lnTo>
              <a:lnTo>
                <a:pt x="60" y="330"/>
              </a:lnTo>
              <a:lnTo>
                <a:pt x="54" y="336"/>
              </a:lnTo>
              <a:lnTo>
                <a:pt x="54" y="348"/>
              </a:lnTo>
              <a:lnTo>
                <a:pt x="48" y="354"/>
              </a:lnTo>
              <a:lnTo>
                <a:pt x="42" y="360"/>
              </a:lnTo>
              <a:lnTo>
                <a:pt x="30" y="360"/>
              </a:lnTo>
              <a:lnTo>
                <a:pt x="18" y="366"/>
              </a:lnTo>
              <a:lnTo>
                <a:pt x="12" y="366"/>
              </a:lnTo>
              <a:lnTo>
                <a:pt x="6" y="378"/>
              </a:lnTo>
              <a:lnTo>
                <a:pt x="0" y="378"/>
              </a:lnTo>
              <a:lnTo>
                <a:pt x="0" y="366"/>
              </a:lnTo>
              <a:lnTo>
                <a:pt x="0" y="354"/>
              </a:lnTo>
              <a:lnTo>
                <a:pt x="6" y="348"/>
              </a:lnTo>
              <a:lnTo>
                <a:pt x="6" y="336"/>
              </a:lnTo>
              <a:lnTo>
                <a:pt x="12" y="336"/>
              </a:lnTo>
              <a:lnTo>
                <a:pt x="18" y="330"/>
              </a:lnTo>
              <a:lnTo>
                <a:pt x="36" y="330"/>
              </a:lnTo>
              <a:lnTo>
                <a:pt x="36" y="324"/>
              </a:lnTo>
              <a:lnTo>
                <a:pt x="42" y="318"/>
              </a:lnTo>
              <a:lnTo>
                <a:pt x="42" y="306"/>
              </a:lnTo>
              <a:lnTo>
                <a:pt x="48" y="300"/>
              </a:lnTo>
              <a:lnTo>
                <a:pt x="48" y="294"/>
              </a:lnTo>
              <a:lnTo>
                <a:pt x="54" y="288"/>
              </a:lnTo>
              <a:lnTo>
                <a:pt x="72" y="288"/>
              </a:lnTo>
              <a:lnTo>
                <a:pt x="78" y="276"/>
              </a:lnTo>
              <a:lnTo>
                <a:pt x="78" y="240"/>
              </a:lnTo>
              <a:lnTo>
                <a:pt x="90" y="228"/>
              </a:lnTo>
              <a:close/>
            </a:path>
          </a:pathLst>
        </a:custGeom>
        <a:solidFill>
          <a:srgbClr val="DAEEF5"/>
        </a:solidFill>
        <a:ln w="9525">
          <a:solidFill>
            <a:schemeClr val="bg1"/>
          </a:solidFill>
          <a:round/>
          <a:headEnd/>
          <a:tailEnd/>
        </a:ln>
      </xdr:spPr>
      <xdr:txBody>
        <a:bodyPr vert="horz" wrap="square" lIns="91440" tIns="45720" rIns="91440" bIns="45720" numCol="1" anchor="t" anchorCtr="0" compatLnSpc="1">
          <a:prstTxWarp prst="textNoShape">
            <a:avLst/>
          </a:prstTxWarp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>
    <xdr:from>
      <xdr:col>7</xdr:col>
      <xdr:colOff>399000</xdr:colOff>
      <xdr:row>16</xdr:row>
      <xdr:rowOff>115634</xdr:rowOff>
    </xdr:from>
    <xdr:to>
      <xdr:col>9</xdr:col>
      <xdr:colOff>29685</xdr:colOff>
      <xdr:row>20</xdr:row>
      <xdr:rowOff>146470</xdr:rowOff>
    </xdr:to>
    <xdr:sp macro="" textlink="">
      <xdr:nvSpPr>
        <xdr:cNvPr id="14" name="Murcia"/>
        <xdr:cNvSpPr>
          <a:spLocks/>
        </xdr:cNvSpPr>
      </xdr:nvSpPr>
      <xdr:spPr bwMode="auto">
        <a:xfrm>
          <a:off x="4951950" y="3801809"/>
          <a:ext cx="745110" cy="792836"/>
        </a:xfrm>
        <a:custGeom>
          <a:avLst/>
          <a:gdLst/>
          <a:ahLst/>
          <a:cxnLst>
            <a:cxn ang="0">
              <a:pos x="498" y="384"/>
            </a:cxn>
            <a:cxn ang="0">
              <a:pos x="492" y="390"/>
            </a:cxn>
            <a:cxn ang="0">
              <a:pos x="468" y="414"/>
            </a:cxn>
            <a:cxn ang="0">
              <a:pos x="480" y="438"/>
            </a:cxn>
            <a:cxn ang="0">
              <a:pos x="510" y="456"/>
            </a:cxn>
            <a:cxn ang="0">
              <a:pos x="504" y="426"/>
            </a:cxn>
            <a:cxn ang="0">
              <a:pos x="504" y="402"/>
            </a:cxn>
            <a:cxn ang="0">
              <a:pos x="516" y="456"/>
            </a:cxn>
            <a:cxn ang="0">
              <a:pos x="462" y="480"/>
            </a:cxn>
            <a:cxn ang="0">
              <a:pos x="432" y="486"/>
            </a:cxn>
            <a:cxn ang="0">
              <a:pos x="420" y="486"/>
            </a:cxn>
            <a:cxn ang="0">
              <a:pos x="396" y="486"/>
            </a:cxn>
            <a:cxn ang="0">
              <a:pos x="384" y="498"/>
            </a:cxn>
            <a:cxn ang="0">
              <a:pos x="378" y="498"/>
            </a:cxn>
            <a:cxn ang="0">
              <a:pos x="360" y="486"/>
            </a:cxn>
            <a:cxn ang="0">
              <a:pos x="336" y="492"/>
            </a:cxn>
            <a:cxn ang="0">
              <a:pos x="306" y="504"/>
            </a:cxn>
            <a:cxn ang="0">
              <a:pos x="270" y="534"/>
            </a:cxn>
            <a:cxn ang="0">
              <a:pos x="234" y="552"/>
            </a:cxn>
            <a:cxn ang="0">
              <a:pos x="162" y="510"/>
            </a:cxn>
            <a:cxn ang="0">
              <a:pos x="138" y="474"/>
            </a:cxn>
            <a:cxn ang="0">
              <a:pos x="120" y="444"/>
            </a:cxn>
            <a:cxn ang="0">
              <a:pos x="120" y="396"/>
            </a:cxn>
            <a:cxn ang="0">
              <a:pos x="78" y="342"/>
            </a:cxn>
            <a:cxn ang="0">
              <a:pos x="48" y="336"/>
            </a:cxn>
            <a:cxn ang="0">
              <a:pos x="24" y="324"/>
            </a:cxn>
            <a:cxn ang="0">
              <a:pos x="12" y="300"/>
            </a:cxn>
            <a:cxn ang="0">
              <a:pos x="6" y="294"/>
            </a:cxn>
            <a:cxn ang="0">
              <a:pos x="36" y="252"/>
            </a:cxn>
            <a:cxn ang="0">
              <a:pos x="48" y="222"/>
            </a:cxn>
            <a:cxn ang="0">
              <a:pos x="78" y="210"/>
            </a:cxn>
            <a:cxn ang="0">
              <a:pos x="96" y="186"/>
            </a:cxn>
            <a:cxn ang="0">
              <a:pos x="126" y="186"/>
            </a:cxn>
            <a:cxn ang="0">
              <a:pos x="162" y="162"/>
            </a:cxn>
            <a:cxn ang="0">
              <a:pos x="192" y="150"/>
            </a:cxn>
            <a:cxn ang="0">
              <a:pos x="204" y="162"/>
            </a:cxn>
            <a:cxn ang="0">
              <a:pos x="216" y="180"/>
            </a:cxn>
            <a:cxn ang="0">
              <a:pos x="240" y="174"/>
            </a:cxn>
            <a:cxn ang="0">
              <a:pos x="258" y="156"/>
            </a:cxn>
            <a:cxn ang="0">
              <a:pos x="270" y="132"/>
            </a:cxn>
            <a:cxn ang="0">
              <a:pos x="258" y="102"/>
            </a:cxn>
            <a:cxn ang="0">
              <a:pos x="276" y="72"/>
            </a:cxn>
            <a:cxn ang="0">
              <a:pos x="282" y="42"/>
            </a:cxn>
            <a:cxn ang="0">
              <a:pos x="294" y="30"/>
            </a:cxn>
            <a:cxn ang="0">
              <a:pos x="318" y="30"/>
            </a:cxn>
            <a:cxn ang="0">
              <a:pos x="348" y="0"/>
            </a:cxn>
            <a:cxn ang="0">
              <a:pos x="390" y="36"/>
            </a:cxn>
            <a:cxn ang="0">
              <a:pos x="408" y="60"/>
            </a:cxn>
            <a:cxn ang="0">
              <a:pos x="408" y="90"/>
            </a:cxn>
            <a:cxn ang="0">
              <a:pos x="402" y="114"/>
            </a:cxn>
            <a:cxn ang="0">
              <a:pos x="390" y="132"/>
            </a:cxn>
            <a:cxn ang="0">
              <a:pos x="402" y="162"/>
            </a:cxn>
            <a:cxn ang="0">
              <a:pos x="426" y="186"/>
            </a:cxn>
            <a:cxn ang="0">
              <a:pos x="408" y="234"/>
            </a:cxn>
            <a:cxn ang="0">
              <a:pos x="408" y="264"/>
            </a:cxn>
            <a:cxn ang="0">
              <a:pos x="432" y="300"/>
            </a:cxn>
            <a:cxn ang="0">
              <a:pos x="462" y="336"/>
            </a:cxn>
            <a:cxn ang="0">
              <a:pos x="498" y="354"/>
            </a:cxn>
          </a:cxnLst>
          <a:rect l="0" t="0" r="r" b="b"/>
          <a:pathLst>
            <a:path w="516" h="552">
              <a:moveTo>
                <a:pt x="498" y="354"/>
              </a:moveTo>
              <a:lnTo>
                <a:pt x="492" y="366"/>
              </a:lnTo>
              <a:lnTo>
                <a:pt x="498" y="384"/>
              </a:lnTo>
              <a:lnTo>
                <a:pt x="504" y="396"/>
              </a:lnTo>
              <a:lnTo>
                <a:pt x="498" y="396"/>
              </a:lnTo>
              <a:lnTo>
                <a:pt x="492" y="390"/>
              </a:lnTo>
              <a:lnTo>
                <a:pt x="486" y="390"/>
              </a:lnTo>
              <a:lnTo>
                <a:pt x="474" y="402"/>
              </a:lnTo>
              <a:lnTo>
                <a:pt x="468" y="414"/>
              </a:lnTo>
              <a:lnTo>
                <a:pt x="468" y="426"/>
              </a:lnTo>
              <a:lnTo>
                <a:pt x="474" y="432"/>
              </a:lnTo>
              <a:lnTo>
                <a:pt x="480" y="438"/>
              </a:lnTo>
              <a:lnTo>
                <a:pt x="480" y="444"/>
              </a:lnTo>
              <a:lnTo>
                <a:pt x="504" y="456"/>
              </a:lnTo>
              <a:lnTo>
                <a:pt x="510" y="456"/>
              </a:lnTo>
              <a:lnTo>
                <a:pt x="504" y="450"/>
              </a:lnTo>
              <a:lnTo>
                <a:pt x="504" y="438"/>
              </a:lnTo>
              <a:lnTo>
                <a:pt x="504" y="426"/>
              </a:lnTo>
              <a:lnTo>
                <a:pt x="498" y="408"/>
              </a:lnTo>
              <a:lnTo>
                <a:pt x="498" y="402"/>
              </a:lnTo>
              <a:lnTo>
                <a:pt x="504" y="402"/>
              </a:lnTo>
              <a:lnTo>
                <a:pt x="504" y="414"/>
              </a:lnTo>
              <a:lnTo>
                <a:pt x="504" y="432"/>
              </a:lnTo>
              <a:lnTo>
                <a:pt x="516" y="456"/>
              </a:lnTo>
              <a:lnTo>
                <a:pt x="510" y="468"/>
              </a:lnTo>
              <a:lnTo>
                <a:pt x="480" y="480"/>
              </a:lnTo>
              <a:lnTo>
                <a:pt x="462" y="480"/>
              </a:lnTo>
              <a:lnTo>
                <a:pt x="462" y="486"/>
              </a:lnTo>
              <a:lnTo>
                <a:pt x="456" y="486"/>
              </a:lnTo>
              <a:lnTo>
                <a:pt x="432" y="486"/>
              </a:lnTo>
              <a:lnTo>
                <a:pt x="438" y="480"/>
              </a:lnTo>
              <a:lnTo>
                <a:pt x="426" y="480"/>
              </a:lnTo>
              <a:lnTo>
                <a:pt x="420" y="486"/>
              </a:lnTo>
              <a:lnTo>
                <a:pt x="420" y="480"/>
              </a:lnTo>
              <a:lnTo>
                <a:pt x="414" y="480"/>
              </a:lnTo>
              <a:lnTo>
                <a:pt x="396" y="486"/>
              </a:lnTo>
              <a:lnTo>
                <a:pt x="384" y="486"/>
              </a:lnTo>
              <a:lnTo>
                <a:pt x="384" y="492"/>
              </a:lnTo>
              <a:lnTo>
                <a:pt x="384" y="498"/>
              </a:lnTo>
              <a:lnTo>
                <a:pt x="390" y="498"/>
              </a:lnTo>
              <a:lnTo>
                <a:pt x="396" y="504"/>
              </a:lnTo>
              <a:lnTo>
                <a:pt x="378" y="498"/>
              </a:lnTo>
              <a:lnTo>
                <a:pt x="372" y="492"/>
              </a:lnTo>
              <a:lnTo>
                <a:pt x="372" y="486"/>
              </a:lnTo>
              <a:lnTo>
                <a:pt x="360" y="486"/>
              </a:lnTo>
              <a:lnTo>
                <a:pt x="354" y="486"/>
              </a:lnTo>
              <a:lnTo>
                <a:pt x="342" y="486"/>
              </a:lnTo>
              <a:lnTo>
                <a:pt x="336" y="492"/>
              </a:lnTo>
              <a:lnTo>
                <a:pt x="324" y="486"/>
              </a:lnTo>
              <a:lnTo>
                <a:pt x="318" y="492"/>
              </a:lnTo>
              <a:lnTo>
                <a:pt x="306" y="504"/>
              </a:lnTo>
              <a:lnTo>
                <a:pt x="294" y="516"/>
              </a:lnTo>
              <a:lnTo>
                <a:pt x="276" y="522"/>
              </a:lnTo>
              <a:lnTo>
                <a:pt x="270" y="534"/>
              </a:lnTo>
              <a:lnTo>
                <a:pt x="276" y="540"/>
              </a:lnTo>
              <a:lnTo>
                <a:pt x="258" y="546"/>
              </a:lnTo>
              <a:lnTo>
                <a:pt x="234" y="552"/>
              </a:lnTo>
              <a:lnTo>
                <a:pt x="192" y="516"/>
              </a:lnTo>
              <a:lnTo>
                <a:pt x="168" y="516"/>
              </a:lnTo>
              <a:lnTo>
                <a:pt x="162" y="510"/>
              </a:lnTo>
              <a:lnTo>
                <a:pt x="156" y="498"/>
              </a:lnTo>
              <a:lnTo>
                <a:pt x="144" y="486"/>
              </a:lnTo>
              <a:lnTo>
                <a:pt x="138" y="474"/>
              </a:lnTo>
              <a:lnTo>
                <a:pt x="132" y="456"/>
              </a:lnTo>
              <a:lnTo>
                <a:pt x="120" y="450"/>
              </a:lnTo>
              <a:lnTo>
                <a:pt x="120" y="444"/>
              </a:lnTo>
              <a:lnTo>
                <a:pt x="114" y="426"/>
              </a:lnTo>
              <a:lnTo>
                <a:pt x="114" y="414"/>
              </a:lnTo>
              <a:lnTo>
                <a:pt x="120" y="396"/>
              </a:lnTo>
              <a:lnTo>
                <a:pt x="120" y="354"/>
              </a:lnTo>
              <a:lnTo>
                <a:pt x="84" y="354"/>
              </a:lnTo>
              <a:lnTo>
                <a:pt x="78" y="342"/>
              </a:lnTo>
              <a:lnTo>
                <a:pt x="60" y="342"/>
              </a:lnTo>
              <a:lnTo>
                <a:pt x="54" y="342"/>
              </a:lnTo>
              <a:lnTo>
                <a:pt x="48" y="336"/>
              </a:lnTo>
              <a:lnTo>
                <a:pt x="42" y="336"/>
              </a:lnTo>
              <a:lnTo>
                <a:pt x="36" y="330"/>
              </a:lnTo>
              <a:lnTo>
                <a:pt x="24" y="324"/>
              </a:lnTo>
              <a:lnTo>
                <a:pt x="18" y="312"/>
              </a:lnTo>
              <a:lnTo>
                <a:pt x="12" y="306"/>
              </a:lnTo>
              <a:lnTo>
                <a:pt x="12" y="300"/>
              </a:lnTo>
              <a:lnTo>
                <a:pt x="6" y="300"/>
              </a:lnTo>
              <a:lnTo>
                <a:pt x="0" y="300"/>
              </a:lnTo>
              <a:lnTo>
                <a:pt x="6" y="294"/>
              </a:lnTo>
              <a:lnTo>
                <a:pt x="12" y="282"/>
              </a:lnTo>
              <a:lnTo>
                <a:pt x="18" y="270"/>
              </a:lnTo>
              <a:lnTo>
                <a:pt x="36" y="252"/>
              </a:lnTo>
              <a:lnTo>
                <a:pt x="36" y="246"/>
              </a:lnTo>
              <a:lnTo>
                <a:pt x="42" y="234"/>
              </a:lnTo>
              <a:lnTo>
                <a:pt x="48" y="222"/>
              </a:lnTo>
              <a:lnTo>
                <a:pt x="54" y="216"/>
              </a:lnTo>
              <a:lnTo>
                <a:pt x="66" y="210"/>
              </a:lnTo>
              <a:lnTo>
                <a:pt x="78" y="210"/>
              </a:lnTo>
              <a:lnTo>
                <a:pt x="90" y="192"/>
              </a:lnTo>
              <a:lnTo>
                <a:pt x="90" y="186"/>
              </a:lnTo>
              <a:lnTo>
                <a:pt x="96" y="186"/>
              </a:lnTo>
              <a:lnTo>
                <a:pt x="102" y="192"/>
              </a:lnTo>
              <a:lnTo>
                <a:pt x="120" y="192"/>
              </a:lnTo>
              <a:lnTo>
                <a:pt x="126" y="186"/>
              </a:lnTo>
              <a:lnTo>
                <a:pt x="138" y="180"/>
              </a:lnTo>
              <a:lnTo>
                <a:pt x="144" y="174"/>
              </a:lnTo>
              <a:lnTo>
                <a:pt x="162" y="162"/>
              </a:lnTo>
              <a:lnTo>
                <a:pt x="174" y="156"/>
              </a:lnTo>
              <a:lnTo>
                <a:pt x="180" y="150"/>
              </a:lnTo>
              <a:lnTo>
                <a:pt x="192" y="150"/>
              </a:lnTo>
              <a:lnTo>
                <a:pt x="198" y="150"/>
              </a:lnTo>
              <a:lnTo>
                <a:pt x="198" y="156"/>
              </a:lnTo>
              <a:lnTo>
                <a:pt x="204" y="162"/>
              </a:lnTo>
              <a:lnTo>
                <a:pt x="204" y="174"/>
              </a:lnTo>
              <a:lnTo>
                <a:pt x="210" y="180"/>
              </a:lnTo>
              <a:lnTo>
                <a:pt x="216" y="180"/>
              </a:lnTo>
              <a:lnTo>
                <a:pt x="228" y="180"/>
              </a:lnTo>
              <a:lnTo>
                <a:pt x="234" y="180"/>
              </a:lnTo>
              <a:lnTo>
                <a:pt x="240" y="174"/>
              </a:lnTo>
              <a:lnTo>
                <a:pt x="246" y="162"/>
              </a:lnTo>
              <a:lnTo>
                <a:pt x="252" y="156"/>
              </a:lnTo>
              <a:lnTo>
                <a:pt x="258" y="156"/>
              </a:lnTo>
              <a:lnTo>
                <a:pt x="270" y="156"/>
              </a:lnTo>
              <a:lnTo>
                <a:pt x="270" y="144"/>
              </a:lnTo>
              <a:lnTo>
                <a:pt x="270" y="132"/>
              </a:lnTo>
              <a:lnTo>
                <a:pt x="270" y="126"/>
              </a:lnTo>
              <a:lnTo>
                <a:pt x="270" y="114"/>
              </a:lnTo>
              <a:lnTo>
                <a:pt x="258" y="102"/>
              </a:lnTo>
              <a:lnTo>
                <a:pt x="258" y="90"/>
              </a:lnTo>
              <a:lnTo>
                <a:pt x="270" y="72"/>
              </a:lnTo>
              <a:lnTo>
                <a:pt x="276" y="72"/>
              </a:lnTo>
              <a:lnTo>
                <a:pt x="282" y="66"/>
              </a:lnTo>
              <a:lnTo>
                <a:pt x="282" y="54"/>
              </a:lnTo>
              <a:lnTo>
                <a:pt x="282" y="42"/>
              </a:lnTo>
              <a:lnTo>
                <a:pt x="282" y="36"/>
              </a:lnTo>
              <a:lnTo>
                <a:pt x="288" y="30"/>
              </a:lnTo>
              <a:lnTo>
                <a:pt x="294" y="30"/>
              </a:lnTo>
              <a:lnTo>
                <a:pt x="294" y="36"/>
              </a:lnTo>
              <a:lnTo>
                <a:pt x="306" y="36"/>
              </a:lnTo>
              <a:lnTo>
                <a:pt x="318" y="30"/>
              </a:lnTo>
              <a:lnTo>
                <a:pt x="324" y="24"/>
              </a:lnTo>
              <a:lnTo>
                <a:pt x="330" y="12"/>
              </a:lnTo>
              <a:lnTo>
                <a:pt x="348" y="0"/>
              </a:lnTo>
              <a:lnTo>
                <a:pt x="366" y="6"/>
              </a:lnTo>
              <a:lnTo>
                <a:pt x="372" y="24"/>
              </a:lnTo>
              <a:lnTo>
                <a:pt x="390" y="36"/>
              </a:lnTo>
              <a:lnTo>
                <a:pt x="402" y="36"/>
              </a:lnTo>
              <a:lnTo>
                <a:pt x="402" y="54"/>
              </a:lnTo>
              <a:lnTo>
                <a:pt x="408" y="60"/>
              </a:lnTo>
              <a:lnTo>
                <a:pt x="408" y="72"/>
              </a:lnTo>
              <a:lnTo>
                <a:pt x="408" y="84"/>
              </a:lnTo>
              <a:lnTo>
                <a:pt x="408" y="90"/>
              </a:lnTo>
              <a:lnTo>
                <a:pt x="402" y="96"/>
              </a:lnTo>
              <a:lnTo>
                <a:pt x="402" y="102"/>
              </a:lnTo>
              <a:lnTo>
                <a:pt x="402" y="114"/>
              </a:lnTo>
              <a:lnTo>
                <a:pt x="396" y="120"/>
              </a:lnTo>
              <a:lnTo>
                <a:pt x="390" y="126"/>
              </a:lnTo>
              <a:lnTo>
                <a:pt x="390" y="132"/>
              </a:lnTo>
              <a:lnTo>
                <a:pt x="390" y="156"/>
              </a:lnTo>
              <a:lnTo>
                <a:pt x="390" y="162"/>
              </a:lnTo>
              <a:lnTo>
                <a:pt x="402" y="162"/>
              </a:lnTo>
              <a:lnTo>
                <a:pt x="408" y="174"/>
              </a:lnTo>
              <a:lnTo>
                <a:pt x="414" y="180"/>
              </a:lnTo>
              <a:lnTo>
                <a:pt x="426" y="186"/>
              </a:lnTo>
              <a:lnTo>
                <a:pt x="426" y="204"/>
              </a:lnTo>
              <a:lnTo>
                <a:pt x="414" y="216"/>
              </a:lnTo>
              <a:lnTo>
                <a:pt x="408" y="234"/>
              </a:lnTo>
              <a:lnTo>
                <a:pt x="402" y="240"/>
              </a:lnTo>
              <a:lnTo>
                <a:pt x="402" y="252"/>
              </a:lnTo>
              <a:lnTo>
                <a:pt x="408" y="264"/>
              </a:lnTo>
              <a:lnTo>
                <a:pt x="408" y="276"/>
              </a:lnTo>
              <a:lnTo>
                <a:pt x="426" y="282"/>
              </a:lnTo>
              <a:lnTo>
                <a:pt x="432" y="300"/>
              </a:lnTo>
              <a:lnTo>
                <a:pt x="438" y="306"/>
              </a:lnTo>
              <a:lnTo>
                <a:pt x="450" y="330"/>
              </a:lnTo>
              <a:lnTo>
                <a:pt x="462" y="336"/>
              </a:lnTo>
              <a:lnTo>
                <a:pt x="474" y="342"/>
              </a:lnTo>
              <a:lnTo>
                <a:pt x="480" y="354"/>
              </a:lnTo>
              <a:lnTo>
                <a:pt x="498" y="354"/>
              </a:lnTo>
              <a:close/>
            </a:path>
          </a:pathLst>
        </a:custGeom>
        <a:solidFill>
          <a:srgbClr val="92CDDC"/>
        </a:solidFill>
        <a:ln w="9525">
          <a:noFill/>
          <a:round/>
          <a:headEnd/>
          <a:tailEnd/>
        </a:ln>
      </xdr:spPr>
      <xdr:txBody>
        <a:bodyPr vert="horz" wrap="square" lIns="91440" tIns="45720" rIns="91440" bIns="45720" numCol="1" anchor="t" anchorCtr="0" compatLnSpc="1">
          <a:prstTxWarp prst="textNoShape">
            <a:avLst/>
          </a:prstTxWarp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>
    <xdr:from>
      <xdr:col>8</xdr:col>
      <xdr:colOff>169889</xdr:colOff>
      <xdr:row>10</xdr:row>
      <xdr:rowOff>102037</xdr:rowOff>
    </xdr:from>
    <xdr:to>
      <xdr:col>9</xdr:col>
      <xdr:colOff>528236</xdr:colOff>
      <xdr:row>19</xdr:row>
      <xdr:rowOff>43057</xdr:rowOff>
    </xdr:to>
    <xdr:sp macro="" textlink="">
      <xdr:nvSpPr>
        <xdr:cNvPr id="15" name="Comunidad Valenciana"/>
        <xdr:cNvSpPr>
          <a:spLocks/>
        </xdr:cNvSpPr>
      </xdr:nvSpPr>
      <xdr:spPr bwMode="auto">
        <a:xfrm>
          <a:off x="5294339" y="2654737"/>
          <a:ext cx="901272" cy="1645995"/>
        </a:xfrm>
        <a:custGeom>
          <a:avLst/>
          <a:gdLst/>
          <a:ahLst/>
          <a:cxnLst>
            <a:cxn ang="0">
              <a:pos x="210" y="1122"/>
            </a:cxn>
            <a:cxn ang="0">
              <a:pos x="168" y="1056"/>
            </a:cxn>
            <a:cxn ang="0">
              <a:pos x="186" y="996"/>
            </a:cxn>
            <a:cxn ang="0">
              <a:pos x="150" y="954"/>
            </a:cxn>
            <a:cxn ang="0">
              <a:pos x="162" y="906"/>
            </a:cxn>
            <a:cxn ang="0">
              <a:pos x="168" y="864"/>
            </a:cxn>
            <a:cxn ang="0">
              <a:pos x="192" y="828"/>
            </a:cxn>
            <a:cxn ang="0">
              <a:pos x="192" y="774"/>
            </a:cxn>
            <a:cxn ang="0">
              <a:pos x="168" y="726"/>
            </a:cxn>
            <a:cxn ang="0">
              <a:pos x="78" y="684"/>
            </a:cxn>
            <a:cxn ang="0">
              <a:pos x="96" y="630"/>
            </a:cxn>
            <a:cxn ang="0">
              <a:pos x="72" y="570"/>
            </a:cxn>
            <a:cxn ang="0">
              <a:pos x="30" y="558"/>
            </a:cxn>
            <a:cxn ang="0">
              <a:pos x="6" y="540"/>
            </a:cxn>
            <a:cxn ang="0">
              <a:pos x="18" y="474"/>
            </a:cxn>
            <a:cxn ang="0">
              <a:pos x="42" y="444"/>
            </a:cxn>
            <a:cxn ang="0">
              <a:pos x="66" y="432"/>
            </a:cxn>
            <a:cxn ang="0">
              <a:pos x="84" y="354"/>
            </a:cxn>
            <a:cxn ang="0">
              <a:pos x="108" y="330"/>
            </a:cxn>
            <a:cxn ang="0">
              <a:pos x="192" y="372"/>
            </a:cxn>
            <a:cxn ang="0">
              <a:pos x="210" y="312"/>
            </a:cxn>
            <a:cxn ang="0">
              <a:pos x="258" y="282"/>
            </a:cxn>
            <a:cxn ang="0">
              <a:pos x="276" y="228"/>
            </a:cxn>
            <a:cxn ang="0">
              <a:pos x="318" y="210"/>
            </a:cxn>
            <a:cxn ang="0">
              <a:pos x="354" y="150"/>
            </a:cxn>
            <a:cxn ang="0">
              <a:pos x="348" y="120"/>
            </a:cxn>
            <a:cxn ang="0">
              <a:pos x="318" y="60"/>
            </a:cxn>
            <a:cxn ang="0">
              <a:pos x="360" y="24"/>
            </a:cxn>
            <a:cxn ang="0">
              <a:pos x="402" y="18"/>
            </a:cxn>
            <a:cxn ang="0">
              <a:pos x="456" y="30"/>
            </a:cxn>
            <a:cxn ang="0">
              <a:pos x="498" y="6"/>
            </a:cxn>
            <a:cxn ang="0">
              <a:pos x="510" y="48"/>
            </a:cxn>
            <a:cxn ang="0">
              <a:pos x="570" y="66"/>
            </a:cxn>
            <a:cxn ang="0">
              <a:pos x="600" y="102"/>
            </a:cxn>
            <a:cxn ang="0">
              <a:pos x="552" y="198"/>
            </a:cxn>
            <a:cxn ang="0">
              <a:pos x="528" y="234"/>
            </a:cxn>
            <a:cxn ang="0">
              <a:pos x="498" y="288"/>
            </a:cxn>
            <a:cxn ang="0">
              <a:pos x="456" y="342"/>
            </a:cxn>
            <a:cxn ang="0">
              <a:pos x="432" y="342"/>
            </a:cxn>
            <a:cxn ang="0">
              <a:pos x="444" y="378"/>
            </a:cxn>
            <a:cxn ang="0">
              <a:pos x="402" y="426"/>
            </a:cxn>
            <a:cxn ang="0">
              <a:pos x="378" y="492"/>
            </a:cxn>
            <a:cxn ang="0">
              <a:pos x="378" y="588"/>
            </a:cxn>
            <a:cxn ang="0">
              <a:pos x="354" y="582"/>
            </a:cxn>
            <a:cxn ang="0">
              <a:pos x="354" y="600"/>
            </a:cxn>
            <a:cxn ang="0">
              <a:pos x="384" y="612"/>
            </a:cxn>
            <a:cxn ang="0">
              <a:pos x="408" y="678"/>
            </a:cxn>
            <a:cxn ang="0">
              <a:pos x="456" y="750"/>
            </a:cxn>
            <a:cxn ang="0">
              <a:pos x="522" y="774"/>
            </a:cxn>
            <a:cxn ang="0">
              <a:pos x="546" y="798"/>
            </a:cxn>
            <a:cxn ang="0">
              <a:pos x="534" y="822"/>
            </a:cxn>
            <a:cxn ang="0">
              <a:pos x="504" y="840"/>
            </a:cxn>
            <a:cxn ang="0">
              <a:pos x="468" y="864"/>
            </a:cxn>
            <a:cxn ang="0">
              <a:pos x="456" y="888"/>
            </a:cxn>
            <a:cxn ang="0">
              <a:pos x="420" y="900"/>
            </a:cxn>
            <a:cxn ang="0">
              <a:pos x="372" y="936"/>
            </a:cxn>
            <a:cxn ang="0">
              <a:pos x="366" y="966"/>
            </a:cxn>
            <a:cxn ang="0">
              <a:pos x="330" y="978"/>
            </a:cxn>
            <a:cxn ang="0">
              <a:pos x="324" y="1032"/>
            </a:cxn>
            <a:cxn ang="0">
              <a:pos x="288" y="1062"/>
            </a:cxn>
            <a:cxn ang="0">
              <a:pos x="270" y="1122"/>
            </a:cxn>
          </a:cxnLst>
          <a:rect l="0" t="0" r="r" b="b"/>
          <a:pathLst>
            <a:path w="600" h="1146">
              <a:moveTo>
                <a:pt x="258" y="1146"/>
              </a:moveTo>
              <a:lnTo>
                <a:pt x="240" y="1146"/>
              </a:lnTo>
              <a:lnTo>
                <a:pt x="234" y="1134"/>
              </a:lnTo>
              <a:lnTo>
                <a:pt x="222" y="1128"/>
              </a:lnTo>
              <a:lnTo>
                <a:pt x="210" y="1122"/>
              </a:lnTo>
              <a:lnTo>
                <a:pt x="198" y="1098"/>
              </a:lnTo>
              <a:lnTo>
                <a:pt x="192" y="1092"/>
              </a:lnTo>
              <a:lnTo>
                <a:pt x="186" y="1074"/>
              </a:lnTo>
              <a:lnTo>
                <a:pt x="168" y="1068"/>
              </a:lnTo>
              <a:lnTo>
                <a:pt x="168" y="1056"/>
              </a:lnTo>
              <a:lnTo>
                <a:pt x="162" y="1044"/>
              </a:lnTo>
              <a:lnTo>
                <a:pt x="162" y="1032"/>
              </a:lnTo>
              <a:lnTo>
                <a:pt x="168" y="1026"/>
              </a:lnTo>
              <a:lnTo>
                <a:pt x="174" y="1008"/>
              </a:lnTo>
              <a:lnTo>
                <a:pt x="186" y="996"/>
              </a:lnTo>
              <a:lnTo>
                <a:pt x="186" y="978"/>
              </a:lnTo>
              <a:lnTo>
                <a:pt x="174" y="972"/>
              </a:lnTo>
              <a:lnTo>
                <a:pt x="168" y="966"/>
              </a:lnTo>
              <a:lnTo>
                <a:pt x="162" y="954"/>
              </a:lnTo>
              <a:lnTo>
                <a:pt x="150" y="954"/>
              </a:lnTo>
              <a:lnTo>
                <a:pt x="150" y="948"/>
              </a:lnTo>
              <a:lnTo>
                <a:pt x="150" y="924"/>
              </a:lnTo>
              <a:lnTo>
                <a:pt x="150" y="918"/>
              </a:lnTo>
              <a:lnTo>
                <a:pt x="156" y="912"/>
              </a:lnTo>
              <a:lnTo>
                <a:pt x="162" y="906"/>
              </a:lnTo>
              <a:lnTo>
                <a:pt x="162" y="894"/>
              </a:lnTo>
              <a:lnTo>
                <a:pt x="162" y="888"/>
              </a:lnTo>
              <a:lnTo>
                <a:pt x="168" y="882"/>
              </a:lnTo>
              <a:lnTo>
                <a:pt x="168" y="876"/>
              </a:lnTo>
              <a:lnTo>
                <a:pt x="168" y="864"/>
              </a:lnTo>
              <a:lnTo>
                <a:pt x="168" y="852"/>
              </a:lnTo>
              <a:lnTo>
                <a:pt x="162" y="846"/>
              </a:lnTo>
              <a:lnTo>
                <a:pt x="162" y="828"/>
              </a:lnTo>
              <a:lnTo>
                <a:pt x="174" y="834"/>
              </a:lnTo>
              <a:lnTo>
                <a:pt x="192" y="828"/>
              </a:lnTo>
              <a:lnTo>
                <a:pt x="192" y="816"/>
              </a:lnTo>
              <a:lnTo>
                <a:pt x="186" y="804"/>
              </a:lnTo>
              <a:lnTo>
                <a:pt x="174" y="798"/>
              </a:lnTo>
              <a:lnTo>
                <a:pt x="186" y="786"/>
              </a:lnTo>
              <a:lnTo>
                <a:pt x="192" y="774"/>
              </a:lnTo>
              <a:lnTo>
                <a:pt x="192" y="744"/>
              </a:lnTo>
              <a:lnTo>
                <a:pt x="186" y="738"/>
              </a:lnTo>
              <a:lnTo>
                <a:pt x="186" y="732"/>
              </a:lnTo>
              <a:lnTo>
                <a:pt x="174" y="726"/>
              </a:lnTo>
              <a:lnTo>
                <a:pt x="168" y="726"/>
              </a:lnTo>
              <a:lnTo>
                <a:pt x="156" y="732"/>
              </a:lnTo>
              <a:lnTo>
                <a:pt x="132" y="732"/>
              </a:lnTo>
              <a:lnTo>
                <a:pt x="120" y="726"/>
              </a:lnTo>
              <a:lnTo>
                <a:pt x="90" y="696"/>
              </a:lnTo>
              <a:lnTo>
                <a:pt x="78" y="684"/>
              </a:lnTo>
              <a:lnTo>
                <a:pt x="84" y="672"/>
              </a:lnTo>
              <a:lnTo>
                <a:pt x="84" y="660"/>
              </a:lnTo>
              <a:lnTo>
                <a:pt x="90" y="648"/>
              </a:lnTo>
              <a:lnTo>
                <a:pt x="96" y="642"/>
              </a:lnTo>
              <a:lnTo>
                <a:pt x="96" y="630"/>
              </a:lnTo>
              <a:lnTo>
                <a:pt x="114" y="612"/>
              </a:lnTo>
              <a:lnTo>
                <a:pt x="108" y="594"/>
              </a:lnTo>
              <a:lnTo>
                <a:pt x="108" y="582"/>
              </a:lnTo>
              <a:lnTo>
                <a:pt x="90" y="582"/>
              </a:lnTo>
              <a:lnTo>
                <a:pt x="72" y="570"/>
              </a:lnTo>
              <a:lnTo>
                <a:pt x="66" y="570"/>
              </a:lnTo>
              <a:lnTo>
                <a:pt x="48" y="564"/>
              </a:lnTo>
              <a:lnTo>
                <a:pt x="42" y="558"/>
              </a:lnTo>
              <a:lnTo>
                <a:pt x="30" y="564"/>
              </a:lnTo>
              <a:lnTo>
                <a:pt x="30" y="558"/>
              </a:lnTo>
              <a:lnTo>
                <a:pt x="18" y="558"/>
              </a:lnTo>
              <a:lnTo>
                <a:pt x="18" y="552"/>
              </a:lnTo>
              <a:lnTo>
                <a:pt x="12" y="552"/>
              </a:lnTo>
              <a:lnTo>
                <a:pt x="12" y="540"/>
              </a:lnTo>
              <a:lnTo>
                <a:pt x="6" y="540"/>
              </a:lnTo>
              <a:lnTo>
                <a:pt x="0" y="534"/>
              </a:lnTo>
              <a:lnTo>
                <a:pt x="0" y="510"/>
              </a:lnTo>
              <a:lnTo>
                <a:pt x="6" y="504"/>
              </a:lnTo>
              <a:lnTo>
                <a:pt x="6" y="480"/>
              </a:lnTo>
              <a:lnTo>
                <a:pt x="18" y="474"/>
              </a:lnTo>
              <a:lnTo>
                <a:pt x="18" y="468"/>
              </a:lnTo>
              <a:lnTo>
                <a:pt x="30" y="462"/>
              </a:lnTo>
              <a:lnTo>
                <a:pt x="36" y="462"/>
              </a:lnTo>
              <a:lnTo>
                <a:pt x="36" y="450"/>
              </a:lnTo>
              <a:lnTo>
                <a:pt x="42" y="444"/>
              </a:lnTo>
              <a:lnTo>
                <a:pt x="42" y="438"/>
              </a:lnTo>
              <a:lnTo>
                <a:pt x="48" y="438"/>
              </a:lnTo>
              <a:lnTo>
                <a:pt x="48" y="444"/>
              </a:lnTo>
              <a:lnTo>
                <a:pt x="66" y="444"/>
              </a:lnTo>
              <a:lnTo>
                <a:pt x="66" y="432"/>
              </a:lnTo>
              <a:lnTo>
                <a:pt x="72" y="420"/>
              </a:lnTo>
              <a:lnTo>
                <a:pt x="78" y="408"/>
              </a:lnTo>
              <a:lnTo>
                <a:pt x="78" y="378"/>
              </a:lnTo>
              <a:lnTo>
                <a:pt x="84" y="372"/>
              </a:lnTo>
              <a:lnTo>
                <a:pt x="84" y="354"/>
              </a:lnTo>
              <a:lnTo>
                <a:pt x="78" y="348"/>
              </a:lnTo>
              <a:lnTo>
                <a:pt x="78" y="342"/>
              </a:lnTo>
              <a:lnTo>
                <a:pt x="84" y="342"/>
              </a:lnTo>
              <a:lnTo>
                <a:pt x="96" y="324"/>
              </a:lnTo>
              <a:lnTo>
                <a:pt x="108" y="330"/>
              </a:lnTo>
              <a:lnTo>
                <a:pt x="120" y="324"/>
              </a:lnTo>
              <a:lnTo>
                <a:pt x="168" y="324"/>
              </a:lnTo>
              <a:lnTo>
                <a:pt x="174" y="330"/>
              </a:lnTo>
              <a:lnTo>
                <a:pt x="174" y="372"/>
              </a:lnTo>
              <a:lnTo>
                <a:pt x="192" y="372"/>
              </a:lnTo>
              <a:lnTo>
                <a:pt x="204" y="354"/>
              </a:lnTo>
              <a:lnTo>
                <a:pt x="204" y="348"/>
              </a:lnTo>
              <a:lnTo>
                <a:pt x="198" y="342"/>
              </a:lnTo>
              <a:lnTo>
                <a:pt x="198" y="318"/>
              </a:lnTo>
              <a:lnTo>
                <a:pt x="210" y="312"/>
              </a:lnTo>
              <a:lnTo>
                <a:pt x="210" y="300"/>
              </a:lnTo>
              <a:lnTo>
                <a:pt x="222" y="294"/>
              </a:lnTo>
              <a:lnTo>
                <a:pt x="234" y="294"/>
              </a:lnTo>
              <a:lnTo>
                <a:pt x="246" y="282"/>
              </a:lnTo>
              <a:lnTo>
                <a:pt x="258" y="282"/>
              </a:lnTo>
              <a:lnTo>
                <a:pt x="258" y="264"/>
              </a:lnTo>
              <a:lnTo>
                <a:pt x="264" y="258"/>
              </a:lnTo>
              <a:lnTo>
                <a:pt x="270" y="258"/>
              </a:lnTo>
              <a:lnTo>
                <a:pt x="270" y="234"/>
              </a:lnTo>
              <a:lnTo>
                <a:pt x="276" y="228"/>
              </a:lnTo>
              <a:lnTo>
                <a:pt x="276" y="210"/>
              </a:lnTo>
              <a:lnTo>
                <a:pt x="282" y="222"/>
              </a:lnTo>
              <a:lnTo>
                <a:pt x="306" y="222"/>
              </a:lnTo>
              <a:lnTo>
                <a:pt x="306" y="210"/>
              </a:lnTo>
              <a:lnTo>
                <a:pt x="318" y="210"/>
              </a:lnTo>
              <a:lnTo>
                <a:pt x="318" y="198"/>
              </a:lnTo>
              <a:lnTo>
                <a:pt x="342" y="174"/>
              </a:lnTo>
              <a:lnTo>
                <a:pt x="348" y="174"/>
              </a:lnTo>
              <a:lnTo>
                <a:pt x="354" y="168"/>
              </a:lnTo>
              <a:lnTo>
                <a:pt x="354" y="150"/>
              </a:lnTo>
              <a:lnTo>
                <a:pt x="348" y="144"/>
              </a:lnTo>
              <a:lnTo>
                <a:pt x="336" y="138"/>
              </a:lnTo>
              <a:lnTo>
                <a:pt x="336" y="126"/>
              </a:lnTo>
              <a:lnTo>
                <a:pt x="342" y="120"/>
              </a:lnTo>
              <a:lnTo>
                <a:pt x="348" y="120"/>
              </a:lnTo>
              <a:lnTo>
                <a:pt x="354" y="114"/>
              </a:lnTo>
              <a:lnTo>
                <a:pt x="348" y="108"/>
              </a:lnTo>
              <a:lnTo>
                <a:pt x="348" y="78"/>
              </a:lnTo>
              <a:lnTo>
                <a:pt x="336" y="78"/>
              </a:lnTo>
              <a:lnTo>
                <a:pt x="318" y="60"/>
              </a:lnTo>
              <a:lnTo>
                <a:pt x="318" y="48"/>
              </a:lnTo>
              <a:lnTo>
                <a:pt x="336" y="48"/>
              </a:lnTo>
              <a:lnTo>
                <a:pt x="342" y="54"/>
              </a:lnTo>
              <a:lnTo>
                <a:pt x="360" y="30"/>
              </a:lnTo>
              <a:lnTo>
                <a:pt x="360" y="24"/>
              </a:lnTo>
              <a:lnTo>
                <a:pt x="366" y="6"/>
              </a:lnTo>
              <a:lnTo>
                <a:pt x="378" y="0"/>
              </a:lnTo>
              <a:lnTo>
                <a:pt x="384" y="0"/>
              </a:lnTo>
              <a:lnTo>
                <a:pt x="390" y="6"/>
              </a:lnTo>
              <a:lnTo>
                <a:pt x="402" y="18"/>
              </a:lnTo>
              <a:lnTo>
                <a:pt x="414" y="18"/>
              </a:lnTo>
              <a:lnTo>
                <a:pt x="420" y="24"/>
              </a:lnTo>
              <a:lnTo>
                <a:pt x="432" y="24"/>
              </a:lnTo>
              <a:lnTo>
                <a:pt x="438" y="30"/>
              </a:lnTo>
              <a:lnTo>
                <a:pt x="456" y="30"/>
              </a:lnTo>
              <a:lnTo>
                <a:pt x="462" y="24"/>
              </a:lnTo>
              <a:lnTo>
                <a:pt x="462" y="18"/>
              </a:lnTo>
              <a:lnTo>
                <a:pt x="480" y="18"/>
              </a:lnTo>
              <a:lnTo>
                <a:pt x="492" y="18"/>
              </a:lnTo>
              <a:lnTo>
                <a:pt x="498" y="6"/>
              </a:lnTo>
              <a:lnTo>
                <a:pt x="504" y="18"/>
              </a:lnTo>
              <a:lnTo>
                <a:pt x="510" y="18"/>
              </a:lnTo>
              <a:lnTo>
                <a:pt x="516" y="24"/>
              </a:lnTo>
              <a:lnTo>
                <a:pt x="510" y="30"/>
              </a:lnTo>
              <a:lnTo>
                <a:pt x="510" y="48"/>
              </a:lnTo>
              <a:lnTo>
                <a:pt x="516" y="54"/>
              </a:lnTo>
              <a:lnTo>
                <a:pt x="534" y="54"/>
              </a:lnTo>
              <a:lnTo>
                <a:pt x="546" y="60"/>
              </a:lnTo>
              <a:lnTo>
                <a:pt x="558" y="60"/>
              </a:lnTo>
              <a:lnTo>
                <a:pt x="570" y="66"/>
              </a:lnTo>
              <a:lnTo>
                <a:pt x="570" y="78"/>
              </a:lnTo>
              <a:lnTo>
                <a:pt x="576" y="84"/>
              </a:lnTo>
              <a:lnTo>
                <a:pt x="582" y="84"/>
              </a:lnTo>
              <a:lnTo>
                <a:pt x="582" y="90"/>
              </a:lnTo>
              <a:lnTo>
                <a:pt x="600" y="102"/>
              </a:lnTo>
              <a:lnTo>
                <a:pt x="594" y="114"/>
              </a:lnTo>
              <a:lnTo>
                <a:pt x="588" y="132"/>
              </a:lnTo>
              <a:lnTo>
                <a:pt x="576" y="150"/>
              </a:lnTo>
              <a:lnTo>
                <a:pt x="558" y="186"/>
              </a:lnTo>
              <a:lnTo>
                <a:pt x="552" y="198"/>
              </a:lnTo>
              <a:lnTo>
                <a:pt x="546" y="204"/>
              </a:lnTo>
              <a:lnTo>
                <a:pt x="546" y="216"/>
              </a:lnTo>
              <a:lnTo>
                <a:pt x="540" y="222"/>
              </a:lnTo>
              <a:lnTo>
                <a:pt x="534" y="228"/>
              </a:lnTo>
              <a:lnTo>
                <a:pt x="528" y="234"/>
              </a:lnTo>
              <a:lnTo>
                <a:pt x="528" y="240"/>
              </a:lnTo>
              <a:lnTo>
                <a:pt x="510" y="252"/>
              </a:lnTo>
              <a:lnTo>
                <a:pt x="504" y="264"/>
              </a:lnTo>
              <a:lnTo>
                <a:pt x="498" y="276"/>
              </a:lnTo>
              <a:lnTo>
                <a:pt x="498" y="288"/>
              </a:lnTo>
              <a:lnTo>
                <a:pt x="486" y="294"/>
              </a:lnTo>
              <a:lnTo>
                <a:pt x="468" y="312"/>
              </a:lnTo>
              <a:lnTo>
                <a:pt x="462" y="324"/>
              </a:lnTo>
              <a:lnTo>
                <a:pt x="462" y="336"/>
              </a:lnTo>
              <a:lnTo>
                <a:pt x="456" y="342"/>
              </a:lnTo>
              <a:lnTo>
                <a:pt x="456" y="348"/>
              </a:lnTo>
              <a:lnTo>
                <a:pt x="456" y="354"/>
              </a:lnTo>
              <a:lnTo>
                <a:pt x="450" y="354"/>
              </a:lnTo>
              <a:lnTo>
                <a:pt x="438" y="348"/>
              </a:lnTo>
              <a:lnTo>
                <a:pt x="432" y="342"/>
              </a:lnTo>
              <a:lnTo>
                <a:pt x="450" y="360"/>
              </a:lnTo>
              <a:lnTo>
                <a:pt x="444" y="366"/>
              </a:lnTo>
              <a:lnTo>
                <a:pt x="438" y="366"/>
              </a:lnTo>
              <a:lnTo>
                <a:pt x="438" y="372"/>
              </a:lnTo>
              <a:lnTo>
                <a:pt x="444" y="378"/>
              </a:lnTo>
              <a:lnTo>
                <a:pt x="432" y="378"/>
              </a:lnTo>
              <a:lnTo>
                <a:pt x="420" y="390"/>
              </a:lnTo>
              <a:lnTo>
                <a:pt x="414" y="402"/>
              </a:lnTo>
              <a:lnTo>
                <a:pt x="408" y="414"/>
              </a:lnTo>
              <a:lnTo>
                <a:pt x="402" y="426"/>
              </a:lnTo>
              <a:lnTo>
                <a:pt x="402" y="444"/>
              </a:lnTo>
              <a:lnTo>
                <a:pt x="402" y="450"/>
              </a:lnTo>
              <a:lnTo>
                <a:pt x="396" y="456"/>
              </a:lnTo>
              <a:lnTo>
                <a:pt x="384" y="474"/>
              </a:lnTo>
              <a:lnTo>
                <a:pt x="378" y="492"/>
              </a:lnTo>
              <a:lnTo>
                <a:pt x="366" y="516"/>
              </a:lnTo>
              <a:lnTo>
                <a:pt x="366" y="540"/>
              </a:lnTo>
              <a:lnTo>
                <a:pt x="366" y="558"/>
              </a:lnTo>
              <a:lnTo>
                <a:pt x="372" y="570"/>
              </a:lnTo>
              <a:lnTo>
                <a:pt x="378" y="588"/>
              </a:lnTo>
              <a:lnTo>
                <a:pt x="372" y="588"/>
              </a:lnTo>
              <a:lnTo>
                <a:pt x="372" y="582"/>
              </a:lnTo>
              <a:lnTo>
                <a:pt x="366" y="576"/>
              </a:lnTo>
              <a:lnTo>
                <a:pt x="360" y="576"/>
              </a:lnTo>
              <a:lnTo>
                <a:pt x="354" y="582"/>
              </a:lnTo>
              <a:lnTo>
                <a:pt x="348" y="582"/>
              </a:lnTo>
              <a:lnTo>
                <a:pt x="348" y="588"/>
              </a:lnTo>
              <a:lnTo>
                <a:pt x="348" y="594"/>
              </a:lnTo>
              <a:lnTo>
                <a:pt x="354" y="594"/>
              </a:lnTo>
              <a:lnTo>
                <a:pt x="354" y="600"/>
              </a:lnTo>
              <a:lnTo>
                <a:pt x="360" y="594"/>
              </a:lnTo>
              <a:lnTo>
                <a:pt x="366" y="594"/>
              </a:lnTo>
              <a:lnTo>
                <a:pt x="372" y="594"/>
              </a:lnTo>
              <a:lnTo>
                <a:pt x="378" y="600"/>
              </a:lnTo>
              <a:lnTo>
                <a:pt x="384" y="612"/>
              </a:lnTo>
              <a:lnTo>
                <a:pt x="396" y="624"/>
              </a:lnTo>
              <a:lnTo>
                <a:pt x="408" y="642"/>
              </a:lnTo>
              <a:lnTo>
                <a:pt x="408" y="648"/>
              </a:lnTo>
              <a:lnTo>
                <a:pt x="396" y="648"/>
              </a:lnTo>
              <a:lnTo>
                <a:pt x="408" y="678"/>
              </a:lnTo>
              <a:lnTo>
                <a:pt x="414" y="696"/>
              </a:lnTo>
              <a:lnTo>
                <a:pt x="420" y="708"/>
              </a:lnTo>
              <a:lnTo>
                <a:pt x="426" y="708"/>
              </a:lnTo>
              <a:lnTo>
                <a:pt x="444" y="732"/>
              </a:lnTo>
              <a:lnTo>
                <a:pt x="456" y="750"/>
              </a:lnTo>
              <a:lnTo>
                <a:pt x="468" y="756"/>
              </a:lnTo>
              <a:lnTo>
                <a:pt x="480" y="762"/>
              </a:lnTo>
              <a:lnTo>
                <a:pt x="492" y="762"/>
              </a:lnTo>
              <a:lnTo>
                <a:pt x="504" y="762"/>
              </a:lnTo>
              <a:lnTo>
                <a:pt x="522" y="774"/>
              </a:lnTo>
              <a:lnTo>
                <a:pt x="534" y="780"/>
              </a:lnTo>
              <a:lnTo>
                <a:pt x="534" y="786"/>
              </a:lnTo>
              <a:lnTo>
                <a:pt x="534" y="792"/>
              </a:lnTo>
              <a:lnTo>
                <a:pt x="540" y="798"/>
              </a:lnTo>
              <a:lnTo>
                <a:pt x="546" y="798"/>
              </a:lnTo>
              <a:lnTo>
                <a:pt x="546" y="804"/>
              </a:lnTo>
              <a:lnTo>
                <a:pt x="546" y="810"/>
              </a:lnTo>
              <a:lnTo>
                <a:pt x="540" y="810"/>
              </a:lnTo>
              <a:lnTo>
                <a:pt x="534" y="816"/>
              </a:lnTo>
              <a:lnTo>
                <a:pt x="534" y="822"/>
              </a:lnTo>
              <a:lnTo>
                <a:pt x="528" y="828"/>
              </a:lnTo>
              <a:lnTo>
                <a:pt x="516" y="828"/>
              </a:lnTo>
              <a:lnTo>
                <a:pt x="510" y="834"/>
              </a:lnTo>
              <a:lnTo>
                <a:pt x="504" y="834"/>
              </a:lnTo>
              <a:lnTo>
                <a:pt x="504" y="840"/>
              </a:lnTo>
              <a:lnTo>
                <a:pt x="504" y="852"/>
              </a:lnTo>
              <a:lnTo>
                <a:pt x="498" y="852"/>
              </a:lnTo>
              <a:lnTo>
                <a:pt x="492" y="846"/>
              </a:lnTo>
              <a:lnTo>
                <a:pt x="474" y="858"/>
              </a:lnTo>
              <a:lnTo>
                <a:pt x="468" y="864"/>
              </a:lnTo>
              <a:lnTo>
                <a:pt x="462" y="858"/>
              </a:lnTo>
              <a:lnTo>
                <a:pt x="462" y="864"/>
              </a:lnTo>
              <a:lnTo>
                <a:pt x="462" y="870"/>
              </a:lnTo>
              <a:lnTo>
                <a:pt x="462" y="882"/>
              </a:lnTo>
              <a:lnTo>
                <a:pt x="456" y="888"/>
              </a:lnTo>
              <a:lnTo>
                <a:pt x="450" y="894"/>
              </a:lnTo>
              <a:lnTo>
                <a:pt x="438" y="894"/>
              </a:lnTo>
              <a:lnTo>
                <a:pt x="432" y="894"/>
              </a:lnTo>
              <a:lnTo>
                <a:pt x="432" y="900"/>
              </a:lnTo>
              <a:lnTo>
                <a:pt x="420" y="900"/>
              </a:lnTo>
              <a:lnTo>
                <a:pt x="402" y="906"/>
              </a:lnTo>
              <a:lnTo>
                <a:pt x="390" y="912"/>
              </a:lnTo>
              <a:lnTo>
                <a:pt x="384" y="918"/>
              </a:lnTo>
              <a:lnTo>
                <a:pt x="378" y="930"/>
              </a:lnTo>
              <a:lnTo>
                <a:pt x="372" y="936"/>
              </a:lnTo>
              <a:lnTo>
                <a:pt x="366" y="936"/>
              </a:lnTo>
              <a:lnTo>
                <a:pt x="354" y="942"/>
              </a:lnTo>
              <a:lnTo>
                <a:pt x="360" y="942"/>
              </a:lnTo>
              <a:lnTo>
                <a:pt x="366" y="960"/>
              </a:lnTo>
              <a:lnTo>
                <a:pt x="366" y="966"/>
              </a:lnTo>
              <a:lnTo>
                <a:pt x="348" y="972"/>
              </a:lnTo>
              <a:lnTo>
                <a:pt x="336" y="978"/>
              </a:lnTo>
              <a:lnTo>
                <a:pt x="342" y="972"/>
              </a:lnTo>
              <a:lnTo>
                <a:pt x="336" y="972"/>
              </a:lnTo>
              <a:lnTo>
                <a:pt x="330" y="978"/>
              </a:lnTo>
              <a:lnTo>
                <a:pt x="324" y="984"/>
              </a:lnTo>
              <a:lnTo>
                <a:pt x="324" y="1008"/>
              </a:lnTo>
              <a:lnTo>
                <a:pt x="330" y="1014"/>
              </a:lnTo>
              <a:lnTo>
                <a:pt x="330" y="1020"/>
              </a:lnTo>
              <a:lnTo>
                <a:pt x="324" y="1032"/>
              </a:lnTo>
              <a:lnTo>
                <a:pt x="312" y="1032"/>
              </a:lnTo>
              <a:lnTo>
                <a:pt x="306" y="1032"/>
              </a:lnTo>
              <a:lnTo>
                <a:pt x="300" y="1038"/>
              </a:lnTo>
              <a:lnTo>
                <a:pt x="288" y="1044"/>
              </a:lnTo>
              <a:lnTo>
                <a:pt x="288" y="1062"/>
              </a:lnTo>
              <a:lnTo>
                <a:pt x="288" y="1074"/>
              </a:lnTo>
              <a:lnTo>
                <a:pt x="288" y="1098"/>
              </a:lnTo>
              <a:lnTo>
                <a:pt x="282" y="1104"/>
              </a:lnTo>
              <a:lnTo>
                <a:pt x="282" y="1110"/>
              </a:lnTo>
              <a:lnTo>
                <a:pt x="270" y="1122"/>
              </a:lnTo>
              <a:lnTo>
                <a:pt x="258" y="1146"/>
              </a:lnTo>
              <a:close/>
            </a:path>
          </a:pathLst>
        </a:custGeom>
        <a:solidFill>
          <a:srgbClr val="92CDDC"/>
        </a:solidFill>
        <a:ln w="9525">
          <a:noFill/>
          <a:round/>
          <a:headEnd/>
          <a:tailEnd/>
        </a:ln>
      </xdr:spPr>
      <xdr:txBody>
        <a:bodyPr vert="horz" wrap="square" lIns="91440" tIns="45720" rIns="91440" bIns="45720" numCol="1" anchor="t" anchorCtr="0" compatLnSpc="1">
          <a:prstTxWarp prst="textNoShape">
            <a:avLst/>
          </a:prstTxWarp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>
    <xdr:from>
      <xdr:col>9</xdr:col>
      <xdr:colOff>324741</xdr:colOff>
      <xdr:row>4</xdr:row>
      <xdr:rowOff>499830</xdr:rowOff>
    </xdr:from>
    <xdr:to>
      <xdr:col>11</xdr:col>
      <xdr:colOff>365740</xdr:colOff>
      <xdr:row>11</xdr:row>
      <xdr:rowOff>58040</xdr:rowOff>
    </xdr:to>
    <xdr:sp macro="" textlink="">
      <xdr:nvSpPr>
        <xdr:cNvPr id="16" name="Cataluña"/>
        <xdr:cNvSpPr>
          <a:spLocks/>
        </xdr:cNvSpPr>
      </xdr:nvSpPr>
      <xdr:spPr bwMode="auto">
        <a:xfrm>
          <a:off x="5992116" y="1499955"/>
          <a:ext cx="1317349" cy="1301285"/>
        </a:xfrm>
        <a:custGeom>
          <a:avLst/>
          <a:gdLst/>
          <a:ahLst/>
          <a:cxnLst>
            <a:cxn ang="0">
              <a:pos x="144" y="876"/>
            </a:cxn>
            <a:cxn ang="0">
              <a:pos x="180" y="870"/>
            </a:cxn>
            <a:cxn ang="0">
              <a:pos x="162" y="882"/>
            </a:cxn>
            <a:cxn ang="0">
              <a:pos x="144" y="900"/>
            </a:cxn>
            <a:cxn ang="0">
              <a:pos x="180" y="882"/>
            </a:cxn>
            <a:cxn ang="0">
              <a:pos x="216" y="846"/>
            </a:cxn>
            <a:cxn ang="0">
              <a:pos x="210" y="828"/>
            </a:cxn>
            <a:cxn ang="0">
              <a:pos x="186" y="804"/>
            </a:cxn>
            <a:cxn ang="0">
              <a:pos x="192" y="816"/>
            </a:cxn>
            <a:cxn ang="0">
              <a:pos x="162" y="810"/>
            </a:cxn>
            <a:cxn ang="0">
              <a:pos x="192" y="780"/>
            </a:cxn>
            <a:cxn ang="0">
              <a:pos x="246" y="714"/>
            </a:cxn>
            <a:cxn ang="0">
              <a:pos x="312" y="684"/>
            </a:cxn>
            <a:cxn ang="0">
              <a:pos x="378" y="654"/>
            </a:cxn>
            <a:cxn ang="0">
              <a:pos x="450" y="636"/>
            </a:cxn>
            <a:cxn ang="0">
              <a:pos x="528" y="606"/>
            </a:cxn>
            <a:cxn ang="0">
              <a:pos x="576" y="588"/>
            </a:cxn>
            <a:cxn ang="0">
              <a:pos x="606" y="540"/>
            </a:cxn>
            <a:cxn ang="0">
              <a:pos x="642" y="510"/>
            </a:cxn>
            <a:cxn ang="0">
              <a:pos x="768" y="420"/>
            </a:cxn>
            <a:cxn ang="0">
              <a:pos x="798" y="408"/>
            </a:cxn>
            <a:cxn ang="0">
              <a:pos x="840" y="372"/>
            </a:cxn>
            <a:cxn ang="0">
              <a:pos x="852" y="360"/>
            </a:cxn>
            <a:cxn ang="0">
              <a:pos x="876" y="318"/>
            </a:cxn>
            <a:cxn ang="0">
              <a:pos x="870" y="288"/>
            </a:cxn>
            <a:cxn ang="0">
              <a:pos x="852" y="252"/>
            </a:cxn>
            <a:cxn ang="0">
              <a:pos x="840" y="198"/>
            </a:cxn>
            <a:cxn ang="0">
              <a:pos x="870" y="198"/>
            </a:cxn>
            <a:cxn ang="0">
              <a:pos x="888" y="174"/>
            </a:cxn>
            <a:cxn ang="0">
              <a:pos x="876" y="168"/>
            </a:cxn>
            <a:cxn ang="0">
              <a:pos x="852" y="162"/>
            </a:cxn>
            <a:cxn ang="0">
              <a:pos x="828" y="138"/>
            </a:cxn>
            <a:cxn ang="0">
              <a:pos x="708" y="150"/>
            </a:cxn>
            <a:cxn ang="0">
              <a:pos x="642" y="168"/>
            </a:cxn>
            <a:cxn ang="0">
              <a:pos x="552" y="174"/>
            </a:cxn>
            <a:cxn ang="0">
              <a:pos x="456" y="120"/>
            </a:cxn>
            <a:cxn ang="0">
              <a:pos x="384" y="120"/>
            </a:cxn>
            <a:cxn ang="0">
              <a:pos x="360" y="48"/>
            </a:cxn>
            <a:cxn ang="0">
              <a:pos x="270" y="24"/>
            </a:cxn>
            <a:cxn ang="0">
              <a:pos x="144" y="0"/>
            </a:cxn>
            <a:cxn ang="0">
              <a:pos x="132" y="84"/>
            </a:cxn>
            <a:cxn ang="0">
              <a:pos x="132" y="120"/>
            </a:cxn>
            <a:cxn ang="0">
              <a:pos x="132" y="168"/>
            </a:cxn>
            <a:cxn ang="0">
              <a:pos x="132" y="234"/>
            </a:cxn>
            <a:cxn ang="0">
              <a:pos x="114" y="318"/>
            </a:cxn>
            <a:cxn ang="0">
              <a:pos x="66" y="414"/>
            </a:cxn>
            <a:cxn ang="0">
              <a:pos x="30" y="450"/>
            </a:cxn>
            <a:cxn ang="0">
              <a:pos x="54" y="480"/>
            </a:cxn>
            <a:cxn ang="0">
              <a:pos x="60" y="522"/>
            </a:cxn>
            <a:cxn ang="0">
              <a:pos x="36" y="564"/>
            </a:cxn>
            <a:cxn ang="0">
              <a:pos x="54" y="612"/>
            </a:cxn>
            <a:cxn ang="0">
              <a:pos x="30" y="648"/>
            </a:cxn>
            <a:cxn ang="0">
              <a:pos x="12" y="690"/>
            </a:cxn>
            <a:cxn ang="0">
              <a:pos x="24" y="714"/>
            </a:cxn>
            <a:cxn ang="0">
              <a:pos x="24" y="768"/>
            </a:cxn>
            <a:cxn ang="0">
              <a:pos x="18" y="804"/>
            </a:cxn>
            <a:cxn ang="0">
              <a:pos x="12" y="822"/>
            </a:cxn>
            <a:cxn ang="0">
              <a:pos x="36" y="828"/>
            </a:cxn>
            <a:cxn ang="0">
              <a:pos x="54" y="858"/>
            </a:cxn>
            <a:cxn ang="0">
              <a:pos x="90" y="882"/>
            </a:cxn>
            <a:cxn ang="0">
              <a:pos x="120" y="906"/>
            </a:cxn>
          </a:cxnLst>
          <a:rect l="0" t="0" r="r" b="b"/>
          <a:pathLst>
            <a:path w="894" h="906">
              <a:moveTo>
                <a:pt x="120" y="906"/>
              </a:moveTo>
              <a:lnTo>
                <a:pt x="120" y="900"/>
              </a:lnTo>
              <a:lnTo>
                <a:pt x="126" y="894"/>
              </a:lnTo>
              <a:lnTo>
                <a:pt x="144" y="876"/>
              </a:lnTo>
              <a:lnTo>
                <a:pt x="150" y="876"/>
              </a:lnTo>
              <a:lnTo>
                <a:pt x="156" y="876"/>
              </a:lnTo>
              <a:lnTo>
                <a:pt x="168" y="870"/>
              </a:lnTo>
              <a:lnTo>
                <a:pt x="180" y="870"/>
              </a:lnTo>
              <a:lnTo>
                <a:pt x="180" y="876"/>
              </a:lnTo>
              <a:lnTo>
                <a:pt x="168" y="888"/>
              </a:lnTo>
              <a:lnTo>
                <a:pt x="162" y="888"/>
              </a:lnTo>
              <a:lnTo>
                <a:pt x="162" y="882"/>
              </a:lnTo>
              <a:lnTo>
                <a:pt x="150" y="888"/>
              </a:lnTo>
              <a:lnTo>
                <a:pt x="144" y="888"/>
              </a:lnTo>
              <a:lnTo>
                <a:pt x="144" y="894"/>
              </a:lnTo>
              <a:lnTo>
                <a:pt x="144" y="900"/>
              </a:lnTo>
              <a:lnTo>
                <a:pt x="150" y="900"/>
              </a:lnTo>
              <a:lnTo>
                <a:pt x="168" y="894"/>
              </a:lnTo>
              <a:lnTo>
                <a:pt x="180" y="888"/>
              </a:lnTo>
              <a:lnTo>
                <a:pt x="180" y="882"/>
              </a:lnTo>
              <a:lnTo>
                <a:pt x="180" y="870"/>
              </a:lnTo>
              <a:lnTo>
                <a:pt x="198" y="858"/>
              </a:lnTo>
              <a:lnTo>
                <a:pt x="216" y="852"/>
              </a:lnTo>
              <a:lnTo>
                <a:pt x="216" y="846"/>
              </a:lnTo>
              <a:lnTo>
                <a:pt x="222" y="840"/>
              </a:lnTo>
              <a:lnTo>
                <a:pt x="228" y="834"/>
              </a:lnTo>
              <a:lnTo>
                <a:pt x="222" y="834"/>
              </a:lnTo>
              <a:lnTo>
                <a:pt x="210" y="828"/>
              </a:lnTo>
              <a:lnTo>
                <a:pt x="198" y="822"/>
              </a:lnTo>
              <a:lnTo>
                <a:pt x="198" y="810"/>
              </a:lnTo>
              <a:lnTo>
                <a:pt x="192" y="810"/>
              </a:lnTo>
              <a:lnTo>
                <a:pt x="186" y="804"/>
              </a:lnTo>
              <a:lnTo>
                <a:pt x="180" y="804"/>
              </a:lnTo>
              <a:lnTo>
                <a:pt x="180" y="810"/>
              </a:lnTo>
              <a:lnTo>
                <a:pt x="186" y="810"/>
              </a:lnTo>
              <a:lnTo>
                <a:pt x="192" y="816"/>
              </a:lnTo>
              <a:lnTo>
                <a:pt x="186" y="816"/>
              </a:lnTo>
              <a:lnTo>
                <a:pt x="174" y="816"/>
              </a:lnTo>
              <a:lnTo>
                <a:pt x="168" y="810"/>
              </a:lnTo>
              <a:lnTo>
                <a:pt x="162" y="810"/>
              </a:lnTo>
              <a:lnTo>
                <a:pt x="168" y="804"/>
              </a:lnTo>
              <a:lnTo>
                <a:pt x="180" y="798"/>
              </a:lnTo>
              <a:lnTo>
                <a:pt x="186" y="786"/>
              </a:lnTo>
              <a:lnTo>
                <a:pt x="192" y="780"/>
              </a:lnTo>
              <a:lnTo>
                <a:pt x="198" y="768"/>
              </a:lnTo>
              <a:lnTo>
                <a:pt x="210" y="744"/>
              </a:lnTo>
              <a:lnTo>
                <a:pt x="228" y="726"/>
              </a:lnTo>
              <a:lnTo>
                <a:pt x="246" y="714"/>
              </a:lnTo>
              <a:lnTo>
                <a:pt x="264" y="702"/>
              </a:lnTo>
              <a:lnTo>
                <a:pt x="282" y="696"/>
              </a:lnTo>
              <a:lnTo>
                <a:pt x="306" y="690"/>
              </a:lnTo>
              <a:lnTo>
                <a:pt x="312" y="684"/>
              </a:lnTo>
              <a:lnTo>
                <a:pt x="324" y="678"/>
              </a:lnTo>
              <a:lnTo>
                <a:pt x="342" y="672"/>
              </a:lnTo>
              <a:lnTo>
                <a:pt x="354" y="666"/>
              </a:lnTo>
              <a:lnTo>
                <a:pt x="378" y="654"/>
              </a:lnTo>
              <a:lnTo>
                <a:pt x="402" y="642"/>
              </a:lnTo>
              <a:lnTo>
                <a:pt x="420" y="642"/>
              </a:lnTo>
              <a:lnTo>
                <a:pt x="438" y="636"/>
              </a:lnTo>
              <a:lnTo>
                <a:pt x="450" y="636"/>
              </a:lnTo>
              <a:lnTo>
                <a:pt x="462" y="630"/>
              </a:lnTo>
              <a:lnTo>
                <a:pt x="492" y="618"/>
              </a:lnTo>
              <a:lnTo>
                <a:pt x="516" y="606"/>
              </a:lnTo>
              <a:lnTo>
                <a:pt x="528" y="606"/>
              </a:lnTo>
              <a:lnTo>
                <a:pt x="546" y="600"/>
              </a:lnTo>
              <a:lnTo>
                <a:pt x="558" y="600"/>
              </a:lnTo>
              <a:lnTo>
                <a:pt x="570" y="594"/>
              </a:lnTo>
              <a:lnTo>
                <a:pt x="576" y="588"/>
              </a:lnTo>
              <a:lnTo>
                <a:pt x="582" y="582"/>
              </a:lnTo>
              <a:lnTo>
                <a:pt x="588" y="558"/>
              </a:lnTo>
              <a:lnTo>
                <a:pt x="594" y="552"/>
              </a:lnTo>
              <a:lnTo>
                <a:pt x="606" y="540"/>
              </a:lnTo>
              <a:lnTo>
                <a:pt x="612" y="528"/>
              </a:lnTo>
              <a:lnTo>
                <a:pt x="618" y="522"/>
              </a:lnTo>
              <a:lnTo>
                <a:pt x="624" y="516"/>
              </a:lnTo>
              <a:lnTo>
                <a:pt x="642" y="510"/>
              </a:lnTo>
              <a:lnTo>
                <a:pt x="714" y="456"/>
              </a:lnTo>
              <a:lnTo>
                <a:pt x="738" y="450"/>
              </a:lnTo>
              <a:lnTo>
                <a:pt x="762" y="438"/>
              </a:lnTo>
              <a:lnTo>
                <a:pt x="768" y="420"/>
              </a:lnTo>
              <a:lnTo>
                <a:pt x="774" y="414"/>
              </a:lnTo>
              <a:lnTo>
                <a:pt x="786" y="414"/>
              </a:lnTo>
              <a:lnTo>
                <a:pt x="792" y="414"/>
              </a:lnTo>
              <a:lnTo>
                <a:pt x="798" y="408"/>
              </a:lnTo>
              <a:lnTo>
                <a:pt x="810" y="390"/>
              </a:lnTo>
              <a:lnTo>
                <a:pt x="822" y="384"/>
              </a:lnTo>
              <a:lnTo>
                <a:pt x="828" y="378"/>
              </a:lnTo>
              <a:lnTo>
                <a:pt x="840" y="372"/>
              </a:lnTo>
              <a:lnTo>
                <a:pt x="840" y="360"/>
              </a:lnTo>
              <a:lnTo>
                <a:pt x="846" y="354"/>
              </a:lnTo>
              <a:lnTo>
                <a:pt x="852" y="354"/>
              </a:lnTo>
              <a:lnTo>
                <a:pt x="852" y="360"/>
              </a:lnTo>
              <a:lnTo>
                <a:pt x="858" y="354"/>
              </a:lnTo>
              <a:lnTo>
                <a:pt x="864" y="348"/>
              </a:lnTo>
              <a:lnTo>
                <a:pt x="870" y="330"/>
              </a:lnTo>
              <a:lnTo>
                <a:pt x="876" y="318"/>
              </a:lnTo>
              <a:lnTo>
                <a:pt x="876" y="306"/>
              </a:lnTo>
              <a:lnTo>
                <a:pt x="876" y="300"/>
              </a:lnTo>
              <a:lnTo>
                <a:pt x="870" y="294"/>
              </a:lnTo>
              <a:lnTo>
                <a:pt x="870" y="288"/>
              </a:lnTo>
              <a:lnTo>
                <a:pt x="870" y="276"/>
              </a:lnTo>
              <a:lnTo>
                <a:pt x="870" y="264"/>
              </a:lnTo>
              <a:lnTo>
                <a:pt x="864" y="258"/>
              </a:lnTo>
              <a:lnTo>
                <a:pt x="852" y="252"/>
              </a:lnTo>
              <a:lnTo>
                <a:pt x="846" y="246"/>
              </a:lnTo>
              <a:lnTo>
                <a:pt x="840" y="228"/>
              </a:lnTo>
              <a:lnTo>
                <a:pt x="840" y="210"/>
              </a:lnTo>
              <a:lnTo>
                <a:pt x="840" y="198"/>
              </a:lnTo>
              <a:lnTo>
                <a:pt x="846" y="198"/>
              </a:lnTo>
              <a:lnTo>
                <a:pt x="858" y="204"/>
              </a:lnTo>
              <a:lnTo>
                <a:pt x="870" y="204"/>
              </a:lnTo>
              <a:lnTo>
                <a:pt x="870" y="198"/>
              </a:lnTo>
              <a:lnTo>
                <a:pt x="882" y="198"/>
              </a:lnTo>
              <a:lnTo>
                <a:pt x="888" y="192"/>
              </a:lnTo>
              <a:lnTo>
                <a:pt x="882" y="186"/>
              </a:lnTo>
              <a:lnTo>
                <a:pt x="888" y="174"/>
              </a:lnTo>
              <a:lnTo>
                <a:pt x="894" y="168"/>
              </a:lnTo>
              <a:lnTo>
                <a:pt x="888" y="168"/>
              </a:lnTo>
              <a:lnTo>
                <a:pt x="876" y="162"/>
              </a:lnTo>
              <a:lnTo>
                <a:pt x="876" y="168"/>
              </a:lnTo>
              <a:lnTo>
                <a:pt x="870" y="168"/>
              </a:lnTo>
              <a:lnTo>
                <a:pt x="864" y="162"/>
              </a:lnTo>
              <a:lnTo>
                <a:pt x="864" y="168"/>
              </a:lnTo>
              <a:lnTo>
                <a:pt x="852" y="162"/>
              </a:lnTo>
              <a:lnTo>
                <a:pt x="852" y="150"/>
              </a:lnTo>
              <a:lnTo>
                <a:pt x="852" y="138"/>
              </a:lnTo>
              <a:lnTo>
                <a:pt x="846" y="120"/>
              </a:lnTo>
              <a:lnTo>
                <a:pt x="828" y="138"/>
              </a:lnTo>
              <a:lnTo>
                <a:pt x="792" y="114"/>
              </a:lnTo>
              <a:lnTo>
                <a:pt x="756" y="138"/>
              </a:lnTo>
              <a:lnTo>
                <a:pt x="726" y="138"/>
              </a:lnTo>
              <a:lnTo>
                <a:pt x="708" y="150"/>
              </a:lnTo>
              <a:lnTo>
                <a:pt x="714" y="180"/>
              </a:lnTo>
              <a:lnTo>
                <a:pt x="684" y="174"/>
              </a:lnTo>
              <a:lnTo>
                <a:pt x="666" y="180"/>
              </a:lnTo>
              <a:lnTo>
                <a:pt x="642" y="168"/>
              </a:lnTo>
              <a:lnTo>
                <a:pt x="630" y="150"/>
              </a:lnTo>
              <a:lnTo>
                <a:pt x="582" y="150"/>
              </a:lnTo>
              <a:lnTo>
                <a:pt x="558" y="156"/>
              </a:lnTo>
              <a:lnTo>
                <a:pt x="552" y="174"/>
              </a:lnTo>
              <a:lnTo>
                <a:pt x="528" y="180"/>
              </a:lnTo>
              <a:lnTo>
                <a:pt x="504" y="156"/>
              </a:lnTo>
              <a:lnTo>
                <a:pt x="492" y="126"/>
              </a:lnTo>
              <a:lnTo>
                <a:pt x="456" y="120"/>
              </a:lnTo>
              <a:lnTo>
                <a:pt x="426" y="150"/>
              </a:lnTo>
              <a:lnTo>
                <a:pt x="378" y="150"/>
              </a:lnTo>
              <a:lnTo>
                <a:pt x="366" y="138"/>
              </a:lnTo>
              <a:lnTo>
                <a:pt x="384" y="120"/>
              </a:lnTo>
              <a:lnTo>
                <a:pt x="372" y="96"/>
              </a:lnTo>
              <a:lnTo>
                <a:pt x="384" y="78"/>
              </a:lnTo>
              <a:lnTo>
                <a:pt x="378" y="60"/>
              </a:lnTo>
              <a:lnTo>
                <a:pt x="360" y="48"/>
              </a:lnTo>
              <a:lnTo>
                <a:pt x="330" y="30"/>
              </a:lnTo>
              <a:lnTo>
                <a:pt x="300" y="24"/>
              </a:lnTo>
              <a:lnTo>
                <a:pt x="288" y="36"/>
              </a:lnTo>
              <a:lnTo>
                <a:pt x="270" y="24"/>
              </a:lnTo>
              <a:lnTo>
                <a:pt x="234" y="24"/>
              </a:lnTo>
              <a:lnTo>
                <a:pt x="192" y="24"/>
              </a:lnTo>
              <a:lnTo>
                <a:pt x="174" y="6"/>
              </a:lnTo>
              <a:lnTo>
                <a:pt x="144" y="0"/>
              </a:lnTo>
              <a:lnTo>
                <a:pt x="96" y="0"/>
              </a:lnTo>
              <a:lnTo>
                <a:pt x="108" y="36"/>
              </a:lnTo>
              <a:lnTo>
                <a:pt x="120" y="66"/>
              </a:lnTo>
              <a:lnTo>
                <a:pt x="132" y="84"/>
              </a:lnTo>
              <a:lnTo>
                <a:pt x="138" y="90"/>
              </a:lnTo>
              <a:lnTo>
                <a:pt x="138" y="108"/>
              </a:lnTo>
              <a:lnTo>
                <a:pt x="132" y="114"/>
              </a:lnTo>
              <a:lnTo>
                <a:pt x="132" y="120"/>
              </a:lnTo>
              <a:lnTo>
                <a:pt x="126" y="126"/>
              </a:lnTo>
              <a:lnTo>
                <a:pt x="126" y="150"/>
              </a:lnTo>
              <a:lnTo>
                <a:pt x="132" y="156"/>
              </a:lnTo>
              <a:lnTo>
                <a:pt x="132" y="168"/>
              </a:lnTo>
              <a:lnTo>
                <a:pt x="138" y="174"/>
              </a:lnTo>
              <a:lnTo>
                <a:pt x="138" y="204"/>
              </a:lnTo>
              <a:lnTo>
                <a:pt x="132" y="216"/>
              </a:lnTo>
              <a:lnTo>
                <a:pt x="132" y="234"/>
              </a:lnTo>
              <a:lnTo>
                <a:pt x="126" y="240"/>
              </a:lnTo>
              <a:lnTo>
                <a:pt x="126" y="276"/>
              </a:lnTo>
              <a:lnTo>
                <a:pt x="114" y="294"/>
              </a:lnTo>
              <a:lnTo>
                <a:pt x="114" y="318"/>
              </a:lnTo>
              <a:lnTo>
                <a:pt x="102" y="330"/>
              </a:lnTo>
              <a:lnTo>
                <a:pt x="102" y="378"/>
              </a:lnTo>
              <a:lnTo>
                <a:pt x="78" y="396"/>
              </a:lnTo>
              <a:lnTo>
                <a:pt x="66" y="414"/>
              </a:lnTo>
              <a:lnTo>
                <a:pt x="54" y="414"/>
              </a:lnTo>
              <a:lnTo>
                <a:pt x="42" y="420"/>
              </a:lnTo>
              <a:lnTo>
                <a:pt x="30" y="444"/>
              </a:lnTo>
              <a:lnTo>
                <a:pt x="30" y="450"/>
              </a:lnTo>
              <a:lnTo>
                <a:pt x="36" y="468"/>
              </a:lnTo>
              <a:lnTo>
                <a:pt x="36" y="474"/>
              </a:lnTo>
              <a:lnTo>
                <a:pt x="42" y="474"/>
              </a:lnTo>
              <a:lnTo>
                <a:pt x="54" y="480"/>
              </a:lnTo>
              <a:lnTo>
                <a:pt x="60" y="480"/>
              </a:lnTo>
              <a:lnTo>
                <a:pt x="66" y="492"/>
              </a:lnTo>
              <a:lnTo>
                <a:pt x="66" y="510"/>
              </a:lnTo>
              <a:lnTo>
                <a:pt x="60" y="522"/>
              </a:lnTo>
              <a:lnTo>
                <a:pt x="42" y="528"/>
              </a:lnTo>
              <a:lnTo>
                <a:pt x="36" y="528"/>
              </a:lnTo>
              <a:lnTo>
                <a:pt x="36" y="552"/>
              </a:lnTo>
              <a:lnTo>
                <a:pt x="36" y="564"/>
              </a:lnTo>
              <a:lnTo>
                <a:pt x="42" y="570"/>
              </a:lnTo>
              <a:lnTo>
                <a:pt x="54" y="588"/>
              </a:lnTo>
              <a:lnTo>
                <a:pt x="42" y="594"/>
              </a:lnTo>
              <a:lnTo>
                <a:pt x="54" y="612"/>
              </a:lnTo>
              <a:lnTo>
                <a:pt x="54" y="618"/>
              </a:lnTo>
              <a:lnTo>
                <a:pt x="42" y="624"/>
              </a:lnTo>
              <a:lnTo>
                <a:pt x="36" y="630"/>
              </a:lnTo>
              <a:lnTo>
                <a:pt x="30" y="648"/>
              </a:lnTo>
              <a:lnTo>
                <a:pt x="12" y="672"/>
              </a:lnTo>
              <a:lnTo>
                <a:pt x="0" y="672"/>
              </a:lnTo>
              <a:lnTo>
                <a:pt x="0" y="690"/>
              </a:lnTo>
              <a:lnTo>
                <a:pt x="12" y="690"/>
              </a:lnTo>
              <a:lnTo>
                <a:pt x="12" y="702"/>
              </a:lnTo>
              <a:lnTo>
                <a:pt x="18" y="690"/>
              </a:lnTo>
              <a:lnTo>
                <a:pt x="24" y="702"/>
              </a:lnTo>
              <a:lnTo>
                <a:pt x="24" y="714"/>
              </a:lnTo>
              <a:lnTo>
                <a:pt x="30" y="720"/>
              </a:lnTo>
              <a:lnTo>
                <a:pt x="24" y="738"/>
              </a:lnTo>
              <a:lnTo>
                <a:pt x="24" y="744"/>
              </a:lnTo>
              <a:lnTo>
                <a:pt x="24" y="768"/>
              </a:lnTo>
              <a:lnTo>
                <a:pt x="24" y="774"/>
              </a:lnTo>
              <a:lnTo>
                <a:pt x="30" y="780"/>
              </a:lnTo>
              <a:lnTo>
                <a:pt x="30" y="792"/>
              </a:lnTo>
              <a:lnTo>
                <a:pt x="18" y="804"/>
              </a:lnTo>
              <a:lnTo>
                <a:pt x="12" y="804"/>
              </a:lnTo>
              <a:lnTo>
                <a:pt x="0" y="810"/>
              </a:lnTo>
              <a:lnTo>
                <a:pt x="0" y="822"/>
              </a:lnTo>
              <a:lnTo>
                <a:pt x="12" y="822"/>
              </a:lnTo>
              <a:lnTo>
                <a:pt x="18" y="810"/>
              </a:lnTo>
              <a:lnTo>
                <a:pt x="24" y="822"/>
              </a:lnTo>
              <a:lnTo>
                <a:pt x="30" y="822"/>
              </a:lnTo>
              <a:lnTo>
                <a:pt x="36" y="828"/>
              </a:lnTo>
              <a:lnTo>
                <a:pt x="30" y="834"/>
              </a:lnTo>
              <a:lnTo>
                <a:pt x="30" y="852"/>
              </a:lnTo>
              <a:lnTo>
                <a:pt x="36" y="858"/>
              </a:lnTo>
              <a:lnTo>
                <a:pt x="54" y="858"/>
              </a:lnTo>
              <a:lnTo>
                <a:pt x="66" y="864"/>
              </a:lnTo>
              <a:lnTo>
                <a:pt x="78" y="864"/>
              </a:lnTo>
              <a:lnTo>
                <a:pt x="90" y="870"/>
              </a:lnTo>
              <a:lnTo>
                <a:pt x="90" y="882"/>
              </a:lnTo>
              <a:lnTo>
                <a:pt x="96" y="888"/>
              </a:lnTo>
              <a:lnTo>
                <a:pt x="102" y="888"/>
              </a:lnTo>
              <a:lnTo>
                <a:pt x="102" y="894"/>
              </a:lnTo>
              <a:lnTo>
                <a:pt x="120" y="906"/>
              </a:lnTo>
              <a:close/>
            </a:path>
          </a:pathLst>
        </a:custGeom>
        <a:solidFill>
          <a:srgbClr val="92CDDC"/>
        </a:solidFill>
        <a:ln w="9525">
          <a:solidFill>
            <a:schemeClr val="bg1"/>
          </a:solidFill>
          <a:round/>
          <a:headEnd/>
          <a:tailEnd/>
        </a:ln>
      </xdr:spPr>
      <xdr:txBody>
        <a:bodyPr vert="horz" wrap="square" lIns="91440" tIns="45720" rIns="91440" bIns="45720" numCol="1" anchor="t" anchorCtr="0" compatLnSpc="1">
          <a:prstTxWarp prst="textNoShape">
            <a:avLst/>
          </a:prstTxWarp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>
    <xdr:from>
      <xdr:col>5</xdr:col>
      <xdr:colOff>190285</xdr:colOff>
      <xdr:row>25</xdr:row>
      <xdr:rowOff>21862</xdr:rowOff>
    </xdr:from>
    <xdr:to>
      <xdr:col>5</xdr:col>
      <xdr:colOff>191759</xdr:colOff>
      <xdr:row>25</xdr:row>
      <xdr:rowOff>30480</xdr:rowOff>
    </xdr:to>
    <xdr:sp macro="" textlink="">
      <xdr:nvSpPr>
        <xdr:cNvPr id="17" name="Ceuta"/>
        <xdr:cNvSpPr>
          <a:spLocks noChangeArrowheads="1"/>
        </xdr:cNvSpPr>
      </xdr:nvSpPr>
      <xdr:spPr bwMode="auto">
        <a:xfrm>
          <a:off x="3543085" y="5422537"/>
          <a:ext cx="1474" cy="8618"/>
        </a:xfrm>
        <a:prstGeom prst="ellipse">
          <a:avLst/>
        </a:prstGeom>
        <a:solidFill>
          <a:srgbClr val="92CDDC"/>
        </a:solidFill>
        <a:ln w="9525">
          <a:noFill/>
          <a:round/>
          <a:headEnd/>
          <a:tailEnd/>
        </a:ln>
      </xdr:spPr>
      <xdr:txBody>
        <a:bodyPr vert="horz" wrap="square" lIns="91440" tIns="45720" rIns="91440" bIns="45720" numCol="1" anchor="t" anchorCtr="0" compatLnSpc="1">
          <a:prstTxWarp prst="textNoShape">
            <a:avLst/>
          </a:prstTxWarp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>
    <xdr:from>
      <xdr:col>7</xdr:col>
      <xdr:colOff>144735</xdr:colOff>
      <xdr:row>26</xdr:row>
      <xdr:rowOff>59001</xdr:rowOff>
    </xdr:from>
    <xdr:to>
      <xdr:col>7</xdr:col>
      <xdr:colOff>146986</xdr:colOff>
      <xdr:row>26</xdr:row>
      <xdr:rowOff>61195</xdr:rowOff>
    </xdr:to>
    <xdr:sp macro="" textlink="">
      <xdr:nvSpPr>
        <xdr:cNvPr id="18" name="Melilla"/>
        <xdr:cNvSpPr>
          <a:spLocks noChangeArrowheads="1"/>
        </xdr:cNvSpPr>
      </xdr:nvSpPr>
      <xdr:spPr bwMode="auto">
        <a:xfrm>
          <a:off x="4697685" y="5650176"/>
          <a:ext cx="2251" cy="2194"/>
        </a:xfrm>
        <a:prstGeom prst="ellipse">
          <a:avLst/>
        </a:prstGeom>
        <a:solidFill>
          <a:srgbClr val="92CDDC"/>
        </a:solidFill>
        <a:ln w="9525">
          <a:noFill/>
          <a:round/>
          <a:headEnd/>
          <a:tailEnd/>
        </a:ln>
      </xdr:spPr>
      <xdr:txBody>
        <a:bodyPr vert="horz" wrap="square" lIns="91440" tIns="45720" rIns="91440" bIns="45720" numCol="1" anchor="t" anchorCtr="0" compatLnSpc="1">
          <a:prstTxWarp prst="textNoShape">
            <a:avLst/>
          </a:prstTxWarp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>
    <xdr:from>
      <xdr:col>2</xdr:col>
      <xdr:colOff>1904</xdr:colOff>
      <xdr:row>24</xdr:row>
      <xdr:rowOff>18796</xdr:rowOff>
    </xdr:from>
    <xdr:to>
      <xdr:col>3</xdr:col>
      <xdr:colOff>237509</xdr:colOff>
      <xdr:row>27</xdr:row>
      <xdr:rowOff>85012</xdr:rowOff>
    </xdr:to>
    <xdr:grpSp>
      <xdr:nvGrpSpPr>
        <xdr:cNvPr id="19" name="Islas Canarias"/>
        <xdr:cNvGrpSpPr/>
      </xdr:nvGrpSpPr>
      <xdr:grpSpPr>
        <a:xfrm>
          <a:off x="649604" y="5228971"/>
          <a:ext cx="1816755" cy="637716"/>
          <a:chOff x="981075" y="5364163"/>
          <a:chExt cx="1685925" cy="704850"/>
        </a:xfrm>
        <a:solidFill>
          <a:srgbClr val="31869B"/>
        </a:solidFill>
      </xdr:grpSpPr>
      <xdr:sp macro="" textlink="">
        <xdr:nvSpPr>
          <xdr:cNvPr id="20" name="Freeform 9"/>
          <xdr:cNvSpPr>
            <a:spLocks/>
          </xdr:cNvSpPr>
        </xdr:nvSpPr>
        <xdr:spPr bwMode="auto">
          <a:xfrm>
            <a:off x="1047750" y="5583238"/>
            <a:ext cx="104775" cy="161925"/>
          </a:xfrm>
          <a:custGeom>
            <a:avLst/>
            <a:gdLst/>
            <a:ahLst/>
            <a:cxnLst>
              <a:cxn ang="0">
                <a:pos x="42" y="6"/>
              </a:cxn>
              <a:cxn ang="0">
                <a:pos x="30" y="6"/>
              </a:cxn>
              <a:cxn ang="0">
                <a:pos x="24" y="6"/>
              </a:cxn>
              <a:cxn ang="0">
                <a:pos x="18" y="0"/>
              </a:cxn>
              <a:cxn ang="0">
                <a:pos x="18" y="6"/>
              </a:cxn>
              <a:cxn ang="0">
                <a:pos x="6" y="12"/>
              </a:cxn>
              <a:cxn ang="0">
                <a:pos x="0" y="18"/>
              </a:cxn>
              <a:cxn ang="0">
                <a:pos x="0" y="24"/>
              </a:cxn>
              <a:cxn ang="0">
                <a:pos x="0" y="30"/>
              </a:cxn>
              <a:cxn ang="0">
                <a:pos x="6" y="36"/>
              </a:cxn>
              <a:cxn ang="0">
                <a:pos x="6" y="42"/>
              </a:cxn>
              <a:cxn ang="0">
                <a:pos x="6" y="48"/>
              </a:cxn>
              <a:cxn ang="0">
                <a:pos x="18" y="54"/>
              </a:cxn>
              <a:cxn ang="0">
                <a:pos x="18" y="66"/>
              </a:cxn>
              <a:cxn ang="0">
                <a:pos x="24" y="72"/>
              </a:cxn>
              <a:cxn ang="0">
                <a:pos x="24" y="78"/>
              </a:cxn>
              <a:cxn ang="0">
                <a:pos x="24" y="90"/>
              </a:cxn>
              <a:cxn ang="0">
                <a:pos x="30" y="90"/>
              </a:cxn>
              <a:cxn ang="0">
                <a:pos x="30" y="102"/>
              </a:cxn>
              <a:cxn ang="0">
                <a:pos x="36" y="102"/>
              </a:cxn>
              <a:cxn ang="0">
                <a:pos x="36" y="96"/>
              </a:cxn>
              <a:cxn ang="0">
                <a:pos x="48" y="84"/>
              </a:cxn>
              <a:cxn ang="0">
                <a:pos x="54" y="72"/>
              </a:cxn>
              <a:cxn ang="0">
                <a:pos x="54" y="60"/>
              </a:cxn>
              <a:cxn ang="0">
                <a:pos x="54" y="48"/>
              </a:cxn>
              <a:cxn ang="0">
                <a:pos x="54" y="42"/>
              </a:cxn>
              <a:cxn ang="0">
                <a:pos x="60" y="36"/>
              </a:cxn>
              <a:cxn ang="0">
                <a:pos x="66" y="30"/>
              </a:cxn>
              <a:cxn ang="0">
                <a:pos x="60" y="24"/>
              </a:cxn>
              <a:cxn ang="0">
                <a:pos x="54" y="18"/>
              </a:cxn>
              <a:cxn ang="0">
                <a:pos x="54" y="6"/>
              </a:cxn>
              <a:cxn ang="0">
                <a:pos x="48" y="6"/>
              </a:cxn>
              <a:cxn ang="0">
                <a:pos x="42" y="6"/>
              </a:cxn>
            </a:cxnLst>
            <a:rect l="0" t="0" r="r" b="b"/>
            <a:pathLst>
              <a:path w="66" h="102">
                <a:moveTo>
                  <a:pt x="42" y="6"/>
                </a:moveTo>
                <a:lnTo>
                  <a:pt x="30" y="6"/>
                </a:lnTo>
                <a:lnTo>
                  <a:pt x="24" y="6"/>
                </a:lnTo>
                <a:lnTo>
                  <a:pt x="18" y="0"/>
                </a:lnTo>
                <a:lnTo>
                  <a:pt x="18" y="6"/>
                </a:lnTo>
                <a:lnTo>
                  <a:pt x="6" y="12"/>
                </a:lnTo>
                <a:lnTo>
                  <a:pt x="0" y="18"/>
                </a:lnTo>
                <a:lnTo>
                  <a:pt x="0" y="24"/>
                </a:lnTo>
                <a:lnTo>
                  <a:pt x="0" y="30"/>
                </a:lnTo>
                <a:lnTo>
                  <a:pt x="6" y="36"/>
                </a:lnTo>
                <a:lnTo>
                  <a:pt x="6" y="42"/>
                </a:lnTo>
                <a:lnTo>
                  <a:pt x="6" y="48"/>
                </a:lnTo>
                <a:lnTo>
                  <a:pt x="18" y="54"/>
                </a:lnTo>
                <a:lnTo>
                  <a:pt x="18" y="66"/>
                </a:lnTo>
                <a:lnTo>
                  <a:pt x="24" y="72"/>
                </a:lnTo>
                <a:lnTo>
                  <a:pt x="24" y="78"/>
                </a:lnTo>
                <a:lnTo>
                  <a:pt x="24" y="90"/>
                </a:lnTo>
                <a:lnTo>
                  <a:pt x="30" y="90"/>
                </a:lnTo>
                <a:lnTo>
                  <a:pt x="30" y="102"/>
                </a:lnTo>
                <a:lnTo>
                  <a:pt x="36" y="102"/>
                </a:lnTo>
                <a:lnTo>
                  <a:pt x="36" y="96"/>
                </a:lnTo>
                <a:lnTo>
                  <a:pt x="48" y="84"/>
                </a:lnTo>
                <a:lnTo>
                  <a:pt x="54" y="72"/>
                </a:lnTo>
                <a:lnTo>
                  <a:pt x="54" y="60"/>
                </a:lnTo>
                <a:lnTo>
                  <a:pt x="54" y="48"/>
                </a:lnTo>
                <a:lnTo>
                  <a:pt x="54" y="42"/>
                </a:lnTo>
                <a:lnTo>
                  <a:pt x="60" y="36"/>
                </a:lnTo>
                <a:lnTo>
                  <a:pt x="66" y="30"/>
                </a:lnTo>
                <a:lnTo>
                  <a:pt x="60" y="24"/>
                </a:lnTo>
                <a:lnTo>
                  <a:pt x="54" y="18"/>
                </a:lnTo>
                <a:lnTo>
                  <a:pt x="54" y="6"/>
                </a:lnTo>
                <a:lnTo>
                  <a:pt x="48" y="6"/>
                </a:lnTo>
                <a:lnTo>
                  <a:pt x="42" y="6"/>
                </a:lnTo>
                <a:close/>
              </a:path>
            </a:pathLst>
          </a:custGeom>
          <a:grpFill/>
          <a:ln w="9525">
            <a:solidFill>
              <a:schemeClr val="bg1">
                <a:lumMod val="75000"/>
              </a:schemeClr>
            </a:solidFill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s-E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GB"/>
          </a:p>
        </xdr:txBody>
      </xdr:sp>
      <xdr:sp macro="" textlink="">
        <xdr:nvSpPr>
          <xdr:cNvPr id="21" name="Freeform 10"/>
          <xdr:cNvSpPr>
            <a:spLocks/>
          </xdr:cNvSpPr>
        </xdr:nvSpPr>
        <xdr:spPr bwMode="auto">
          <a:xfrm>
            <a:off x="2619375" y="5364163"/>
            <a:ext cx="19050" cy="9525"/>
          </a:xfrm>
          <a:custGeom>
            <a:avLst/>
            <a:gdLst/>
            <a:ahLst/>
            <a:cxnLst>
              <a:cxn ang="0">
                <a:pos x="6" y="0"/>
              </a:cxn>
              <a:cxn ang="0">
                <a:pos x="0" y="6"/>
              </a:cxn>
              <a:cxn ang="0">
                <a:pos x="6" y="6"/>
              </a:cxn>
              <a:cxn ang="0">
                <a:pos x="12" y="0"/>
              </a:cxn>
              <a:cxn ang="0">
                <a:pos x="6" y="0"/>
              </a:cxn>
            </a:cxnLst>
            <a:rect l="0" t="0" r="r" b="b"/>
            <a:pathLst>
              <a:path w="12" h="6">
                <a:moveTo>
                  <a:pt x="6" y="0"/>
                </a:moveTo>
                <a:lnTo>
                  <a:pt x="0" y="6"/>
                </a:lnTo>
                <a:lnTo>
                  <a:pt x="6" y="6"/>
                </a:lnTo>
                <a:lnTo>
                  <a:pt x="12" y="0"/>
                </a:lnTo>
                <a:lnTo>
                  <a:pt x="6" y="0"/>
                </a:lnTo>
                <a:close/>
              </a:path>
            </a:pathLst>
          </a:custGeom>
          <a:grpFill/>
          <a:ln w="9525">
            <a:solidFill>
              <a:schemeClr val="bg1">
                <a:lumMod val="75000"/>
              </a:schemeClr>
            </a:solidFill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s-E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GB"/>
          </a:p>
        </xdr:txBody>
      </xdr:sp>
      <xdr:sp macro="" textlink="">
        <xdr:nvSpPr>
          <xdr:cNvPr id="22" name="Freeform 11"/>
          <xdr:cNvSpPr>
            <a:spLocks/>
          </xdr:cNvSpPr>
        </xdr:nvSpPr>
        <xdr:spPr bwMode="auto">
          <a:xfrm>
            <a:off x="2619375" y="5411788"/>
            <a:ext cx="28575" cy="28575"/>
          </a:xfrm>
          <a:custGeom>
            <a:avLst/>
            <a:gdLst/>
            <a:ahLst/>
            <a:cxnLst>
              <a:cxn ang="0">
                <a:pos x="6" y="6"/>
              </a:cxn>
              <a:cxn ang="0">
                <a:pos x="0" y="12"/>
              </a:cxn>
              <a:cxn ang="0">
                <a:pos x="0" y="18"/>
              </a:cxn>
              <a:cxn ang="0">
                <a:pos x="6" y="18"/>
              </a:cxn>
              <a:cxn ang="0">
                <a:pos x="6" y="12"/>
              </a:cxn>
              <a:cxn ang="0">
                <a:pos x="12" y="12"/>
              </a:cxn>
              <a:cxn ang="0">
                <a:pos x="18" y="6"/>
              </a:cxn>
              <a:cxn ang="0">
                <a:pos x="12" y="0"/>
              </a:cxn>
              <a:cxn ang="0">
                <a:pos x="6" y="0"/>
              </a:cxn>
              <a:cxn ang="0">
                <a:pos x="6" y="6"/>
              </a:cxn>
            </a:cxnLst>
            <a:rect l="0" t="0" r="r" b="b"/>
            <a:pathLst>
              <a:path w="18" h="18">
                <a:moveTo>
                  <a:pt x="6" y="6"/>
                </a:moveTo>
                <a:lnTo>
                  <a:pt x="0" y="12"/>
                </a:lnTo>
                <a:lnTo>
                  <a:pt x="0" y="18"/>
                </a:lnTo>
                <a:lnTo>
                  <a:pt x="6" y="18"/>
                </a:lnTo>
                <a:lnTo>
                  <a:pt x="6" y="12"/>
                </a:lnTo>
                <a:lnTo>
                  <a:pt x="12" y="12"/>
                </a:lnTo>
                <a:lnTo>
                  <a:pt x="18" y="6"/>
                </a:lnTo>
                <a:lnTo>
                  <a:pt x="12" y="0"/>
                </a:lnTo>
                <a:lnTo>
                  <a:pt x="6" y="0"/>
                </a:lnTo>
                <a:lnTo>
                  <a:pt x="6" y="6"/>
                </a:lnTo>
                <a:close/>
              </a:path>
            </a:pathLst>
          </a:custGeom>
          <a:grpFill/>
          <a:ln w="9525">
            <a:solidFill>
              <a:schemeClr val="bg1">
                <a:lumMod val="75000"/>
              </a:schemeClr>
            </a:solidFill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s-E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GB"/>
          </a:p>
        </xdr:txBody>
      </xdr:sp>
      <xdr:sp macro="" textlink="">
        <xdr:nvSpPr>
          <xdr:cNvPr id="23" name="Freeform 12"/>
          <xdr:cNvSpPr>
            <a:spLocks/>
          </xdr:cNvSpPr>
        </xdr:nvSpPr>
        <xdr:spPr bwMode="auto">
          <a:xfrm>
            <a:off x="2505075" y="5430838"/>
            <a:ext cx="161925" cy="161925"/>
          </a:xfrm>
          <a:custGeom>
            <a:avLst/>
            <a:gdLst/>
            <a:ahLst/>
            <a:cxnLst>
              <a:cxn ang="0">
                <a:pos x="90" y="0"/>
              </a:cxn>
              <a:cxn ang="0">
                <a:pos x="84" y="6"/>
              </a:cxn>
              <a:cxn ang="0">
                <a:pos x="78" y="18"/>
              </a:cxn>
              <a:cxn ang="0">
                <a:pos x="78" y="24"/>
              </a:cxn>
              <a:cxn ang="0">
                <a:pos x="72" y="30"/>
              </a:cxn>
              <a:cxn ang="0">
                <a:pos x="66" y="30"/>
              </a:cxn>
              <a:cxn ang="0">
                <a:pos x="60" y="24"/>
              </a:cxn>
              <a:cxn ang="0">
                <a:pos x="54" y="30"/>
              </a:cxn>
              <a:cxn ang="0">
                <a:pos x="48" y="36"/>
              </a:cxn>
              <a:cxn ang="0">
                <a:pos x="42" y="36"/>
              </a:cxn>
              <a:cxn ang="0">
                <a:pos x="30" y="42"/>
              </a:cxn>
              <a:cxn ang="0">
                <a:pos x="24" y="42"/>
              </a:cxn>
              <a:cxn ang="0">
                <a:pos x="18" y="48"/>
              </a:cxn>
              <a:cxn ang="0">
                <a:pos x="12" y="60"/>
              </a:cxn>
              <a:cxn ang="0">
                <a:pos x="12" y="66"/>
              </a:cxn>
              <a:cxn ang="0">
                <a:pos x="12" y="72"/>
              </a:cxn>
              <a:cxn ang="0">
                <a:pos x="12" y="84"/>
              </a:cxn>
              <a:cxn ang="0">
                <a:pos x="6" y="84"/>
              </a:cxn>
              <a:cxn ang="0">
                <a:pos x="0" y="90"/>
              </a:cxn>
              <a:cxn ang="0">
                <a:pos x="6" y="96"/>
              </a:cxn>
              <a:cxn ang="0">
                <a:pos x="12" y="96"/>
              </a:cxn>
              <a:cxn ang="0">
                <a:pos x="18" y="96"/>
              </a:cxn>
              <a:cxn ang="0">
                <a:pos x="24" y="102"/>
              </a:cxn>
              <a:cxn ang="0">
                <a:pos x="24" y="96"/>
              </a:cxn>
              <a:cxn ang="0">
                <a:pos x="30" y="96"/>
              </a:cxn>
              <a:cxn ang="0">
                <a:pos x="30" y="90"/>
              </a:cxn>
              <a:cxn ang="0">
                <a:pos x="36" y="84"/>
              </a:cxn>
              <a:cxn ang="0">
                <a:pos x="54" y="78"/>
              </a:cxn>
              <a:cxn ang="0">
                <a:pos x="66" y="78"/>
              </a:cxn>
              <a:cxn ang="0">
                <a:pos x="72" y="72"/>
              </a:cxn>
              <a:cxn ang="0">
                <a:pos x="90" y="60"/>
              </a:cxn>
              <a:cxn ang="0">
                <a:pos x="90" y="48"/>
              </a:cxn>
              <a:cxn ang="0">
                <a:pos x="90" y="42"/>
              </a:cxn>
              <a:cxn ang="0">
                <a:pos x="96" y="36"/>
              </a:cxn>
              <a:cxn ang="0">
                <a:pos x="90" y="30"/>
              </a:cxn>
              <a:cxn ang="0">
                <a:pos x="96" y="24"/>
              </a:cxn>
              <a:cxn ang="0">
                <a:pos x="102" y="12"/>
              </a:cxn>
              <a:cxn ang="0">
                <a:pos x="96" y="6"/>
              </a:cxn>
              <a:cxn ang="0">
                <a:pos x="90" y="0"/>
              </a:cxn>
            </a:cxnLst>
            <a:rect l="0" t="0" r="r" b="b"/>
            <a:pathLst>
              <a:path w="102" h="102">
                <a:moveTo>
                  <a:pt x="90" y="0"/>
                </a:moveTo>
                <a:lnTo>
                  <a:pt x="84" y="6"/>
                </a:lnTo>
                <a:lnTo>
                  <a:pt x="78" y="18"/>
                </a:lnTo>
                <a:lnTo>
                  <a:pt x="78" y="24"/>
                </a:lnTo>
                <a:lnTo>
                  <a:pt x="72" y="30"/>
                </a:lnTo>
                <a:lnTo>
                  <a:pt x="66" y="30"/>
                </a:lnTo>
                <a:lnTo>
                  <a:pt x="60" y="24"/>
                </a:lnTo>
                <a:lnTo>
                  <a:pt x="54" y="30"/>
                </a:lnTo>
                <a:lnTo>
                  <a:pt x="48" y="36"/>
                </a:lnTo>
                <a:lnTo>
                  <a:pt x="42" y="36"/>
                </a:lnTo>
                <a:lnTo>
                  <a:pt x="30" y="42"/>
                </a:lnTo>
                <a:lnTo>
                  <a:pt x="24" y="42"/>
                </a:lnTo>
                <a:lnTo>
                  <a:pt x="18" y="48"/>
                </a:lnTo>
                <a:lnTo>
                  <a:pt x="12" y="60"/>
                </a:lnTo>
                <a:lnTo>
                  <a:pt x="12" y="66"/>
                </a:lnTo>
                <a:lnTo>
                  <a:pt x="12" y="72"/>
                </a:lnTo>
                <a:lnTo>
                  <a:pt x="12" y="84"/>
                </a:lnTo>
                <a:lnTo>
                  <a:pt x="6" y="84"/>
                </a:lnTo>
                <a:lnTo>
                  <a:pt x="0" y="90"/>
                </a:lnTo>
                <a:lnTo>
                  <a:pt x="6" y="96"/>
                </a:lnTo>
                <a:lnTo>
                  <a:pt x="12" y="96"/>
                </a:lnTo>
                <a:lnTo>
                  <a:pt x="18" y="96"/>
                </a:lnTo>
                <a:lnTo>
                  <a:pt x="24" y="102"/>
                </a:lnTo>
                <a:lnTo>
                  <a:pt x="24" y="96"/>
                </a:lnTo>
                <a:lnTo>
                  <a:pt x="30" y="96"/>
                </a:lnTo>
                <a:lnTo>
                  <a:pt x="30" y="90"/>
                </a:lnTo>
                <a:lnTo>
                  <a:pt x="36" y="84"/>
                </a:lnTo>
                <a:lnTo>
                  <a:pt x="54" y="78"/>
                </a:lnTo>
                <a:lnTo>
                  <a:pt x="66" y="78"/>
                </a:lnTo>
                <a:lnTo>
                  <a:pt x="72" y="72"/>
                </a:lnTo>
                <a:lnTo>
                  <a:pt x="90" y="60"/>
                </a:lnTo>
                <a:lnTo>
                  <a:pt x="90" y="48"/>
                </a:lnTo>
                <a:lnTo>
                  <a:pt x="90" y="42"/>
                </a:lnTo>
                <a:lnTo>
                  <a:pt x="96" y="36"/>
                </a:lnTo>
                <a:lnTo>
                  <a:pt x="90" y="30"/>
                </a:lnTo>
                <a:lnTo>
                  <a:pt x="96" y="24"/>
                </a:lnTo>
                <a:lnTo>
                  <a:pt x="102" y="12"/>
                </a:lnTo>
                <a:lnTo>
                  <a:pt x="96" y="6"/>
                </a:lnTo>
                <a:lnTo>
                  <a:pt x="90" y="0"/>
                </a:lnTo>
                <a:close/>
              </a:path>
            </a:pathLst>
          </a:custGeom>
          <a:grpFill/>
          <a:ln w="9525">
            <a:solidFill>
              <a:schemeClr val="bg1">
                <a:lumMod val="75000"/>
              </a:schemeClr>
            </a:solidFill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s-E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GB"/>
          </a:p>
        </xdr:txBody>
      </xdr:sp>
      <xdr:sp macro="" textlink="">
        <xdr:nvSpPr>
          <xdr:cNvPr id="24" name="Freeform 13"/>
          <xdr:cNvSpPr>
            <a:spLocks/>
          </xdr:cNvSpPr>
        </xdr:nvSpPr>
        <xdr:spPr bwMode="auto">
          <a:xfrm>
            <a:off x="2286000" y="5630863"/>
            <a:ext cx="238125" cy="285750"/>
          </a:xfrm>
          <a:custGeom>
            <a:avLst/>
            <a:gdLst/>
            <a:ahLst/>
            <a:cxnLst>
              <a:cxn ang="0">
                <a:pos x="132" y="0"/>
              </a:cxn>
              <a:cxn ang="0">
                <a:pos x="126" y="0"/>
              </a:cxn>
              <a:cxn ang="0">
                <a:pos x="120" y="0"/>
              </a:cxn>
              <a:cxn ang="0">
                <a:pos x="108" y="6"/>
              </a:cxn>
              <a:cxn ang="0">
                <a:pos x="108" y="12"/>
              </a:cxn>
              <a:cxn ang="0">
                <a:pos x="108" y="24"/>
              </a:cxn>
              <a:cxn ang="0">
                <a:pos x="102" y="36"/>
              </a:cxn>
              <a:cxn ang="0">
                <a:pos x="96" y="48"/>
              </a:cxn>
              <a:cxn ang="0">
                <a:pos x="90" y="66"/>
              </a:cxn>
              <a:cxn ang="0">
                <a:pos x="90" y="72"/>
              </a:cxn>
              <a:cxn ang="0">
                <a:pos x="84" y="72"/>
              </a:cxn>
              <a:cxn ang="0">
                <a:pos x="78" y="78"/>
              </a:cxn>
              <a:cxn ang="0">
                <a:pos x="78" y="84"/>
              </a:cxn>
              <a:cxn ang="0">
                <a:pos x="78" y="90"/>
              </a:cxn>
              <a:cxn ang="0">
                <a:pos x="78" y="96"/>
              </a:cxn>
              <a:cxn ang="0">
                <a:pos x="72" y="96"/>
              </a:cxn>
              <a:cxn ang="0">
                <a:pos x="66" y="108"/>
              </a:cxn>
              <a:cxn ang="0">
                <a:pos x="66" y="120"/>
              </a:cxn>
              <a:cxn ang="0">
                <a:pos x="66" y="126"/>
              </a:cxn>
              <a:cxn ang="0">
                <a:pos x="66" y="132"/>
              </a:cxn>
              <a:cxn ang="0">
                <a:pos x="60" y="138"/>
              </a:cxn>
              <a:cxn ang="0">
                <a:pos x="42" y="150"/>
              </a:cxn>
              <a:cxn ang="0">
                <a:pos x="42" y="156"/>
              </a:cxn>
              <a:cxn ang="0">
                <a:pos x="24" y="162"/>
              </a:cxn>
              <a:cxn ang="0">
                <a:pos x="12" y="162"/>
              </a:cxn>
              <a:cxn ang="0">
                <a:pos x="6" y="162"/>
              </a:cxn>
              <a:cxn ang="0">
                <a:pos x="0" y="162"/>
              </a:cxn>
              <a:cxn ang="0">
                <a:pos x="6" y="168"/>
              </a:cxn>
              <a:cxn ang="0">
                <a:pos x="0" y="168"/>
              </a:cxn>
              <a:cxn ang="0">
                <a:pos x="0" y="174"/>
              </a:cxn>
              <a:cxn ang="0">
                <a:pos x="6" y="168"/>
              </a:cxn>
              <a:cxn ang="0">
                <a:pos x="18" y="174"/>
              </a:cxn>
              <a:cxn ang="0">
                <a:pos x="30" y="174"/>
              </a:cxn>
              <a:cxn ang="0">
                <a:pos x="36" y="180"/>
              </a:cxn>
              <a:cxn ang="0">
                <a:pos x="42" y="174"/>
              </a:cxn>
              <a:cxn ang="0">
                <a:pos x="48" y="168"/>
              </a:cxn>
              <a:cxn ang="0">
                <a:pos x="54" y="162"/>
              </a:cxn>
              <a:cxn ang="0">
                <a:pos x="60" y="162"/>
              </a:cxn>
              <a:cxn ang="0">
                <a:pos x="60" y="156"/>
              </a:cxn>
              <a:cxn ang="0">
                <a:pos x="66" y="150"/>
              </a:cxn>
              <a:cxn ang="0">
                <a:pos x="66" y="144"/>
              </a:cxn>
              <a:cxn ang="0">
                <a:pos x="72" y="144"/>
              </a:cxn>
              <a:cxn ang="0">
                <a:pos x="84" y="144"/>
              </a:cxn>
              <a:cxn ang="0">
                <a:pos x="102" y="138"/>
              </a:cxn>
              <a:cxn ang="0">
                <a:pos x="120" y="132"/>
              </a:cxn>
              <a:cxn ang="0">
                <a:pos x="126" y="132"/>
              </a:cxn>
              <a:cxn ang="0">
                <a:pos x="132" y="120"/>
              </a:cxn>
              <a:cxn ang="0">
                <a:pos x="138" y="108"/>
              </a:cxn>
              <a:cxn ang="0">
                <a:pos x="138" y="102"/>
              </a:cxn>
              <a:cxn ang="0">
                <a:pos x="144" y="96"/>
              </a:cxn>
              <a:cxn ang="0">
                <a:pos x="144" y="84"/>
              </a:cxn>
              <a:cxn ang="0">
                <a:pos x="144" y="78"/>
              </a:cxn>
              <a:cxn ang="0">
                <a:pos x="144" y="72"/>
              </a:cxn>
              <a:cxn ang="0">
                <a:pos x="144" y="66"/>
              </a:cxn>
              <a:cxn ang="0">
                <a:pos x="150" y="60"/>
              </a:cxn>
              <a:cxn ang="0">
                <a:pos x="150" y="42"/>
              </a:cxn>
              <a:cxn ang="0">
                <a:pos x="150" y="36"/>
              </a:cxn>
              <a:cxn ang="0">
                <a:pos x="150" y="18"/>
              </a:cxn>
              <a:cxn ang="0">
                <a:pos x="150" y="12"/>
              </a:cxn>
              <a:cxn ang="0">
                <a:pos x="144" y="6"/>
              </a:cxn>
              <a:cxn ang="0">
                <a:pos x="144" y="0"/>
              </a:cxn>
              <a:cxn ang="0">
                <a:pos x="138" y="0"/>
              </a:cxn>
              <a:cxn ang="0">
                <a:pos x="132" y="0"/>
              </a:cxn>
            </a:cxnLst>
            <a:rect l="0" t="0" r="r" b="b"/>
            <a:pathLst>
              <a:path w="150" h="180">
                <a:moveTo>
                  <a:pt x="132" y="0"/>
                </a:moveTo>
                <a:lnTo>
                  <a:pt x="126" y="0"/>
                </a:lnTo>
                <a:lnTo>
                  <a:pt x="120" y="0"/>
                </a:lnTo>
                <a:lnTo>
                  <a:pt x="108" y="6"/>
                </a:lnTo>
                <a:lnTo>
                  <a:pt x="108" y="12"/>
                </a:lnTo>
                <a:lnTo>
                  <a:pt x="108" y="24"/>
                </a:lnTo>
                <a:lnTo>
                  <a:pt x="102" y="36"/>
                </a:lnTo>
                <a:lnTo>
                  <a:pt x="96" y="48"/>
                </a:lnTo>
                <a:lnTo>
                  <a:pt x="90" y="66"/>
                </a:lnTo>
                <a:lnTo>
                  <a:pt x="90" y="72"/>
                </a:lnTo>
                <a:lnTo>
                  <a:pt x="84" y="72"/>
                </a:lnTo>
                <a:lnTo>
                  <a:pt x="78" y="78"/>
                </a:lnTo>
                <a:lnTo>
                  <a:pt x="78" y="84"/>
                </a:lnTo>
                <a:lnTo>
                  <a:pt x="78" y="90"/>
                </a:lnTo>
                <a:lnTo>
                  <a:pt x="78" y="96"/>
                </a:lnTo>
                <a:lnTo>
                  <a:pt x="72" y="96"/>
                </a:lnTo>
                <a:lnTo>
                  <a:pt x="66" y="108"/>
                </a:lnTo>
                <a:lnTo>
                  <a:pt x="66" y="120"/>
                </a:lnTo>
                <a:lnTo>
                  <a:pt x="66" y="126"/>
                </a:lnTo>
                <a:lnTo>
                  <a:pt x="66" y="132"/>
                </a:lnTo>
                <a:lnTo>
                  <a:pt x="60" y="138"/>
                </a:lnTo>
                <a:lnTo>
                  <a:pt x="42" y="150"/>
                </a:lnTo>
                <a:lnTo>
                  <a:pt x="42" y="156"/>
                </a:lnTo>
                <a:lnTo>
                  <a:pt x="24" y="162"/>
                </a:lnTo>
                <a:lnTo>
                  <a:pt x="12" y="162"/>
                </a:lnTo>
                <a:lnTo>
                  <a:pt x="6" y="162"/>
                </a:lnTo>
                <a:lnTo>
                  <a:pt x="0" y="162"/>
                </a:lnTo>
                <a:lnTo>
                  <a:pt x="6" y="168"/>
                </a:lnTo>
                <a:lnTo>
                  <a:pt x="0" y="168"/>
                </a:lnTo>
                <a:lnTo>
                  <a:pt x="0" y="174"/>
                </a:lnTo>
                <a:lnTo>
                  <a:pt x="6" y="168"/>
                </a:lnTo>
                <a:lnTo>
                  <a:pt x="18" y="174"/>
                </a:lnTo>
                <a:lnTo>
                  <a:pt x="30" y="174"/>
                </a:lnTo>
                <a:lnTo>
                  <a:pt x="36" y="180"/>
                </a:lnTo>
                <a:lnTo>
                  <a:pt x="42" y="174"/>
                </a:lnTo>
                <a:lnTo>
                  <a:pt x="48" y="168"/>
                </a:lnTo>
                <a:lnTo>
                  <a:pt x="54" y="162"/>
                </a:lnTo>
                <a:lnTo>
                  <a:pt x="60" y="162"/>
                </a:lnTo>
                <a:lnTo>
                  <a:pt x="60" y="156"/>
                </a:lnTo>
                <a:lnTo>
                  <a:pt x="66" y="150"/>
                </a:lnTo>
                <a:lnTo>
                  <a:pt x="66" y="144"/>
                </a:lnTo>
                <a:lnTo>
                  <a:pt x="72" y="144"/>
                </a:lnTo>
                <a:lnTo>
                  <a:pt x="84" y="144"/>
                </a:lnTo>
                <a:lnTo>
                  <a:pt x="102" y="138"/>
                </a:lnTo>
                <a:lnTo>
                  <a:pt x="120" y="132"/>
                </a:lnTo>
                <a:lnTo>
                  <a:pt x="126" y="132"/>
                </a:lnTo>
                <a:lnTo>
                  <a:pt x="132" y="120"/>
                </a:lnTo>
                <a:lnTo>
                  <a:pt x="138" y="108"/>
                </a:lnTo>
                <a:lnTo>
                  <a:pt x="138" y="102"/>
                </a:lnTo>
                <a:lnTo>
                  <a:pt x="144" y="96"/>
                </a:lnTo>
                <a:lnTo>
                  <a:pt x="144" y="84"/>
                </a:lnTo>
                <a:lnTo>
                  <a:pt x="144" y="78"/>
                </a:lnTo>
                <a:lnTo>
                  <a:pt x="144" y="72"/>
                </a:lnTo>
                <a:lnTo>
                  <a:pt x="144" y="66"/>
                </a:lnTo>
                <a:lnTo>
                  <a:pt x="150" y="60"/>
                </a:lnTo>
                <a:lnTo>
                  <a:pt x="150" y="42"/>
                </a:lnTo>
                <a:lnTo>
                  <a:pt x="150" y="36"/>
                </a:lnTo>
                <a:lnTo>
                  <a:pt x="150" y="18"/>
                </a:lnTo>
                <a:lnTo>
                  <a:pt x="150" y="12"/>
                </a:lnTo>
                <a:lnTo>
                  <a:pt x="144" y="6"/>
                </a:lnTo>
                <a:lnTo>
                  <a:pt x="144" y="0"/>
                </a:lnTo>
                <a:lnTo>
                  <a:pt x="138" y="0"/>
                </a:lnTo>
                <a:lnTo>
                  <a:pt x="132" y="0"/>
                </a:lnTo>
                <a:close/>
              </a:path>
            </a:pathLst>
          </a:custGeom>
          <a:grpFill/>
          <a:ln w="9525">
            <a:solidFill>
              <a:schemeClr val="bg1">
                <a:lumMod val="75000"/>
              </a:schemeClr>
            </a:solidFill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s-E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GB"/>
          </a:p>
        </xdr:txBody>
      </xdr:sp>
      <xdr:sp macro="" textlink="">
        <xdr:nvSpPr>
          <xdr:cNvPr id="25" name="Freeform 14"/>
          <xdr:cNvSpPr>
            <a:spLocks/>
          </xdr:cNvSpPr>
        </xdr:nvSpPr>
        <xdr:spPr bwMode="auto">
          <a:xfrm>
            <a:off x="1276350" y="5849938"/>
            <a:ext cx="85725" cy="76200"/>
          </a:xfrm>
          <a:custGeom>
            <a:avLst/>
            <a:gdLst/>
            <a:ahLst/>
            <a:cxnLst>
              <a:cxn ang="0">
                <a:pos x="24" y="0"/>
              </a:cxn>
              <a:cxn ang="0">
                <a:pos x="18" y="0"/>
              </a:cxn>
              <a:cxn ang="0">
                <a:pos x="6" y="0"/>
              </a:cxn>
              <a:cxn ang="0">
                <a:pos x="6" y="6"/>
              </a:cxn>
              <a:cxn ang="0">
                <a:pos x="0" y="12"/>
              </a:cxn>
              <a:cxn ang="0">
                <a:pos x="0" y="24"/>
              </a:cxn>
              <a:cxn ang="0">
                <a:pos x="6" y="30"/>
              </a:cxn>
              <a:cxn ang="0">
                <a:pos x="12" y="36"/>
              </a:cxn>
              <a:cxn ang="0">
                <a:pos x="18" y="42"/>
              </a:cxn>
              <a:cxn ang="0">
                <a:pos x="24" y="48"/>
              </a:cxn>
              <a:cxn ang="0">
                <a:pos x="36" y="48"/>
              </a:cxn>
              <a:cxn ang="0">
                <a:pos x="42" y="42"/>
              </a:cxn>
              <a:cxn ang="0">
                <a:pos x="54" y="36"/>
              </a:cxn>
              <a:cxn ang="0">
                <a:pos x="54" y="30"/>
              </a:cxn>
              <a:cxn ang="0">
                <a:pos x="54" y="24"/>
              </a:cxn>
              <a:cxn ang="0">
                <a:pos x="54" y="18"/>
              </a:cxn>
              <a:cxn ang="0">
                <a:pos x="48" y="12"/>
              </a:cxn>
              <a:cxn ang="0">
                <a:pos x="42" y="6"/>
              </a:cxn>
              <a:cxn ang="0">
                <a:pos x="36" y="0"/>
              </a:cxn>
              <a:cxn ang="0">
                <a:pos x="24" y="0"/>
              </a:cxn>
            </a:cxnLst>
            <a:rect l="0" t="0" r="r" b="b"/>
            <a:pathLst>
              <a:path w="54" h="48">
                <a:moveTo>
                  <a:pt x="24" y="0"/>
                </a:moveTo>
                <a:lnTo>
                  <a:pt x="18" y="0"/>
                </a:lnTo>
                <a:lnTo>
                  <a:pt x="6" y="0"/>
                </a:lnTo>
                <a:lnTo>
                  <a:pt x="6" y="6"/>
                </a:lnTo>
                <a:lnTo>
                  <a:pt x="0" y="12"/>
                </a:lnTo>
                <a:lnTo>
                  <a:pt x="0" y="24"/>
                </a:lnTo>
                <a:lnTo>
                  <a:pt x="6" y="30"/>
                </a:lnTo>
                <a:lnTo>
                  <a:pt x="12" y="36"/>
                </a:lnTo>
                <a:lnTo>
                  <a:pt x="18" y="42"/>
                </a:lnTo>
                <a:lnTo>
                  <a:pt x="24" y="48"/>
                </a:lnTo>
                <a:lnTo>
                  <a:pt x="36" y="48"/>
                </a:lnTo>
                <a:lnTo>
                  <a:pt x="42" y="42"/>
                </a:lnTo>
                <a:lnTo>
                  <a:pt x="54" y="36"/>
                </a:lnTo>
                <a:lnTo>
                  <a:pt x="54" y="30"/>
                </a:lnTo>
                <a:lnTo>
                  <a:pt x="54" y="24"/>
                </a:lnTo>
                <a:lnTo>
                  <a:pt x="54" y="18"/>
                </a:lnTo>
                <a:lnTo>
                  <a:pt x="48" y="12"/>
                </a:lnTo>
                <a:lnTo>
                  <a:pt x="42" y="6"/>
                </a:lnTo>
                <a:lnTo>
                  <a:pt x="36" y="0"/>
                </a:lnTo>
                <a:lnTo>
                  <a:pt x="24" y="0"/>
                </a:lnTo>
                <a:close/>
              </a:path>
            </a:pathLst>
          </a:custGeom>
          <a:grpFill/>
          <a:ln w="9525">
            <a:solidFill>
              <a:schemeClr val="bg1">
                <a:lumMod val="75000"/>
              </a:schemeClr>
            </a:solidFill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s-E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GB"/>
          </a:p>
        </xdr:txBody>
      </xdr:sp>
      <xdr:sp macro="" textlink="">
        <xdr:nvSpPr>
          <xdr:cNvPr id="26" name="Freeform 15"/>
          <xdr:cNvSpPr>
            <a:spLocks/>
          </xdr:cNvSpPr>
        </xdr:nvSpPr>
        <xdr:spPr bwMode="auto">
          <a:xfrm>
            <a:off x="981075" y="5983288"/>
            <a:ext cx="104775" cy="85725"/>
          </a:xfrm>
          <a:custGeom>
            <a:avLst/>
            <a:gdLst/>
            <a:ahLst/>
            <a:cxnLst>
              <a:cxn ang="0">
                <a:pos x="54" y="0"/>
              </a:cxn>
              <a:cxn ang="0">
                <a:pos x="48" y="0"/>
              </a:cxn>
              <a:cxn ang="0">
                <a:pos x="48" y="6"/>
              </a:cxn>
              <a:cxn ang="0">
                <a:pos x="42" y="6"/>
              </a:cxn>
              <a:cxn ang="0">
                <a:pos x="42" y="12"/>
              </a:cxn>
              <a:cxn ang="0">
                <a:pos x="36" y="18"/>
              </a:cxn>
              <a:cxn ang="0">
                <a:pos x="30" y="24"/>
              </a:cxn>
              <a:cxn ang="0">
                <a:pos x="18" y="24"/>
              </a:cxn>
              <a:cxn ang="0">
                <a:pos x="6" y="24"/>
              </a:cxn>
              <a:cxn ang="0">
                <a:pos x="0" y="24"/>
              </a:cxn>
              <a:cxn ang="0">
                <a:pos x="0" y="30"/>
              </a:cxn>
              <a:cxn ang="0">
                <a:pos x="0" y="36"/>
              </a:cxn>
              <a:cxn ang="0">
                <a:pos x="6" y="36"/>
              </a:cxn>
              <a:cxn ang="0">
                <a:pos x="18" y="42"/>
              </a:cxn>
              <a:cxn ang="0">
                <a:pos x="24" y="42"/>
              </a:cxn>
              <a:cxn ang="0">
                <a:pos x="30" y="48"/>
              </a:cxn>
              <a:cxn ang="0">
                <a:pos x="36" y="54"/>
              </a:cxn>
              <a:cxn ang="0">
                <a:pos x="42" y="54"/>
              </a:cxn>
              <a:cxn ang="0">
                <a:pos x="48" y="48"/>
              </a:cxn>
              <a:cxn ang="0">
                <a:pos x="48" y="36"/>
              </a:cxn>
              <a:cxn ang="0">
                <a:pos x="54" y="36"/>
              </a:cxn>
              <a:cxn ang="0">
                <a:pos x="54" y="30"/>
              </a:cxn>
              <a:cxn ang="0">
                <a:pos x="60" y="18"/>
              </a:cxn>
              <a:cxn ang="0">
                <a:pos x="66" y="18"/>
              </a:cxn>
              <a:cxn ang="0">
                <a:pos x="66" y="12"/>
              </a:cxn>
              <a:cxn ang="0">
                <a:pos x="60" y="6"/>
              </a:cxn>
              <a:cxn ang="0">
                <a:pos x="54" y="0"/>
              </a:cxn>
            </a:cxnLst>
            <a:rect l="0" t="0" r="r" b="b"/>
            <a:pathLst>
              <a:path w="66" h="54">
                <a:moveTo>
                  <a:pt x="54" y="0"/>
                </a:moveTo>
                <a:lnTo>
                  <a:pt x="48" y="0"/>
                </a:lnTo>
                <a:lnTo>
                  <a:pt x="48" y="6"/>
                </a:lnTo>
                <a:lnTo>
                  <a:pt x="42" y="6"/>
                </a:lnTo>
                <a:lnTo>
                  <a:pt x="42" y="12"/>
                </a:lnTo>
                <a:lnTo>
                  <a:pt x="36" y="18"/>
                </a:lnTo>
                <a:lnTo>
                  <a:pt x="30" y="24"/>
                </a:lnTo>
                <a:lnTo>
                  <a:pt x="18" y="24"/>
                </a:lnTo>
                <a:lnTo>
                  <a:pt x="6" y="24"/>
                </a:lnTo>
                <a:lnTo>
                  <a:pt x="0" y="24"/>
                </a:lnTo>
                <a:lnTo>
                  <a:pt x="0" y="30"/>
                </a:lnTo>
                <a:lnTo>
                  <a:pt x="0" y="36"/>
                </a:lnTo>
                <a:lnTo>
                  <a:pt x="6" y="36"/>
                </a:lnTo>
                <a:lnTo>
                  <a:pt x="18" y="42"/>
                </a:lnTo>
                <a:lnTo>
                  <a:pt x="24" y="42"/>
                </a:lnTo>
                <a:lnTo>
                  <a:pt x="30" y="48"/>
                </a:lnTo>
                <a:lnTo>
                  <a:pt x="36" y="54"/>
                </a:lnTo>
                <a:lnTo>
                  <a:pt x="42" y="54"/>
                </a:lnTo>
                <a:lnTo>
                  <a:pt x="48" y="48"/>
                </a:lnTo>
                <a:lnTo>
                  <a:pt x="48" y="36"/>
                </a:lnTo>
                <a:lnTo>
                  <a:pt x="54" y="36"/>
                </a:lnTo>
                <a:lnTo>
                  <a:pt x="54" y="30"/>
                </a:lnTo>
                <a:lnTo>
                  <a:pt x="60" y="18"/>
                </a:lnTo>
                <a:lnTo>
                  <a:pt x="66" y="18"/>
                </a:lnTo>
                <a:lnTo>
                  <a:pt x="66" y="12"/>
                </a:lnTo>
                <a:lnTo>
                  <a:pt x="60" y="6"/>
                </a:lnTo>
                <a:lnTo>
                  <a:pt x="54" y="0"/>
                </a:lnTo>
                <a:close/>
              </a:path>
            </a:pathLst>
          </a:custGeom>
          <a:grpFill/>
          <a:ln w="9525">
            <a:solidFill>
              <a:schemeClr val="bg1">
                <a:lumMod val="75000"/>
              </a:schemeClr>
            </a:solidFill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s-E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GB"/>
          </a:p>
        </xdr:txBody>
      </xdr:sp>
      <xdr:sp macro="" textlink="">
        <xdr:nvSpPr>
          <xdr:cNvPr id="27" name="Freeform 16"/>
          <xdr:cNvSpPr>
            <a:spLocks/>
          </xdr:cNvSpPr>
        </xdr:nvSpPr>
        <xdr:spPr bwMode="auto">
          <a:xfrm>
            <a:off x="1428750" y="5697538"/>
            <a:ext cx="285750" cy="238125"/>
          </a:xfrm>
          <a:custGeom>
            <a:avLst/>
            <a:gdLst/>
            <a:ahLst/>
            <a:cxnLst>
              <a:cxn ang="0">
                <a:pos x="156" y="6"/>
              </a:cxn>
              <a:cxn ang="0">
                <a:pos x="144" y="6"/>
              </a:cxn>
              <a:cxn ang="0">
                <a:pos x="132" y="6"/>
              </a:cxn>
              <a:cxn ang="0">
                <a:pos x="114" y="18"/>
              </a:cxn>
              <a:cxn ang="0">
                <a:pos x="108" y="30"/>
              </a:cxn>
              <a:cxn ang="0">
                <a:pos x="90" y="42"/>
              </a:cxn>
              <a:cxn ang="0">
                <a:pos x="78" y="48"/>
              </a:cxn>
              <a:cxn ang="0">
                <a:pos x="60" y="48"/>
              </a:cxn>
              <a:cxn ang="0">
                <a:pos x="30" y="54"/>
              </a:cxn>
              <a:cxn ang="0">
                <a:pos x="18" y="48"/>
              </a:cxn>
              <a:cxn ang="0">
                <a:pos x="6" y="54"/>
              </a:cxn>
              <a:cxn ang="0">
                <a:pos x="6" y="66"/>
              </a:cxn>
              <a:cxn ang="0">
                <a:pos x="12" y="72"/>
              </a:cxn>
              <a:cxn ang="0">
                <a:pos x="18" y="96"/>
              </a:cxn>
              <a:cxn ang="0">
                <a:pos x="30" y="120"/>
              </a:cxn>
              <a:cxn ang="0">
                <a:pos x="42" y="126"/>
              </a:cxn>
              <a:cxn ang="0">
                <a:pos x="48" y="138"/>
              </a:cxn>
              <a:cxn ang="0">
                <a:pos x="54" y="150"/>
              </a:cxn>
              <a:cxn ang="0">
                <a:pos x="66" y="150"/>
              </a:cxn>
              <a:cxn ang="0">
                <a:pos x="84" y="144"/>
              </a:cxn>
              <a:cxn ang="0">
                <a:pos x="90" y="138"/>
              </a:cxn>
              <a:cxn ang="0">
                <a:pos x="96" y="126"/>
              </a:cxn>
              <a:cxn ang="0">
                <a:pos x="108" y="114"/>
              </a:cxn>
              <a:cxn ang="0">
                <a:pos x="114" y="102"/>
              </a:cxn>
              <a:cxn ang="0">
                <a:pos x="120" y="78"/>
              </a:cxn>
              <a:cxn ang="0">
                <a:pos x="126" y="66"/>
              </a:cxn>
              <a:cxn ang="0">
                <a:pos x="132" y="54"/>
              </a:cxn>
              <a:cxn ang="0">
                <a:pos x="144" y="42"/>
              </a:cxn>
              <a:cxn ang="0">
                <a:pos x="156" y="30"/>
              </a:cxn>
              <a:cxn ang="0">
                <a:pos x="168" y="18"/>
              </a:cxn>
              <a:cxn ang="0">
                <a:pos x="180" y="12"/>
              </a:cxn>
              <a:cxn ang="0">
                <a:pos x="180" y="0"/>
              </a:cxn>
              <a:cxn ang="0">
                <a:pos x="168" y="0"/>
              </a:cxn>
            </a:cxnLst>
            <a:rect l="0" t="0" r="r" b="b"/>
            <a:pathLst>
              <a:path w="180" h="150">
                <a:moveTo>
                  <a:pt x="168" y="0"/>
                </a:moveTo>
                <a:lnTo>
                  <a:pt x="156" y="6"/>
                </a:lnTo>
                <a:lnTo>
                  <a:pt x="150" y="6"/>
                </a:lnTo>
                <a:lnTo>
                  <a:pt x="144" y="6"/>
                </a:lnTo>
                <a:lnTo>
                  <a:pt x="138" y="0"/>
                </a:lnTo>
                <a:lnTo>
                  <a:pt x="132" y="6"/>
                </a:lnTo>
                <a:lnTo>
                  <a:pt x="120" y="12"/>
                </a:lnTo>
                <a:lnTo>
                  <a:pt x="114" y="18"/>
                </a:lnTo>
                <a:lnTo>
                  <a:pt x="114" y="24"/>
                </a:lnTo>
                <a:lnTo>
                  <a:pt x="108" y="30"/>
                </a:lnTo>
                <a:lnTo>
                  <a:pt x="96" y="36"/>
                </a:lnTo>
                <a:lnTo>
                  <a:pt x="90" y="42"/>
                </a:lnTo>
                <a:lnTo>
                  <a:pt x="84" y="42"/>
                </a:lnTo>
                <a:lnTo>
                  <a:pt x="78" y="48"/>
                </a:lnTo>
                <a:lnTo>
                  <a:pt x="72" y="48"/>
                </a:lnTo>
                <a:lnTo>
                  <a:pt x="60" y="48"/>
                </a:lnTo>
                <a:lnTo>
                  <a:pt x="48" y="54"/>
                </a:lnTo>
                <a:lnTo>
                  <a:pt x="30" y="54"/>
                </a:lnTo>
                <a:lnTo>
                  <a:pt x="24" y="54"/>
                </a:lnTo>
                <a:lnTo>
                  <a:pt x="18" y="48"/>
                </a:lnTo>
                <a:lnTo>
                  <a:pt x="12" y="54"/>
                </a:lnTo>
                <a:lnTo>
                  <a:pt x="6" y="54"/>
                </a:lnTo>
                <a:lnTo>
                  <a:pt x="0" y="60"/>
                </a:lnTo>
                <a:lnTo>
                  <a:pt x="6" y="66"/>
                </a:lnTo>
                <a:lnTo>
                  <a:pt x="12" y="66"/>
                </a:lnTo>
                <a:lnTo>
                  <a:pt x="12" y="72"/>
                </a:lnTo>
                <a:lnTo>
                  <a:pt x="18" y="78"/>
                </a:lnTo>
                <a:lnTo>
                  <a:pt x="18" y="96"/>
                </a:lnTo>
                <a:lnTo>
                  <a:pt x="24" y="102"/>
                </a:lnTo>
                <a:lnTo>
                  <a:pt x="30" y="120"/>
                </a:lnTo>
                <a:lnTo>
                  <a:pt x="36" y="126"/>
                </a:lnTo>
                <a:lnTo>
                  <a:pt x="42" y="126"/>
                </a:lnTo>
                <a:lnTo>
                  <a:pt x="42" y="132"/>
                </a:lnTo>
                <a:lnTo>
                  <a:pt x="48" y="138"/>
                </a:lnTo>
                <a:lnTo>
                  <a:pt x="48" y="144"/>
                </a:lnTo>
                <a:lnTo>
                  <a:pt x="54" y="150"/>
                </a:lnTo>
                <a:lnTo>
                  <a:pt x="60" y="150"/>
                </a:lnTo>
                <a:lnTo>
                  <a:pt x="66" y="150"/>
                </a:lnTo>
                <a:lnTo>
                  <a:pt x="72" y="144"/>
                </a:lnTo>
                <a:lnTo>
                  <a:pt x="84" y="144"/>
                </a:lnTo>
                <a:lnTo>
                  <a:pt x="90" y="144"/>
                </a:lnTo>
                <a:lnTo>
                  <a:pt x="90" y="138"/>
                </a:lnTo>
                <a:lnTo>
                  <a:pt x="90" y="132"/>
                </a:lnTo>
                <a:lnTo>
                  <a:pt x="96" y="126"/>
                </a:lnTo>
                <a:lnTo>
                  <a:pt x="102" y="126"/>
                </a:lnTo>
                <a:lnTo>
                  <a:pt x="108" y="114"/>
                </a:lnTo>
                <a:lnTo>
                  <a:pt x="114" y="108"/>
                </a:lnTo>
                <a:lnTo>
                  <a:pt x="114" y="102"/>
                </a:lnTo>
                <a:lnTo>
                  <a:pt x="120" y="84"/>
                </a:lnTo>
                <a:lnTo>
                  <a:pt x="120" y="78"/>
                </a:lnTo>
                <a:lnTo>
                  <a:pt x="126" y="72"/>
                </a:lnTo>
                <a:lnTo>
                  <a:pt x="126" y="66"/>
                </a:lnTo>
                <a:lnTo>
                  <a:pt x="126" y="60"/>
                </a:lnTo>
                <a:lnTo>
                  <a:pt x="132" y="54"/>
                </a:lnTo>
                <a:lnTo>
                  <a:pt x="138" y="48"/>
                </a:lnTo>
                <a:lnTo>
                  <a:pt x="144" y="42"/>
                </a:lnTo>
                <a:lnTo>
                  <a:pt x="150" y="36"/>
                </a:lnTo>
                <a:lnTo>
                  <a:pt x="156" y="30"/>
                </a:lnTo>
                <a:lnTo>
                  <a:pt x="156" y="24"/>
                </a:lnTo>
                <a:lnTo>
                  <a:pt x="168" y="18"/>
                </a:lnTo>
                <a:lnTo>
                  <a:pt x="174" y="18"/>
                </a:lnTo>
                <a:lnTo>
                  <a:pt x="180" y="12"/>
                </a:lnTo>
                <a:lnTo>
                  <a:pt x="180" y="6"/>
                </a:lnTo>
                <a:lnTo>
                  <a:pt x="180" y="0"/>
                </a:lnTo>
                <a:lnTo>
                  <a:pt x="174" y="0"/>
                </a:lnTo>
                <a:lnTo>
                  <a:pt x="168" y="0"/>
                </a:lnTo>
                <a:close/>
              </a:path>
            </a:pathLst>
          </a:custGeom>
          <a:grpFill/>
          <a:ln w="9525">
            <a:solidFill>
              <a:schemeClr val="bg1">
                <a:lumMod val="75000"/>
              </a:schemeClr>
            </a:solidFill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s-E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GB"/>
          </a:p>
        </xdr:txBody>
      </xdr:sp>
      <xdr:sp macro="" textlink="">
        <xdr:nvSpPr>
          <xdr:cNvPr id="28" name="Freeform 17"/>
          <xdr:cNvSpPr>
            <a:spLocks/>
          </xdr:cNvSpPr>
        </xdr:nvSpPr>
        <xdr:spPr bwMode="auto">
          <a:xfrm>
            <a:off x="1819275" y="5859463"/>
            <a:ext cx="161925" cy="180975"/>
          </a:xfrm>
          <a:custGeom>
            <a:avLst/>
            <a:gdLst/>
            <a:ahLst/>
            <a:cxnLst>
              <a:cxn ang="0">
                <a:pos x="96" y="18"/>
              </a:cxn>
              <a:cxn ang="0">
                <a:pos x="90" y="12"/>
              </a:cxn>
              <a:cxn ang="0">
                <a:pos x="90" y="6"/>
              </a:cxn>
              <a:cxn ang="0">
                <a:pos x="96" y="6"/>
              </a:cxn>
              <a:cxn ang="0">
                <a:pos x="96" y="0"/>
              </a:cxn>
              <a:cxn ang="0">
                <a:pos x="90" y="0"/>
              </a:cxn>
              <a:cxn ang="0">
                <a:pos x="84" y="0"/>
              </a:cxn>
              <a:cxn ang="0">
                <a:pos x="84" y="6"/>
              </a:cxn>
              <a:cxn ang="0">
                <a:pos x="84" y="12"/>
              </a:cxn>
              <a:cxn ang="0">
                <a:pos x="78" y="12"/>
              </a:cxn>
              <a:cxn ang="0">
                <a:pos x="72" y="12"/>
              </a:cxn>
              <a:cxn ang="0">
                <a:pos x="66" y="6"/>
              </a:cxn>
              <a:cxn ang="0">
                <a:pos x="60" y="6"/>
              </a:cxn>
              <a:cxn ang="0">
                <a:pos x="48" y="12"/>
              </a:cxn>
              <a:cxn ang="0">
                <a:pos x="48" y="6"/>
              </a:cxn>
              <a:cxn ang="0">
                <a:pos x="42" y="6"/>
              </a:cxn>
              <a:cxn ang="0">
                <a:pos x="36" y="6"/>
              </a:cxn>
              <a:cxn ang="0">
                <a:pos x="30" y="6"/>
              </a:cxn>
              <a:cxn ang="0">
                <a:pos x="24" y="12"/>
              </a:cxn>
              <a:cxn ang="0">
                <a:pos x="24" y="18"/>
              </a:cxn>
              <a:cxn ang="0">
                <a:pos x="24" y="24"/>
              </a:cxn>
              <a:cxn ang="0">
                <a:pos x="24" y="30"/>
              </a:cxn>
              <a:cxn ang="0">
                <a:pos x="18" y="36"/>
              </a:cxn>
              <a:cxn ang="0">
                <a:pos x="6" y="42"/>
              </a:cxn>
              <a:cxn ang="0">
                <a:pos x="0" y="42"/>
              </a:cxn>
              <a:cxn ang="0">
                <a:pos x="0" y="48"/>
              </a:cxn>
              <a:cxn ang="0">
                <a:pos x="0" y="60"/>
              </a:cxn>
              <a:cxn ang="0">
                <a:pos x="0" y="66"/>
              </a:cxn>
              <a:cxn ang="0">
                <a:pos x="0" y="72"/>
              </a:cxn>
              <a:cxn ang="0">
                <a:pos x="0" y="78"/>
              </a:cxn>
              <a:cxn ang="0">
                <a:pos x="6" y="84"/>
              </a:cxn>
              <a:cxn ang="0">
                <a:pos x="12" y="96"/>
              </a:cxn>
              <a:cxn ang="0">
                <a:pos x="30" y="108"/>
              </a:cxn>
              <a:cxn ang="0">
                <a:pos x="42" y="108"/>
              </a:cxn>
              <a:cxn ang="0">
                <a:pos x="54" y="114"/>
              </a:cxn>
              <a:cxn ang="0">
                <a:pos x="60" y="114"/>
              </a:cxn>
              <a:cxn ang="0">
                <a:pos x="60" y="108"/>
              </a:cxn>
              <a:cxn ang="0">
                <a:pos x="66" y="108"/>
              </a:cxn>
              <a:cxn ang="0">
                <a:pos x="78" y="96"/>
              </a:cxn>
              <a:cxn ang="0">
                <a:pos x="84" y="96"/>
              </a:cxn>
              <a:cxn ang="0">
                <a:pos x="90" y="90"/>
              </a:cxn>
              <a:cxn ang="0">
                <a:pos x="90" y="84"/>
              </a:cxn>
              <a:cxn ang="0">
                <a:pos x="96" y="84"/>
              </a:cxn>
              <a:cxn ang="0">
                <a:pos x="102" y="78"/>
              </a:cxn>
              <a:cxn ang="0">
                <a:pos x="96" y="72"/>
              </a:cxn>
              <a:cxn ang="0">
                <a:pos x="102" y="66"/>
              </a:cxn>
              <a:cxn ang="0">
                <a:pos x="102" y="60"/>
              </a:cxn>
              <a:cxn ang="0">
                <a:pos x="102" y="48"/>
              </a:cxn>
              <a:cxn ang="0">
                <a:pos x="102" y="42"/>
              </a:cxn>
              <a:cxn ang="0">
                <a:pos x="96" y="36"/>
              </a:cxn>
              <a:cxn ang="0">
                <a:pos x="96" y="30"/>
              </a:cxn>
              <a:cxn ang="0">
                <a:pos x="90" y="24"/>
              </a:cxn>
              <a:cxn ang="0">
                <a:pos x="90" y="18"/>
              </a:cxn>
              <a:cxn ang="0">
                <a:pos x="96" y="18"/>
              </a:cxn>
            </a:cxnLst>
            <a:rect l="0" t="0" r="r" b="b"/>
            <a:pathLst>
              <a:path w="102" h="114">
                <a:moveTo>
                  <a:pt x="96" y="18"/>
                </a:moveTo>
                <a:lnTo>
                  <a:pt x="90" y="12"/>
                </a:lnTo>
                <a:lnTo>
                  <a:pt x="90" y="6"/>
                </a:lnTo>
                <a:lnTo>
                  <a:pt x="96" y="6"/>
                </a:lnTo>
                <a:lnTo>
                  <a:pt x="96" y="0"/>
                </a:lnTo>
                <a:lnTo>
                  <a:pt x="90" y="0"/>
                </a:lnTo>
                <a:lnTo>
                  <a:pt x="84" y="0"/>
                </a:lnTo>
                <a:lnTo>
                  <a:pt x="84" y="6"/>
                </a:lnTo>
                <a:lnTo>
                  <a:pt x="84" y="12"/>
                </a:lnTo>
                <a:lnTo>
                  <a:pt x="78" y="12"/>
                </a:lnTo>
                <a:lnTo>
                  <a:pt x="72" y="12"/>
                </a:lnTo>
                <a:lnTo>
                  <a:pt x="66" y="6"/>
                </a:lnTo>
                <a:lnTo>
                  <a:pt x="60" y="6"/>
                </a:lnTo>
                <a:lnTo>
                  <a:pt x="48" y="12"/>
                </a:lnTo>
                <a:lnTo>
                  <a:pt x="48" y="6"/>
                </a:lnTo>
                <a:lnTo>
                  <a:pt x="42" y="6"/>
                </a:lnTo>
                <a:lnTo>
                  <a:pt x="36" y="6"/>
                </a:lnTo>
                <a:lnTo>
                  <a:pt x="30" y="6"/>
                </a:lnTo>
                <a:lnTo>
                  <a:pt x="24" y="12"/>
                </a:lnTo>
                <a:lnTo>
                  <a:pt x="24" y="18"/>
                </a:lnTo>
                <a:lnTo>
                  <a:pt x="24" y="24"/>
                </a:lnTo>
                <a:lnTo>
                  <a:pt x="24" y="30"/>
                </a:lnTo>
                <a:lnTo>
                  <a:pt x="18" y="36"/>
                </a:lnTo>
                <a:lnTo>
                  <a:pt x="6" y="42"/>
                </a:lnTo>
                <a:lnTo>
                  <a:pt x="0" y="42"/>
                </a:lnTo>
                <a:lnTo>
                  <a:pt x="0" y="48"/>
                </a:lnTo>
                <a:lnTo>
                  <a:pt x="0" y="60"/>
                </a:lnTo>
                <a:lnTo>
                  <a:pt x="0" y="66"/>
                </a:lnTo>
                <a:lnTo>
                  <a:pt x="0" y="72"/>
                </a:lnTo>
                <a:lnTo>
                  <a:pt x="0" y="78"/>
                </a:lnTo>
                <a:lnTo>
                  <a:pt x="6" y="84"/>
                </a:lnTo>
                <a:lnTo>
                  <a:pt x="12" y="96"/>
                </a:lnTo>
                <a:lnTo>
                  <a:pt x="30" y="108"/>
                </a:lnTo>
                <a:lnTo>
                  <a:pt x="42" y="108"/>
                </a:lnTo>
                <a:lnTo>
                  <a:pt x="54" y="114"/>
                </a:lnTo>
                <a:lnTo>
                  <a:pt x="60" y="114"/>
                </a:lnTo>
                <a:lnTo>
                  <a:pt x="60" y="108"/>
                </a:lnTo>
                <a:lnTo>
                  <a:pt x="66" y="108"/>
                </a:lnTo>
                <a:lnTo>
                  <a:pt x="78" y="96"/>
                </a:lnTo>
                <a:lnTo>
                  <a:pt x="84" y="96"/>
                </a:lnTo>
                <a:lnTo>
                  <a:pt x="90" y="90"/>
                </a:lnTo>
                <a:lnTo>
                  <a:pt x="90" y="84"/>
                </a:lnTo>
                <a:lnTo>
                  <a:pt x="96" y="84"/>
                </a:lnTo>
                <a:lnTo>
                  <a:pt x="102" y="78"/>
                </a:lnTo>
                <a:lnTo>
                  <a:pt x="96" y="72"/>
                </a:lnTo>
                <a:lnTo>
                  <a:pt x="102" y="66"/>
                </a:lnTo>
                <a:lnTo>
                  <a:pt x="102" y="60"/>
                </a:lnTo>
                <a:lnTo>
                  <a:pt x="102" y="48"/>
                </a:lnTo>
                <a:lnTo>
                  <a:pt x="102" y="42"/>
                </a:lnTo>
                <a:lnTo>
                  <a:pt x="96" y="36"/>
                </a:lnTo>
                <a:lnTo>
                  <a:pt x="96" y="30"/>
                </a:lnTo>
                <a:lnTo>
                  <a:pt x="90" y="24"/>
                </a:lnTo>
                <a:lnTo>
                  <a:pt x="90" y="18"/>
                </a:lnTo>
                <a:lnTo>
                  <a:pt x="96" y="18"/>
                </a:lnTo>
                <a:close/>
              </a:path>
            </a:pathLst>
          </a:custGeom>
          <a:grpFill/>
          <a:ln w="9525">
            <a:solidFill>
              <a:schemeClr val="bg1">
                <a:lumMod val="75000"/>
              </a:schemeClr>
            </a:solidFill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s-E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GB"/>
          </a:p>
        </xdr:txBody>
      </xdr:sp>
    </xdr:grpSp>
    <xdr:clientData/>
  </xdr:twoCellAnchor>
  <xdr:twoCellAnchor>
    <xdr:from>
      <xdr:col>4</xdr:col>
      <xdr:colOff>307842</xdr:colOff>
      <xdr:row>25</xdr:row>
      <xdr:rowOff>78386</xdr:rowOff>
    </xdr:from>
    <xdr:to>
      <xdr:col>8</xdr:col>
      <xdr:colOff>53282</xdr:colOff>
      <xdr:row>28</xdr:row>
      <xdr:rowOff>58424</xdr:rowOff>
    </xdr:to>
    <xdr:grpSp>
      <xdr:nvGrpSpPr>
        <xdr:cNvPr id="29" name="123 Grupo"/>
        <xdr:cNvGrpSpPr/>
      </xdr:nvGrpSpPr>
      <xdr:grpSpPr>
        <a:xfrm>
          <a:off x="3117717" y="5479061"/>
          <a:ext cx="2060015" cy="551538"/>
          <a:chOff x="3028950" y="5690666"/>
          <a:chExt cx="2219325" cy="609600"/>
        </a:xfrm>
      </xdr:grpSpPr>
      <xdr:sp macro="" textlink="">
        <xdr:nvSpPr>
          <xdr:cNvPr id="30" name="Freeform 6"/>
          <xdr:cNvSpPr>
            <a:spLocks/>
          </xdr:cNvSpPr>
        </xdr:nvSpPr>
        <xdr:spPr bwMode="auto">
          <a:xfrm>
            <a:off x="3028950" y="5690666"/>
            <a:ext cx="1800225" cy="609600"/>
          </a:xfrm>
          <a:custGeom>
            <a:avLst/>
            <a:gdLst/>
            <a:ahLst/>
            <a:cxnLst>
              <a:cxn ang="0">
                <a:pos x="12" y="348"/>
              </a:cxn>
              <a:cxn ang="0">
                <a:pos x="30" y="288"/>
              </a:cxn>
              <a:cxn ang="0">
                <a:pos x="48" y="234"/>
              </a:cxn>
              <a:cxn ang="0">
                <a:pos x="78" y="168"/>
              </a:cxn>
              <a:cxn ang="0">
                <a:pos x="96" y="108"/>
              </a:cxn>
              <a:cxn ang="0">
                <a:pos x="108" y="66"/>
              </a:cxn>
              <a:cxn ang="0">
                <a:pos x="126" y="42"/>
              </a:cxn>
              <a:cxn ang="0">
                <a:pos x="156" y="54"/>
              </a:cxn>
              <a:cxn ang="0">
                <a:pos x="180" y="36"/>
              </a:cxn>
              <a:cxn ang="0">
                <a:pos x="210" y="36"/>
              </a:cxn>
              <a:cxn ang="0">
                <a:pos x="246" y="18"/>
              </a:cxn>
              <a:cxn ang="0">
                <a:pos x="282" y="0"/>
              </a:cxn>
              <a:cxn ang="0">
                <a:pos x="312" y="6"/>
              </a:cxn>
              <a:cxn ang="0">
                <a:pos x="318" y="18"/>
              </a:cxn>
              <a:cxn ang="0">
                <a:pos x="300" y="60"/>
              </a:cxn>
              <a:cxn ang="0">
                <a:pos x="312" y="90"/>
              </a:cxn>
              <a:cxn ang="0">
                <a:pos x="318" y="96"/>
              </a:cxn>
              <a:cxn ang="0">
                <a:pos x="330" y="126"/>
              </a:cxn>
              <a:cxn ang="0">
                <a:pos x="348" y="150"/>
              </a:cxn>
              <a:cxn ang="0">
                <a:pos x="372" y="168"/>
              </a:cxn>
              <a:cxn ang="0">
                <a:pos x="390" y="198"/>
              </a:cxn>
              <a:cxn ang="0">
                <a:pos x="432" y="222"/>
              </a:cxn>
              <a:cxn ang="0">
                <a:pos x="462" y="246"/>
              </a:cxn>
              <a:cxn ang="0">
                <a:pos x="516" y="276"/>
              </a:cxn>
              <a:cxn ang="0">
                <a:pos x="570" y="288"/>
              </a:cxn>
              <a:cxn ang="0">
                <a:pos x="630" y="294"/>
              </a:cxn>
              <a:cxn ang="0">
                <a:pos x="672" y="276"/>
              </a:cxn>
              <a:cxn ang="0">
                <a:pos x="720" y="264"/>
              </a:cxn>
              <a:cxn ang="0">
                <a:pos x="750" y="258"/>
              </a:cxn>
              <a:cxn ang="0">
                <a:pos x="774" y="276"/>
              </a:cxn>
              <a:cxn ang="0">
                <a:pos x="810" y="264"/>
              </a:cxn>
              <a:cxn ang="0">
                <a:pos x="822" y="246"/>
              </a:cxn>
              <a:cxn ang="0">
                <a:pos x="840" y="240"/>
              </a:cxn>
              <a:cxn ang="0">
                <a:pos x="870" y="264"/>
              </a:cxn>
              <a:cxn ang="0">
                <a:pos x="906" y="276"/>
              </a:cxn>
              <a:cxn ang="0">
                <a:pos x="936" y="282"/>
              </a:cxn>
              <a:cxn ang="0">
                <a:pos x="966" y="270"/>
              </a:cxn>
              <a:cxn ang="0">
                <a:pos x="1002" y="258"/>
              </a:cxn>
              <a:cxn ang="0">
                <a:pos x="1020" y="246"/>
              </a:cxn>
              <a:cxn ang="0">
                <a:pos x="1044" y="222"/>
              </a:cxn>
              <a:cxn ang="0">
                <a:pos x="1056" y="186"/>
              </a:cxn>
              <a:cxn ang="0">
                <a:pos x="1068" y="192"/>
              </a:cxn>
              <a:cxn ang="0">
                <a:pos x="1074" y="228"/>
              </a:cxn>
              <a:cxn ang="0">
                <a:pos x="1086" y="252"/>
              </a:cxn>
              <a:cxn ang="0">
                <a:pos x="1092" y="270"/>
              </a:cxn>
              <a:cxn ang="0">
                <a:pos x="1092" y="288"/>
              </a:cxn>
              <a:cxn ang="0">
                <a:pos x="1128" y="312"/>
              </a:cxn>
              <a:cxn ang="0">
                <a:pos x="1122" y="294"/>
              </a:cxn>
              <a:cxn ang="0">
                <a:pos x="1098" y="270"/>
              </a:cxn>
            </a:cxnLst>
            <a:rect l="0" t="0" r="r" b="b"/>
            <a:pathLst>
              <a:path w="1134" h="384">
                <a:moveTo>
                  <a:pt x="0" y="384"/>
                </a:moveTo>
                <a:lnTo>
                  <a:pt x="0" y="372"/>
                </a:lnTo>
                <a:lnTo>
                  <a:pt x="6" y="360"/>
                </a:lnTo>
                <a:lnTo>
                  <a:pt x="12" y="348"/>
                </a:lnTo>
                <a:lnTo>
                  <a:pt x="18" y="324"/>
                </a:lnTo>
                <a:lnTo>
                  <a:pt x="18" y="312"/>
                </a:lnTo>
                <a:lnTo>
                  <a:pt x="24" y="300"/>
                </a:lnTo>
                <a:lnTo>
                  <a:pt x="30" y="288"/>
                </a:lnTo>
                <a:lnTo>
                  <a:pt x="42" y="270"/>
                </a:lnTo>
                <a:lnTo>
                  <a:pt x="42" y="264"/>
                </a:lnTo>
                <a:lnTo>
                  <a:pt x="48" y="252"/>
                </a:lnTo>
                <a:lnTo>
                  <a:pt x="48" y="234"/>
                </a:lnTo>
                <a:lnTo>
                  <a:pt x="54" y="222"/>
                </a:lnTo>
                <a:lnTo>
                  <a:pt x="60" y="204"/>
                </a:lnTo>
                <a:lnTo>
                  <a:pt x="66" y="186"/>
                </a:lnTo>
                <a:lnTo>
                  <a:pt x="78" y="168"/>
                </a:lnTo>
                <a:lnTo>
                  <a:pt x="84" y="138"/>
                </a:lnTo>
                <a:lnTo>
                  <a:pt x="90" y="126"/>
                </a:lnTo>
                <a:lnTo>
                  <a:pt x="96" y="114"/>
                </a:lnTo>
                <a:lnTo>
                  <a:pt x="96" y="108"/>
                </a:lnTo>
                <a:lnTo>
                  <a:pt x="102" y="102"/>
                </a:lnTo>
                <a:lnTo>
                  <a:pt x="102" y="90"/>
                </a:lnTo>
                <a:lnTo>
                  <a:pt x="108" y="78"/>
                </a:lnTo>
                <a:lnTo>
                  <a:pt x="108" y="66"/>
                </a:lnTo>
                <a:lnTo>
                  <a:pt x="114" y="54"/>
                </a:lnTo>
                <a:lnTo>
                  <a:pt x="114" y="48"/>
                </a:lnTo>
                <a:lnTo>
                  <a:pt x="120" y="42"/>
                </a:lnTo>
                <a:lnTo>
                  <a:pt x="126" y="42"/>
                </a:lnTo>
                <a:lnTo>
                  <a:pt x="138" y="48"/>
                </a:lnTo>
                <a:lnTo>
                  <a:pt x="150" y="48"/>
                </a:lnTo>
                <a:lnTo>
                  <a:pt x="156" y="48"/>
                </a:lnTo>
                <a:lnTo>
                  <a:pt x="156" y="54"/>
                </a:lnTo>
                <a:lnTo>
                  <a:pt x="162" y="54"/>
                </a:lnTo>
                <a:lnTo>
                  <a:pt x="162" y="48"/>
                </a:lnTo>
                <a:lnTo>
                  <a:pt x="168" y="42"/>
                </a:lnTo>
                <a:lnTo>
                  <a:pt x="180" y="36"/>
                </a:lnTo>
                <a:lnTo>
                  <a:pt x="192" y="30"/>
                </a:lnTo>
                <a:lnTo>
                  <a:pt x="198" y="36"/>
                </a:lnTo>
                <a:lnTo>
                  <a:pt x="204" y="36"/>
                </a:lnTo>
                <a:lnTo>
                  <a:pt x="210" y="36"/>
                </a:lnTo>
                <a:lnTo>
                  <a:pt x="210" y="30"/>
                </a:lnTo>
                <a:lnTo>
                  <a:pt x="222" y="30"/>
                </a:lnTo>
                <a:lnTo>
                  <a:pt x="240" y="24"/>
                </a:lnTo>
                <a:lnTo>
                  <a:pt x="246" y="18"/>
                </a:lnTo>
                <a:lnTo>
                  <a:pt x="258" y="6"/>
                </a:lnTo>
                <a:lnTo>
                  <a:pt x="270" y="6"/>
                </a:lnTo>
                <a:lnTo>
                  <a:pt x="276" y="6"/>
                </a:lnTo>
                <a:lnTo>
                  <a:pt x="282" y="0"/>
                </a:lnTo>
                <a:lnTo>
                  <a:pt x="288" y="6"/>
                </a:lnTo>
                <a:lnTo>
                  <a:pt x="294" y="0"/>
                </a:lnTo>
                <a:lnTo>
                  <a:pt x="306" y="6"/>
                </a:lnTo>
                <a:lnTo>
                  <a:pt x="312" y="6"/>
                </a:lnTo>
                <a:lnTo>
                  <a:pt x="318" y="6"/>
                </a:lnTo>
                <a:lnTo>
                  <a:pt x="324" y="6"/>
                </a:lnTo>
                <a:lnTo>
                  <a:pt x="324" y="12"/>
                </a:lnTo>
                <a:lnTo>
                  <a:pt x="318" y="18"/>
                </a:lnTo>
                <a:lnTo>
                  <a:pt x="306" y="18"/>
                </a:lnTo>
                <a:lnTo>
                  <a:pt x="300" y="30"/>
                </a:lnTo>
                <a:lnTo>
                  <a:pt x="300" y="36"/>
                </a:lnTo>
                <a:lnTo>
                  <a:pt x="300" y="60"/>
                </a:lnTo>
                <a:lnTo>
                  <a:pt x="306" y="72"/>
                </a:lnTo>
                <a:lnTo>
                  <a:pt x="306" y="78"/>
                </a:lnTo>
                <a:lnTo>
                  <a:pt x="306" y="84"/>
                </a:lnTo>
                <a:lnTo>
                  <a:pt x="312" y="90"/>
                </a:lnTo>
                <a:lnTo>
                  <a:pt x="318" y="84"/>
                </a:lnTo>
                <a:lnTo>
                  <a:pt x="318" y="90"/>
                </a:lnTo>
                <a:lnTo>
                  <a:pt x="324" y="90"/>
                </a:lnTo>
                <a:lnTo>
                  <a:pt x="318" y="96"/>
                </a:lnTo>
                <a:lnTo>
                  <a:pt x="324" y="102"/>
                </a:lnTo>
                <a:lnTo>
                  <a:pt x="330" y="114"/>
                </a:lnTo>
                <a:lnTo>
                  <a:pt x="330" y="120"/>
                </a:lnTo>
                <a:lnTo>
                  <a:pt x="330" y="126"/>
                </a:lnTo>
                <a:lnTo>
                  <a:pt x="336" y="132"/>
                </a:lnTo>
                <a:lnTo>
                  <a:pt x="336" y="144"/>
                </a:lnTo>
                <a:lnTo>
                  <a:pt x="342" y="144"/>
                </a:lnTo>
                <a:lnTo>
                  <a:pt x="348" y="150"/>
                </a:lnTo>
                <a:lnTo>
                  <a:pt x="354" y="150"/>
                </a:lnTo>
                <a:lnTo>
                  <a:pt x="360" y="150"/>
                </a:lnTo>
                <a:lnTo>
                  <a:pt x="360" y="156"/>
                </a:lnTo>
                <a:lnTo>
                  <a:pt x="372" y="168"/>
                </a:lnTo>
                <a:lnTo>
                  <a:pt x="378" y="180"/>
                </a:lnTo>
                <a:lnTo>
                  <a:pt x="384" y="186"/>
                </a:lnTo>
                <a:lnTo>
                  <a:pt x="390" y="192"/>
                </a:lnTo>
                <a:lnTo>
                  <a:pt x="390" y="198"/>
                </a:lnTo>
                <a:lnTo>
                  <a:pt x="402" y="198"/>
                </a:lnTo>
                <a:lnTo>
                  <a:pt x="414" y="204"/>
                </a:lnTo>
                <a:lnTo>
                  <a:pt x="420" y="210"/>
                </a:lnTo>
                <a:lnTo>
                  <a:pt x="432" y="222"/>
                </a:lnTo>
                <a:lnTo>
                  <a:pt x="438" y="228"/>
                </a:lnTo>
                <a:lnTo>
                  <a:pt x="450" y="234"/>
                </a:lnTo>
                <a:lnTo>
                  <a:pt x="456" y="240"/>
                </a:lnTo>
                <a:lnTo>
                  <a:pt x="462" y="246"/>
                </a:lnTo>
                <a:lnTo>
                  <a:pt x="474" y="252"/>
                </a:lnTo>
                <a:lnTo>
                  <a:pt x="480" y="258"/>
                </a:lnTo>
                <a:lnTo>
                  <a:pt x="504" y="270"/>
                </a:lnTo>
                <a:lnTo>
                  <a:pt x="516" y="276"/>
                </a:lnTo>
                <a:lnTo>
                  <a:pt x="522" y="276"/>
                </a:lnTo>
                <a:lnTo>
                  <a:pt x="528" y="276"/>
                </a:lnTo>
                <a:lnTo>
                  <a:pt x="534" y="276"/>
                </a:lnTo>
                <a:lnTo>
                  <a:pt x="570" y="288"/>
                </a:lnTo>
                <a:lnTo>
                  <a:pt x="588" y="294"/>
                </a:lnTo>
                <a:lnTo>
                  <a:pt x="594" y="294"/>
                </a:lnTo>
                <a:lnTo>
                  <a:pt x="606" y="294"/>
                </a:lnTo>
                <a:lnTo>
                  <a:pt x="630" y="294"/>
                </a:lnTo>
                <a:lnTo>
                  <a:pt x="636" y="288"/>
                </a:lnTo>
                <a:lnTo>
                  <a:pt x="648" y="282"/>
                </a:lnTo>
                <a:lnTo>
                  <a:pt x="660" y="282"/>
                </a:lnTo>
                <a:lnTo>
                  <a:pt x="672" y="276"/>
                </a:lnTo>
                <a:lnTo>
                  <a:pt x="678" y="276"/>
                </a:lnTo>
                <a:lnTo>
                  <a:pt x="684" y="276"/>
                </a:lnTo>
                <a:lnTo>
                  <a:pt x="702" y="270"/>
                </a:lnTo>
                <a:lnTo>
                  <a:pt x="720" y="264"/>
                </a:lnTo>
                <a:lnTo>
                  <a:pt x="726" y="264"/>
                </a:lnTo>
                <a:lnTo>
                  <a:pt x="732" y="264"/>
                </a:lnTo>
                <a:lnTo>
                  <a:pt x="738" y="264"/>
                </a:lnTo>
                <a:lnTo>
                  <a:pt x="750" y="258"/>
                </a:lnTo>
                <a:lnTo>
                  <a:pt x="762" y="252"/>
                </a:lnTo>
                <a:lnTo>
                  <a:pt x="762" y="264"/>
                </a:lnTo>
                <a:lnTo>
                  <a:pt x="768" y="270"/>
                </a:lnTo>
                <a:lnTo>
                  <a:pt x="774" y="276"/>
                </a:lnTo>
                <a:lnTo>
                  <a:pt x="792" y="276"/>
                </a:lnTo>
                <a:lnTo>
                  <a:pt x="798" y="276"/>
                </a:lnTo>
                <a:lnTo>
                  <a:pt x="804" y="270"/>
                </a:lnTo>
                <a:lnTo>
                  <a:pt x="810" y="264"/>
                </a:lnTo>
                <a:lnTo>
                  <a:pt x="810" y="258"/>
                </a:lnTo>
                <a:lnTo>
                  <a:pt x="810" y="252"/>
                </a:lnTo>
                <a:lnTo>
                  <a:pt x="816" y="246"/>
                </a:lnTo>
                <a:lnTo>
                  <a:pt x="822" y="246"/>
                </a:lnTo>
                <a:lnTo>
                  <a:pt x="828" y="240"/>
                </a:lnTo>
                <a:lnTo>
                  <a:pt x="834" y="240"/>
                </a:lnTo>
                <a:lnTo>
                  <a:pt x="834" y="234"/>
                </a:lnTo>
                <a:lnTo>
                  <a:pt x="840" y="240"/>
                </a:lnTo>
                <a:lnTo>
                  <a:pt x="846" y="246"/>
                </a:lnTo>
                <a:lnTo>
                  <a:pt x="852" y="252"/>
                </a:lnTo>
                <a:lnTo>
                  <a:pt x="864" y="258"/>
                </a:lnTo>
                <a:lnTo>
                  <a:pt x="870" y="264"/>
                </a:lnTo>
                <a:lnTo>
                  <a:pt x="876" y="264"/>
                </a:lnTo>
                <a:lnTo>
                  <a:pt x="888" y="270"/>
                </a:lnTo>
                <a:lnTo>
                  <a:pt x="900" y="276"/>
                </a:lnTo>
                <a:lnTo>
                  <a:pt x="906" y="276"/>
                </a:lnTo>
                <a:lnTo>
                  <a:pt x="912" y="276"/>
                </a:lnTo>
                <a:lnTo>
                  <a:pt x="918" y="276"/>
                </a:lnTo>
                <a:lnTo>
                  <a:pt x="924" y="276"/>
                </a:lnTo>
                <a:lnTo>
                  <a:pt x="936" y="282"/>
                </a:lnTo>
                <a:lnTo>
                  <a:pt x="942" y="282"/>
                </a:lnTo>
                <a:lnTo>
                  <a:pt x="948" y="282"/>
                </a:lnTo>
                <a:lnTo>
                  <a:pt x="954" y="282"/>
                </a:lnTo>
                <a:lnTo>
                  <a:pt x="966" y="270"/>
                </a:lnTo>
                <a:lnTo>
                  <a:pt x="972" y="270"/>
                </a:lnTo>
                <a:lnTo>
                  <a:pt x="984" y="264"/>
                </a:lnTo>
                <a:lnTo>
                  <a:pt x="996" y="264"/>
                </a:lnTo>
                <a:lnTo>
                  <a:pt x="1002" y="258"/>
                </a:lnTo>
                <a:lnTo>
                  <a:pt x="1008" y="258"/>
                </a:lnTo>
                <a:lnTo>
                  <a:pt x="1008" y="252"/>
                </a:lnTo>
                <a:lnTo>
                  <a:pt x="1014" y="246"/>
                </a:lnTo>
                <a:lnTo>
                  <a:pt x="1020" y="246"/>
                </a:lnTo>
                <a:lnTo>
                  <a:pt x="1032" y="240"/>
                </a:lnTo>
                <a:lnTo>
                  <a:pt x="1032" y="234"/>
                </a:lnTo>
                <a:lnTo>
                  <a:pt x="1032" y="228"/>
                </a:lnTo>
                <a:lnTo>
                  <a:pt x="1044" y="222"/>
                </a:lnTo>
                <a:lnTo>
                  <a:pt x="1044" y="210"/>
                </a:lnTo>
                <a:lnTo>
                  <a:pt x="1056" y="198"/>
                </a:lnTo>
                <a:lnTo>
                  <a:pt x="1056" y="192"/>
                </a:lnTo>
                <a:lnTo>
                  <a:pt x="1056" y="186"/>
                </a:lnTo>
                <a:lnTo>
                  <a:pt x="1062" y="180"/>
                </a:lnTo>
                <a:lnTo>
                  <a:pt x="1068" y="174"/>
                </a:lnTo>
                <a:lnTo>
                  <a:pt x="1074" y="180"/>
                </a:lnTo>
                <a:lnTo>
                  <a:pt x="1068" y="192"/>
                </a:lnTo>
                <a:lnTo>
                  <a:pt x="1074" y="198"/>
                </a:lnTo>
                <a:lnTo>
                  <a:pt x="1068" y="204"/>
                </a:lnTo>
                <a:lnTo>
                  <a:pt x="1068" y="210"/>
                </a:lnTo>
                <a:lnTo>
                  <a:pt x="1074" y="228"/>
                </a:lnTo>
                <a:lnTo>
                  <a:pt x="1080" y="234"/>
                </a:lnTo>
                <a:lnTo>
                  <a:pt x="1080" y="240"/>
                </a:lnTo>
                <a:lnTo>
                  <a:pt x="1086" y="246"/>
                </a:lnTo>
                <a:lnTo>
                  <a:pt x="1086" y="252"/>
                </a:lnTo>
                <a:lnTo>
                  <a:pt x="1080" y="252"/>
                </a:lnTo>
                <a:lnTo>
                  <a:pt x="1080" y="258"/>
                </a:lnTo>
                <a:lnTo>
                  <a:pt x="1086" y="264"/>
                </a:lnTo>
                <a:lnTo>
                  <a:pt x="1092" y="270"/>
                </a:lnTo>
                <a:lnTo>
                  <a:pt x="1086" y="276"/>
                </a:lnTo>
                <a:lnTo>
                  <a:pt x="1080" y="276"/>
                </a:lnTo>
                <a:lnTo>
                  <a:pt x="1086" y="282"/>
                </a:lnTo>
                <a:lnTo>
                  <a:pt x="1092" y="288"/>
                </a:lnTo>
                <a:lnTo>
                  <a:pt x="1098" y="300"/>
                </a:lnTo>
                <a:lnTo>
                  <a:pt x="1104" y="306"/>
                </a:lnTo>
                <a:lnTo>
                  <a:pt x="1122" y="312"/>
                </a:lnTo>
                <a:lnTo>
                  <a:pt x="1128" y="312"/>
                </a:lnTo>
                <a:lnTo>
                  <a:pt x="1134" y="312"/>
                </a:lnTo>
                <a:lnTo>
                  <a:pt x="1134" y="306"/>
                </a:lnTo>
                <a:lnTo>
                  <a:pt x="1128" y="300"/>
                </a:lnTo>
                <a:lnTo>
                  <a:pt x="1122" y="294"/>
                </a:lnTo>
                <a:lnTo>
                  <a:pt x="1110" y="288"/>
                </a:lnTo>
                <a:lnTo>
                  <a:pt x="1110" y="282"/>
                </a:lnTo>
                <a:lnTo>
                  <a:pt x="1104" y="282"/>
                </a:lnTo>
                <a:lnTo>
                  <a:pt x="1098" y="270"/>
                </a:lnTo>
                <a:lnTo>
                  <a:pt x="1092" y="270"/>
                </a:lnTo>
              </a:path>
            </a:pathLst>
          </a:custGeom>
          <a:noFill/>
          <a:ln w="952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s-E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GB"/>
          </a:p>
        </xdr:txBody>
      </xdr:sp>
      <xdr:sp macro="" textlink="">
        <xdr:nvSpPr>
          <xdr:cNvPr id="31" name="Freeform 7"/>
          <xdr:cNvSpPr>
            <a:spLocks/>
          </xdr:cNvSpPr>
        </xdr:nvSpPr>
        <xdr:spPr bwMode="auto">
          <a:xfrm>
            <a:off x="4762500" y="6109766"/>
            <a:ext cx="485775" cy="85725"/>
          </a:xfrm>
          <a:custGeom>
            <a:avLst/>
            <a:gdLst/>
            <a:ahLst/>
            <a:cxnLst>
              <a:cxn ang="0">
                <a:pos x="0" y="6"/>
              </a:cxn>
              <a:cxn ang="0">
                <a:pos x="0" y="0"/>
              </a:cxn>
              <a:cxn ang="0">
                <a:pos x="6" y="0"/>
              </a:cxn>
              <a:cxn ang="0">
                <a:pos x="6" y="6"/>
              </a:cxn>
              <a:cxn ang="0">
                <a:pos x="18" y="12"/>
              </a:cxn>
              <a:cxn ang="0">
                <a:pos x="36" y="24"/>
              </a:cxn>
              <a:cxn ang="0">
                <a:pos x="42" y="30"/>
              </a:cxn>
              <a:cxn ang="0">
                <a:pos x="60" y="48"/>
              </a:cxn>
              <a:cxn ang="0">
                <a:pos x="78" y="54"/>
              </a:cxn>
              <a:cxn ang="0">
                <a:pos x="96" y="54"/>
              </a:cxn>
              <a:cxn ang="0">
                <a:pos x="108" y="54"/>
              </a:cxn>
              <a:cxn ang="0">
                <a:pos x="114" y="54"/>
              </a:cxn>
              <a:cxn ang="0">
                <a:pos x="120" y="54"/>
              </a:cxn>
              <a:cxn ang="0">
                <a:pos x="132" y="48"/>
              </a:cxn>
              <a:cxn ang="0">
                <a:pos x="138" y="42"/>
              </a:cxn>
              <a:cxn ang="0">
                <a:pos x="144" y="30"/>
              </a:cxn>
              <a:cxn ang="0">
                <a:pos x="150" y="30"/>
              </a:cxn>
              <a:cxn ang="0">
                <a:pos x="156" y="36"/>
              </a:cxn>
              <a:cxn ang="0">
                <a:pos x="168" y="36"/>
              </a:cxn>
              <a:cxn ang="0">
                <a:pos x="174" y="36"/>
              </a:cxn>
              <a:cxn ang="0">
                <a:pos x="186" y="42"/>
              </a:cxn>
              <a:cxn ang="0">
                <a:pos x="192" y="48"/>
              </a:cxn>
              <a:cxn ang="0">
                <a:pos x="204" y="48"/>
              </a:cxn>
              <a:cxn ang="0">
                <a:pos x="210" y="48"/>
              </a:cxn>
              <a:cxn ang="0">
                <a:pos x="216" y="54"/>
              </a:cxn>
              <a:cxn ang="0">
                <a:pos x="222" y="48"/>
              </a:cxn>
              <a:cxn ang="0">
                <a:pos x="228" y="54"/>
              </a:cxn>
              <a:cxn ang="0">
                <a:pos x="228" y="48"/>
              </a:cxn>
              <a:cxn ang="0">
                <a:pos x="234" y="42"/>
              </a:cxn>
              <a:cxn ang="0">
                <a:pos x="246" y="48"/>
              </a:cxn>
              <a:cxn ang="0">
                <a:pos x="252" y="54"/>
              </a:cxn>
              <a:cxn ang="0">
                <a:pos x="264" y="54"/>
              </a:cxn>
              <a:cxn ang="0">
                <a:pos x="270" y="54"/>
              </a:cxn>
              <a:cxn ang="0">
                <a:pos x="276" y="54"/>
              </a:cxn>
              <a:cxn ang="0">
                <a:pos x="282" y="54"/>
              </a:cxn>
              <a:cxn ang="0">
                <a:pos x="288" y="54"/>
              </a:cxn>
              <a:cxn ang="0">
                <a:pos x="294" y="54"/>
              </a:cxn>
              <a:cxn ang="0">
                <a:pos x="306" y="54"/>
              </a:cxn>
            </a:cxnLst>
            <a:rect l="0" t="0" r="r" b="b"/>
            <a:pathLst>
              <a:path w="306" h="54">
                <a:moveTo>
                  <a:pt x="0" y="6"/>
                </a:moveTo>
                <a:lnTo>
                  <a:pt x="0" y="0"/>
                </a:lnTo>
                <a:lnTo>
                  <a:pt x="6" y="0"/>
                </a:lnTo>
                <a:lnTo>
                  <a:pt x="6" y="6"/>
                </a:lnTo>
                <a:lnTo>
                  <a:pt x="18" y="12"/>
                </a:lnTo>
                <a:lnTo>
                  <a:pt x="36" y="24"/>
                </a:lnTo>
                <a:lnTo>
                  <a:pt x="42" y="30"/>
                </a:lnTo>
                <a:lnTo>
                  <a:pt x="60" y="48"/>
                </a:lnTo>
                <a:lnTo>
                  <a:pt x="78" y="54"/>
                </a:lnTo>
                <a:lnTo>
                  <a:pt x="96" y="54"/>
                </a:lnTo>
                <a:lnTo>
                  <a:pt x="108" y="54"/>
                </a:lnTo>
                <a:lnTo>
                  <a:pt x="114" y="54"/>
                </a:lnTo>
                <a:lnTo>
                  <a:pt x="120" y="54"/>
                </a:lnTo>
                <a:lnTo>
                  <a:pt x="132" y="48"/>
                </a:lnTo>
                <a:lnTo>
                  <a:pt x="138" y="42"/>
                </a:lnTo>
                <a:lnTo>
                  <a:pt x="144" y="30"/>
                </a:lnTo>
                <a:lnTo>
                  <a:pt x="150" y="30"/>
                </a:lnTo>
                <a:lnTo>
                  <a:pt x="156" y="36"/>
                </a:lnTo>
                <a:lnTo>
                  <a:pt x="168" y="36"/>
                </a:lnTo>
                <a:lnTo>
                  <a:pt x="174" y="36"/>
                </a:lnTo>
                <a:lnTo>
                  <a:pt x="186" y="42"/>
                </a:lnTo>
                <a:lnTo>
                  <a:pt x="192" y="48"/>
                </a:lnTo>
                <a:lnTo>
                  <a:pt x="204" y="48"/>
                </a:lnTo>
                <a:lnTo>
                  <a:pt x="210" y="48"/>
                </a:lnTo>
                <a:lnTo>
                  <a:pt x="216" y="54"/>
                </a:lnTo>
                <a:lnTo>
                  <a:pt x="222" y="48"/>
                </a:lnTo>
                <a:lnTo>
                  <a:pt x="228" y="54"/>
                </a:lnTo>
                <a:lnTo>
                  <a:pt x="228" y="48"/>
                </a:lnTo>
                <a:lnTo>
                  <a:pt x="234" y="42"/>
                </a:lnTo>
                <a:lnTo>
                  <a:pt x="246" y="48"/>
                </a:lnTo>
                <a:lnTo>
                  <a:pt x="252" y="54"/>
                </a:lnTo>
                <a:lnTo>
                  <a:pt x="264" y="54"/>
                </a:lnTo>
                <a:lnTo>
                  <a:pt x="270" y="54"/>
                </a:lnTo>
                <a:lnTo>
                  <a:pt x="276" y="54"/>
                </a:lnTo>
                <a:lnTo>
                  <a:pt x="282" y="54"/>
                </a:lnTo>
                <a:lnTo>
                  <a:pt x="288" y="54"/>
                </a:lnTo>
                <a:lnTo>
                  <a:pt x="294" y="54"/>
                </a:lnTo>
                <a:lnTo>
                  <a:pt x="306" y="54"/>
                </a:lnTo>
              </a:path>
            </a:pathLst>
          </a:custGeom>
          <a:noFill/>
          <a:ln w="952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s-E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GB"/>
          </a:p>
        </xdr:txBody>
      </xdr:sp>
    </xdr:grpSp>
    <xdr:clientData/>
  </xdr:twoCellAnchor>
  <xdr:twoCellAnchor>
    <xdr:from>
      <xdr:col>10</xdr:col>
      <xdr:colOff>390726</xdr:colOff>
      <xdr:row>12</xdr:row>
      <xdr:rowOff>44459</xdr:rowOff>
    </xdr:from>
    <xdr:to>
      <xdr:col>12</xdr:col>
      <xdr:colOff>334424</xdr:colOff>
      <xdr:row>16</xdr:row>
      <xdr:rowOff>179615</xdr:rowOff>
    </xdr:to>
    <xdr:grpSp>
      <xdr:nvGrpSpPr>
        <xdr:cNvPr id="32" name="Islas Baleares"/>
        <xdr:cNvGrpSpPr/>
      </xdr:nvGrpSpPr>
      <xdr:grpSpPr>
        <a:xfrm>
          <a:off x="6696276" y="2978159"/>
          <a:ext cx="1343873" cy="887631"/>
          <a:chOff x="6715125" y="2963863"/>
          <a:chExt cx="1447800" cy="981075"/>
        </a:xfrm>
      </xdr:grpSpPr>
      <xdr:sp macro="" textlink="">
        <xdr:nvSpPr>
          <xdr:cNvPr id="33" name="Freeform 18"/>
          <xdr:cNvSpPr>
            <a:spLocks/>
          </xdr:cNvSpPr>
        </xdr:nvSpPr>
        <xdr:spPr bwMode="auto">
          <a:xfrm>
            <a:off x="6715125" y="3640138"/>
            <a:ext cx="200025" cy="190500"/>
          </a:xfrm>
          <a:custGeom>
            <a:avLst/>
            <a:gdLst/>
            <a:ahLst/>
            <a:cxnLst>
              <a:cxn ang="0">
                <a:pos x="90" y="0"/>
              </a:cxn>
              <a:cxn ang="0">
                <a:pos x="84" y="6"/>
              </a:cxn>
              <a:cxn ang="0">
                <a:pos x="78" y="6"/>
              </a:cxn>
              <a:cxn ang="0">
                <a:pos x="72" y="12"/>
              </a:cxn>
              <a:cxn ang="0">
                <a:pos x="60" y="18"/>
              </a:cxn>
              <a:cxn ang="0">
                <a:pos x="42" y="24"/>
              </a:cxn>
              <a:cxn ang="0">
                <a:pos x="36" y="24"/>
              </a:cxn>
              <a:cxn ang="0">
                <a:pos x="30" y="30"/>
              </a:cxn>
              <a:cxn ang="0">
                <a:pos x="24" y="42"/>
              </a:cxn>
              <a:cxn ang="0">
                <a:pos x="24" y="48"/>
              </a:cxn>
              <a:cxn ang="0">
                <a:pos x="24" y="60"/>
              </a:cxn>
              <a:cxn ang="0">
                <a:pos x="30" y="60"/>
              </a:cxn>
              <a:cxn ang="0">
                <a:pos x="24" y="60"/>
              </a:cxn>
              <a:cxn ang="0">
                <a:pos x="12" y="66"/>
              </a:cxn>
              <a:cxn ang="0">
                <a:pos x="6" y="66"/>
              </a:cxn>
              <a:cxn ang="0">
                <a:pos x="0" y="72"/>
              </a:cxn>
              <a:cxn ang="0">
                <a:pos x="6" y="72"/>
              </a:cxn>
              <a:cxn ang="0">
                <a:pos x="6" y="78"/>
              </a:cxn>
              <a:cxn ang="0">
                <a:pos x="0" y="96"/>
              </a:cxn>
              <a:cxn ang="0">
                <a:pos x="12" y="108"/>
              </a:cxn>
              <a:cxn ang="0">
                <a:pos x="24" y="102"/>
              </a:cxn>
              <a:cxn ang="0">
                <a:pos x="30" y="102"/>
              </a:cxn>
              <a:cxn ang="0">
                <a:pos x="36" y="108"/>
              </a:cxn>
              <a:cxn ang="0">
                <a:pos x="42" y="102"/>
              </a:cxn>
              <a:cxn ang="0">
                <a:pos x="48" y="108"/>
              </a:cxn>
              <a:cxn ang="0">
                <a:pos x="48" y="114"/>
              </a:cxn>
              <a:cxn ang="0">
                <a:pos x="54" y="114"/>
              </a:cxn>
              <a:cxn ang="0">
                <a:pos x="60" y="120"/>
              </a:cxn>
              <a:cxn ang="0">
                <a:pos x="60" y="114"/>
              </a:cxn>
              <a:cxn ang="0">
                <a:pos x="66" y="108"/>
              </a:cxn>
              <a:cxn ang="0">
                <a:pos x="66" y="96"/>
              </a:cxn>
              <a:cxn ang="0">
                <a:pos x="72" y="90"/>
              </a:cxn>
              <a:cxn ang="0">
                <a:pos x="78" y="84"/>
              </a:cxn>
              <a:cxn ang="0">
                <a:pos x="84" y="84"/>
              </a:cxn>
              <a:cxn ang="0">
                <a:pos x="84" y="78"/>
              </a:cxn>
              <a:cxn ang="0">
                <a:pos x="90" y="78"/>
              </a:cxn>
              <a:cxn ang="0">
                <a:pos x="96" y="72"/>
              </a:cxn>
              <a:cxn ang="0">
                <a:pos x="96" y="60"/>
              </a:cxn>
              <a:cxn ang="0">
                <a:pos x="102" y="54"/>
              </a:cxn>
              <a:cxn ang="0">
                <a:pos x="114" y="54"/>
              </a:cxn>
              <a:cxn ang="0">
                <a:pos x="114" y="48"/>
              </a:cxn>
              <a:cxn ang="0">
                <a:pos x="114" y="42"/>
              </a:cxn>
              <a:cxn ang="0">
                <a:pos x="120" y="36"/>
              </a:cxn>
              <a:cxn ang="0">
                <a:pos x="126" y="30"/>
              </a:cxn>
              <a:cxn ang="0">
                <a:pos x="120" y="24"/>
              </a:cxn>
              <a:cxn ang="0">
                <a:pos x="114" y="24"/>
              </a:cxn>
              <a:cxn ang="0">
                <a:pos x="114" y="18"/>
              </a:cxn>
              <a:cxn ang="0">
                <a:pos x="114" y="12"/>
              </a:cxn>
              <a:cxn ang="0">
                <a:pos x="120" y="12"/>
              </a:cxn>
              <a:cxn ang="0">
                <a:pos x="114" y="6"/>
              </a:cxn>
              <a:cxn ang="0">
                <a:pos x="102" y="6"/>
              </a:cxn>
              <a:cxn ang="0">
                <a:pos x="96" y="0"/>
              </a:cxn>
              <a:cxn ang="0">
                <a:pos x="90" y="0"/>
              </a:cxn>
            </a:cxnLst>
            <a:rect l="0" t="0" r="r" b="b"/>
            <a:pathLst>
              <a:path w="126" h="120">
                <a:moveTo>
                  <a:pt x="90" y="0"/>
                </a:moveTo>
                <a:lnTo>
                  <a:pt x="84" y="6"/>
                </a:lnTo>
                <a:lnTo>
                  <a:pt x="78" y="6"/>
                </a:lnTo>
                <a:lnTo>
                  <a:pt x="72" y="12"/>
                </a:lnTo>
                <a:lnTo>
                  <a:pt x="60" y="18"/>
                </a:lnTo>
                <a:lnTo>
                  <a:pt x="42" y="24"/>
                </a:lnTo>
                <a:lnTo>
                  <a:pt x="36" y="24"/>
                </a:lnTo>
                <a:lnTo>
                  <a:pt x="30" y="30"/>
                </a:lnTo>
                <a:lnTo>
                  <a:pt x="24" y="42"/>
                </a:lnTo>
                <a:lnTo>
                  <a:pt x="24" y="48"/>
                </a:lnTo>
                <a:lnTo>
                  <a:pt x="24" y="60"/>
                </a:lnTo>
                <a:lnTo>
                  <a:pt x="30" y="60"/>
                </a:lnTo>
                <a:lnTo>
                  <a:pt x="24" y="60"/>
                </a:lnTo>
                <a:lnTo>
                  <a:pt x="12" y="66"/>
                </a:lnTo>
                <a:lnTo>
                  <a:pt x="6" y="66"/>
                </a:lnTo>
                <a:lnTo>
                  <a:pt x="0" y="72"/>
                </a:lnTo>
                <a:lnTo>
                  <a:pt x="6" y="72"/>
                </a:lnTo>
                <a:lnTo>
                  <a:pt x="6" y="78"/>
                </a:lnTo>
                <a:lnTo>
                  <a:pt x="0" y="96"/>
                </a:lnTo>
                <a:lnTo>
                  <a:pt x="12" y="108"/>
                </a:lnTo>
                <a:lnTo>
                  <a:pt x="24" y="102"/>
                </a:lnTo>
                <a:lnTo>
                  <a:pt x="30" y="102"/>
                </a:lnTo>
                <a:lnTo>
                  <a:pt x="36" y="108"/>
                </a:lnTo>
                <a:lnTo>
                  <a:pt x="42" y="102"/>
                </a:lnTo>
                <a:lnTo>
                  <a:pt x="48" y="108"/>
                </a:lnTo>
                <a:lnTo>
                  <a:pt x="48" y="114"/>
                </a:lnTo>
                <a:lnTo>
                  <a:pt x="54" y="114"/>
                </a:lnTo>
                <a:lnTo>
                  <a:pt x="60" y="120"/>
                </a:lnTo>
                <a:lnTo>
                  <a:pt x="60" y="114"/>
                </a:lnTo>
                <a:lnTo>
                  <a:pt x="66" y="108"/>
                </a:lnTo>
                <a:lnTo>
                  <a:pt x="66" y="96"/>
                </a:lnTo>
                <a:lnTo>
                  <a:pt x="72" y="90"/>
                </a:lnTo>
                <a:lnTo>
                  <a:pt x="78" y="84"/>
                </a:lnTo>
                <a:lnTo>
                  <a:pt x="84" y="84"/>
                </a:lnTo>
                <a:lnTo>
                  <a:pt x="84" y="78"/>
                </a:lnTo>
                <a:lnTo>
                  <a:pt x="90" y="78"/>
                </a:lnTo>
                <a:lnTo>
                  <a:pt x="96" y="72"/>
                </a:lnTo>
                <a:lnTo>
                  <a:pt x="96" y="60"/>
                </a:lnTo>
                <a:lnTo>
                  <a:pt x="102" y="54"/>
                </a:lnTo>
                <a:lnTo>
                  <a:pt x="114" y="54"/>
                </a:lnTo>
                <a:lnTo>
                  <a:pt x="114" y="48"/>
                </a:lnTo>
                <a:lnTo>
                  <a:pt x="114" y="42"/>
                </a:lnTo>
                <a:lnTo>
                  <a:pt x="120" y="36"/>
                </a:lnTo>
                <a:lnTo>
                  <a:pt x="126" y="30"/>
                </a:lnTo>
                <a:lnTo>
                  <a:pt x="120" y="24"/>
                </a:lnTo>
                <a:lnTo>
                  <a:pt x="114" y="24"/>
                </a:lnTo>
                <a:lnTo>
                  <a:pt x="114" y="18"/>
                </a:lnTo>
                <a:lnTo>
                  <a:pt x="114" y="12"/>
                </a:lnTo>
                <a:lnTo>
                  <a:pt x="120" y="12"/>
                </a:lnTo>
                <a:lnTo>
                  <a:pt x="114" y="6"/>
                </a:lnTo>
                <a:lnTo>
                  <a:pt x="102" y="6"/>
                </a:lnTo>
                <a:lnTo>
                  <a:pt x="96" y="0"/>
                </a:lnTo>
                <a:lnTo>
                  <a:pt x="90" y="0"/>
                </a:lnTo>
                <a:close/>
              </a:path>
            </a:pathLst>
          </a:custGeom>
          <a:solidFill>
            <a:srgbClr val="92CDDC"/>
          </a:solidFill>
          <a:ln w="9525">
            <a:solidFill>
              <a:schemeClr val="bg1">
                <a:lumMod val="75000"/>
              </a:schemeClr>
            </a:solidFill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s-E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GB"/>
          </a:p>
        </xdr:txBody>
      </xdr:sp>
      <xdr:sp macro="" textlink="">
        <xdr:nvSpPr>
          <xdr:cNvPr id="34" name="Freeform 19"/>
          <xdr:cNvSpPr>
            <a:spLocks/>
          </xdr:cNvSpPr>
        </xdr:nvSpPr>
        <xdr:spPr bwMode="auto">
          <a:xfrm>
            <a:off x="6810375" y="3859213"/>
            <a:ext cx="95250" cy="85725"/>
          </a:xfrm>
          <a:custGeom>
            <a:avLst/>
            <a:gdLst/>
            <a:ahLst/>
            <a:cxnLst>
              <a:cxn ang="0">
                <a:pos x="12" y="0"/>
              </a:cxn>
              <a:cxn ang="0">
                <a:pos x="6" y="18"/>
              </a:cxn>
              <a:cxn ang="0">
                <a:pos x="0" y="18"/>
              </a:cxn>
              <a:cxn ang="0">
                <a:pos x="0" y="24"/>
              </a:cxn>
              <a:cxn ang="0">
                <a:pos x="0" y="30"/>
              </a:cxn>
              <a:cxn ang="0">
                <a:pos x="0" y="48"/>
              </a:cxn>
              <a:cxn ang="0">
                <a:pos x="6" y="54"/>
              </a:cxn>
              <a:cxn ang="0">
                <a:pos x="6" y="48"/>
              </a:cxn>
              <a:cxn ang="0">
                <a:pos x="12" y="42"/>
              </a:cxn>
              <a:cxn ang="0">
                <a:pos x="24" y="36"/>
              </a:cxn>
              <a:cxn ang="0">
                <a:pos x="30" y="36"/>
              </a:cxn>
              <a:cxn ang="0">
                <a:pos x="36" y="42"/>
              </a:cxn>
              <a:cxn ang="0">
                <a:pos x="42" y="48"/>
              </a:cxn>
              <a:cxn ang="0">
                <a:pos x="54" y="48"/>
              </a:cxn>
              <a:cxn ang="0">
                <a:pos x="60" y="42"/>
              </a:cxn>
              <a:cxn ang="0">
                <a:pos x="60" y="36"/>
              </a:cxn>
              <a:cxn ang="0">
                <a:pos x="54" y="30"/>
              </a:cxn>
              <a:cxn ang="0">
                <a:pos x="48" y="36"/>
              </a:cxn>
              <a:cxn ang="0">
                <a:pos x="42" y="36"/>
              </a:cxn>
              <a:cxn ang="0">
                <a:pos x="36" y="30"/>
              </a:cxn>
              <a:cxn ang="0">
                <a:pos x="30" y="24"/>
              </a:cxn>
              <a:cxn ang="0">
                <a:pos x="24" y="18"/>
              </a:cxn>
              <a:cxn ang="0">
                <a:pos x="18" y="18"/>
              </a:cxn>
              <a:cxn ang="0">
                <a:pos x="18" y="6"/>
              </a:cxn>
              <a:cxn ang="0">
                <a:pos x="12" y="6"/>
              </a:cxn>
              <a:cxn ang="0">
                <a:pos x="12" y="0"/>
              </a:cxn>
            </a:cxnLst>
            <a:rect l="0" t="0" r="r" b="b"/>
            <a:pathLst>
              <a:path w="60" h="54">
                <a:moveTo>
                  <a:pt x="12" y="0"/>
                </a:moveTo>
                <a:lnTo>
                  <a:pt x="6" y="18"/>
                </a:lnTo>
                <a:lnTo>
                  <a:pt x="0" y="18"/>
                </a:lnTo>
                <a:lnTo>
                  <a:pt x="0" y="24"/>
                </a:lnTo>
                <a:lnTo>
                  <a:pt x="0" y="30"/>
                </a:lnTo>
                <a:lnTo>
                  <a:pt x="0" y="48"/>
                </a:lnTo>
                <a:lnTo>
                  <a:pt x="6" y="54"/>
                </a:lnTo>
                <a:lnTo>
                  <a:pt x="6" y="48"/>
                </a:lnTo>
                <a:lnTo>
                  <a:pt x="12" y="42"/>
                </a:lnTo>
                <a:lnTo>
                  <a:pt x="24" y="36"/>
                </a:lnTo>
                <a:lnTo>
                  <a:pt x="30" y="36"/>
                </a:lnTo>
                <a:lnTo>
                  <a:pt x="36" y="42"/>
                </a:lnTo>
                <a:lnTo>
                  <a:pt x="42" y="48"/>
                </a:lnTo>
                <a:lnTo>
                  <a:pt x="54" y="48"/>
                </a:lnTo>
                <a:lnTo>
                  <a:pt x="60" y="42"/>
                </a:lnTo>
                <a:lnTo>
                  <a:pt x="60" y="36"/>
                </a:lnTo>
                <a:lnTo>
                  <a:pt x="54" y="30"/>
                </a:lnTo>
                <a:lnTo>
                  <a:pt x="48" y="36"/>
                </a:lnTo>
                <a:lnTo>
                  <a:pt x="42" y="36"/>
                </a:lnTo>
                <a:lnTo>
                  <a:pt x="36" y="30"/>
                </a:lnTo>
                <a:lnTo>
                  <a:pt x="30" y="24"/>
                </a:lnTo>
                <a:lnTo>
                  <a:pt x="24" y="18"/>
                </a:lnTo>
                <a:lnTo>
                  <a:pt x="18" y="18"/>
                </a:lnTo>
                <a:lnTo>
                  <a:pt x="18" y="6"/>
                </a:lnTo>
                <a:lnTo>
                  <a:pt x="12" y="6"/>
                </a:lnTo>
                <a:lnTo>
                  <a:pt x="12" y="0"/>
                </a:lnTo>
                <a:close/>
              </a:path>
            </a:pathLst>
          </a:custGeom>
          <a:solidFill>
            <a:srgbClr val="92CDDC"/>
          </a:solidFill>
          <a:ln w="9525">
            <a:solidFill>
              <a:schemeClr val="bg1">
                <a:lumMod val="75000"/>
              </a:schemeClr>
            </a:solidFill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s-E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GB"/>
          </a:p>
        </xdr:txBody>
      </xdr:sp>
      <xdr:sp macro="" textlink="">
        <xdr:nvSpPr>
          <xdr:cNvPr id="35" name="Freeform 20"/>
          <xdr:cNvSpPr>
            <a:spLocks/>
          </xdr:cNvSpPr>
        </xdr:nvSpPr>
        <xdr:spPr bwMode="auto">
          <a:xfrm>
            <a:off x="7905750" y="2963863"/>
            <a:ext cx="257175" cy="171450"/>
          </a:xfrm>
          <a:custGeom>
            <a:avLst/>
            <a:gdLst/>
            <a:ahLst/>
            <a:cxnLst>
              <a:cxn ang="0">
                <a:pos x="60" y="12"/>
              </a:cxn>
              <a:cxn ang="0">
                <a:pos x="48" y="18"/>
              </a:cxn>
              <a:cxn ang="0">
                <a:pos x="24" y="18"/>
              </a:cxn>
              <a:cxn ang="0">
                <a:pos x="6" y="24"/>
              </a:cxn>
              <a:cxn ang="0">
                <a:pos x="0" y="30"/>
              </a:cxn>
              <a:cxn ang="0">
                <a:pos x="0" y="36"/>
              </a:cxn>
              <a:cxn ang="0">
                <a:pos x="0" y="42"/>
              </a:cxn>
              <a:cxn ang="0">
                <a:pos x="6" y="42"/>
              </a:cxn>
              <a:cxn ang="0">
                <a:pos x="12" y="48"/>
              </a:cxn>
              <a:cxn ang="0">
                <a:pos x="6" y="60"/>
              </a:cxn>
              <a:cxn ang="0">
                <a:pos x="6" y="66"/>
              </a:cxn>
              <a:cxn ang="0">
                <a:pos x="6" y="72"/>
              </a:cxn>
              <a:cxn ang="0">
                <a:pos x="18" y="72"/>
              </a:cxn>
              <a:cxn ang="0">
                <a:pos x="24" y="72"/>
              </a:cxn>
              <a:cxn ang="0">
                <a:pos x="36" y="66"/>
              </a:cxn>
              <a:cxn ang="0">
                <a:pos x="48" y="66"/>
              </a:cxn>
              <a:cxn ang="0">
                <a:pos x="72" y="72"/>
              </a:cxn>
              <a:cxn ang="0">
                <a:pos x="90" y="84"/>
              </a:cxn>
              <a:cxn ang="0">
                <a:pos x="96" y="84"/>
              </a:cxn>
              <a:cxn ang="0">
                <a:pos x="108" y="90"/>
              </a:cxn>
              <a:cxn ang="0">
                <a:pos x="126" y="102"/>
              </a:cxn>
              <a:cxn ang="0">
                <a:pos x="132" y="102"/>
              </a:cxn>
              <a:cxn ang="0">
                <a:pos x="144" y="108"/>
              </a:cxn>
              <a:cxn ang="0">
                <a:pos x="156" y="102"/>
              </a:cxn>
              <a:cxn ang="0">
                <a:pos x="156" y="96"/>
              </a:cxn>
              <a:cxn ang="0">
                <a:pos x="156" y="90"/>
              </a:cxn>
              <a:cxn ang="0">
                <a:pos x="156" y="84"/>
              </a:cxn>
              <a:cxn ang="0">
                <a:pos x="162" y="78"/>
              </a:cxn>
              <a:cxn ang="0">
                <a:pos x="156" y="72"/>
              </a:cxn>
              <a:cxn ang="0">
                <a:pos x="150" y="66"/>
              </a:cxn>
              <a:cxn ang="0">
                <a:pos x="144" y="54"/>
              </a:cxn>
              <a:cxn ang="0">
                <a:pos x="138" y="54"/>
              </a:cxn>
              <a:cxn ang="0">
                <a:pos x="132" y="54"/>
              </a:cxn>
              <a:cxn ang="0">
                <a:pos x="138" y="48"/>
              </a:cxn>
              <a:cxn ang="0">
                <a:pos x="138" y="36"/>
              </a:cxn>
              <a:cxn ang="0">
                <a:pos x="138" y="30"/>
              </a:cxn>
              <a:cxn ang="0">
                <a:pos x="132" y="30"/>
              </a:cxn>
              <a:cxn ang="0">
                <a:pos x="126" y="36"/>
              </a:cxn>
              <a:cxn ang="0">
                <a:pos x="120" y="30"/>
              </a:cxn>
              <a:cxn ang="0">
                <a:pos x="120" y="24"/>
              </a:cxn>
              <a:cxn ang="0">
                <a:pos x="114" y="18"/>
              </a:cxn>
              <a:cxn ang="0">
                <a:pos x="108" y="24"/>
              </a:cxn>
              <a:cxn ang="0">
                <a:pos x="108" y="12"/>
              </a:cxn>
              <a:cxn ang="0">
                <a:pos x="108" y="6"/>
              </a:cxn>
              <a:cxn ang="0">
                <a:pos x="102" y="6"/>
              </a:cxn>
              <a:cxn ang="0">
                <a:pos x="102" y="12"/>
              </a:cxn>
              <a:cxn ang="0">
                <a:pos x="102" y="24"/>
              </a:cxn>
              <a:cxn ang="0">
                <a:pos x="96" y="24"/>
              </a:cxn>
              <a:cxn ang="0">
                <a:pos x="96" y="12"/>
              </a:cxn>
              <a:cxn ang="0">
                <a:pos x="90" y="18"/>
              </a:cxn>
              <a:cxn ang="0">
                <a:pos x="84" y="0"/>
              </a:cxn>
              <a:cxn ang="0">
                <a:pos x="84" y="12"/>
              </a:cxn>
              <a:cxn ang="0">
                <a:pos x="78" y="12"/>
              </a:cxn>
              <a:cxn ang="0">
                <a:pos x="72" y="12"/>
              </a:cxn>
              <a:cxn ang="0">
                <a:pos x="60" y="12"/>
              </a:cxn>
            </a:cxnLst>
            <a:rect l="0" t="0" r="r" b="b"/>
            <a:pathLst>
              <a:path w="162" h="108">
                <a:moveTo>
                  <a:pt x="60" y="12"/>
                </a:moveTo>
                <a:lnTo>
                  <a:pt x="48" y="18"/>
                </a:lnTo>
                <a:lnTo>
                  <a:pt x="24" y="18"/>
                </a:lnTo>
                <a:lnTo>
                  <a:pt x="6" y="24"/>
                </a:lnTo>
                <a:lnTo>
                  <a:pt x="0" y="30"/>
                </a:lnTo>
                <a:lnTo>
                  <a:pt x="0" y="36"/>
                </a:lnTo>
                <a:lnTo>
                  <a:pt x="0" y="42"/>
                </a:lnTo>
                <a:lnTo>
                  <a:pt x="6" y="42"/>
                </a:lnTo>
                <a:lnTo>
                  <a:pt x="12" y="48"/>
                </a:lnTo>
                <a:lnTo>
                  <a:pt x="6" y="60"/>
                </a:lnTo>
                <a:lnTo>
                  <a:pt x="6" y="66"/>
                </a:lnTo>
                <a:lnTo>
                  <a:pt x="6" y="72"/>
                </a:lnTo>
                <a:lnTo>
                  <a:pt x="18" y="72"/>
                </a:lnTo>
                <a:lnTo>
                  <a:pt x="24" y="72"/>
                </a:lnTo>
                <a:lnTo>
                  <a:pt x="36" y="66"/>
                </a:lnTo>
                <a:lnTo>
                  <a:pt x="48" y="66"/>
                </a:lnTo>
                <a:lnTo>
                  <a:pt x="72" y="72"/>
                </a:lnTo>
                <a:lnTo>
                  <a:pt x="90" y="84"/>
                </a:lnTo>
                <a:lnTo>
                  <a:pt x="96" y="84"/>
                </a:lnTo>
                <a:lnTo>
                  <a:pt x="108" y="90"/>
                </a:lnTo>
                <a:lnTo>
                  <a:pt x="126" y="102"/>
                </a:lnTo>
                <a:lnTo>
                  <a:pt x="132" y="102"/>
                </a:lnTo>
                <a:lnTo>
                  <a:pt x="144" y="108"/>
                </a:lnTo>
                <a:lnTo>
                  <a:pt x="156" y="102"/>
                </a:lnTo>
                <a:lnTo>
                  <a:pt x="156" y="96"/>
                </a:lnTo>
                <a:lnTo>
                  <a:pt x="156" y="90"/>
                </a:lnTo>
                <a:lnTo>
                  <a:pt x="156" y="84"/>
                </a:lnTo>
                <a:lnTo>
                  <a:pt x="162" y="78"/>
                </a:lnTo>
                <a:lnTo>
                  <a:pt x="156" y="72"/>
                </a:lnTo>
                <a:lnTo>
                  <a:pt x="150" y="66"/>
                </a:lnTo>
                <a:lnTo>
                  <a:pt x="144" y="54"/>
                </a:lnTo>
                <a:lnTo>
                  <a:pt x="138" y="54"/>
                </a:lnTo>
                <a:lnTo>
                  <a:pt x="132" y="54"/>
                </a:lnTo>
                <a:lnTo>
                  <a:pt x="138" y="48"/>
                </a:lnTo>
                <a:lnTo>
                  <a:pt x="138" y="36"/>
                </a:lnTo>
                <a:lnTo>
                  <a:pt x="138" y="30"/>
                </a:lnTo>
                <a:lnTo>
                  <a:pt x="132" y="30"/>
                </a:lnTo>
                <a:lnTo>
                  <a:pt x="126" y="36"/>
                </a:lnTo>
                <a:lnTo>
                  <a:pt x="120" y="30"/>
                </a:lnTo>
                <a:lnTo>
                  <a:pt x="120" y="24"/>
                </a:lnTo>
                <a:lnTo>
                  <a:pt x="114" y="18"/>
                </a:lnTo>
                <a:lnTo>
                  <a:pt x="108" y="24"/>
                </a:lnTo>
                <a:lnTo>
                  <a:pt x="108" y="12"/>
                </a:lnTo>
                <a:lnTo>
                  <a:pt x="108" y="6"/>
                </a:lnTo>
                <a:lnTo>
                  <a:pt x="102" y="6"/>
                </a:lnTo>
                <a:lnTo>
                  <a:pt x="102" y="12"/>
                </a:lnTo>
                <a:lnTo>
                  <a:pt x="102" y="24"/>
                </a:lnTo>
                <a:lnTo>
                  <a:pt x="96" y="24"/>
                </a:lnTo>
                <a:lnTo>
                  <a:pt x="96" y="12"/>
                </a:lnTo>
                <a:lnTo>
                  <a:pt x="90" y="18"/>
                </a:lnTo>
                <a:lnTo>
                  <a:pt x="84" y="0"/>
                </a:lnTo>
                <a:lnTo>
                  <a:pt x="84" y="12"/>
                </a:lnTo>
                <a:lnTo>
                  <a:pt x="78" y="12"/>
                </a:lnTo>
                <a:lnTo>
                  <a:pt x="72" y="12"/>
                </a:lnTo>
                <a:lnTo>
                  <a:pt x="60" y="12"/>
                </a:lnTo>
                <a:close/>
              </a:path>
            </a:pathLst>
          </a:custGeom>
          <a:solidFill>
            <a:srgbClr val="92CDDC"/>
          </a:solidFill>
          <a:ln w="9525">
            <a:solidFill>
              <a:schemeClr val="bg1">
                <a:lumMod val="75000"/>
              </a:schemeClr>
            </a:solidFill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s-E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GB"/>
          </a:p>
        </xdr:txBody>
      </xdr:sp>
      <xdr:sp macro="" textlink="">
        <xdr:nvSpPr>
          <xdr:cNvPr id="36" name="Freeform 21"/>
          <xdr:cNvSpPr>
            <a:spLocks/>
          </xdr:cNvSpPr>
        </xdr:nvSpPr>
        <xdr:spPr bwMode="auto">
          <a:xfrm>
            <a:off x="7239000" y="3078163"/>
            <a:ext cx="523875" cy="428625"/>
          </a:xfrm>
          <a:custGeom>
            <a:avLst/>
            <a:gdLst/>
            <a:ahLst/>
            <a:cxnLst>
              <a:cxn ang="0">
                <a:pos x="246" y="0"/>
              </a:cxn>
              <a:cxn ang="0">
                <a:pos x="228" y="0"/>
              </a:cxn>
              <a:cxn ang="0">
                <a:pos x="210" y="12"/>
              </a:cxn>
              <a:cxn ang="0">
                <a:pos x="186" y="18"/>
              </a:cxn>
              <a:cxn ang="0">
                <a:pos x="162" y="18"/>
              </a:cxn>
              <a:cxn ang="0">
                <a:pos x="144" y="42"/>
              </a:cxn>
              <a:cxn ang="0">
                <a:pos x="108" y="54"/>
              </a:cxn>
              <a:cxn ang="0">
                <a:pos x="96" y="72"/>
              </a:cxn>
              <a:cxn ang="0">
                <a:pos x="84" y="84"/>
              </a:cxn>
              <a:cxn ang="0">
                <a:pos x="66" y="102"/>
              </a:cxn>
              <a:cxn ang="0">
                <a:pos x="18" y="138"/>
              </a:cxn>
              <a:cxn ang="0">
                <a:pos x="0" y="144"/>
              </a:cxn>
              <a:cxn ang="0">
                <a:pos x="6" y="174"/>
              </a:cxn>
              <a:cxn ang="0">
                <a:pos x="24" y="180"/>
              </a:cxn>
              <a:cxn ang="0">
                <a:pos x="36" y="186"/>
              </a:cxn>
              <a:cxn ang="0">
                <a:pos x="54" y="204"/>
              </a:cxn>
              <a:cxn ang="0">
                <a:pos x="54" y="180"/>
              </a:cxn>
              <a:cxn ang="0">
                <a:pos x="72" y="168"/>
              </a:cxn>
              <a:cxn ang="0">
                <a:pos x="84" y="156"/>
              </a:cxn>
              <a:cxn ang="0">
                <a:pos x="108" y="168"/>
              </a:cxn>
              <a:cxn ang="0">
                <a:pos x="114" y="186"/>
              </a:cxn>
              <a:cxn ang="0">
                <a:pos x="120" y="198"/>
              </a:cxn>
              <a:cxn ang="0">
                <a:pos x="132" y="228"/>
              </a:cxn>
              <a:cxn ang="0">
                <a:pos x="150" y="234"/>
              </a:cxn>
              <a:cxn ang="0">
                <a:pos x="180" y="234"/>
              </a:cxn>
              <a:cxn ang="0">
                <a:pos x="198" y="240"/>
              </a:cxn>
              <a:cxn ang="0">
                <a:pos x="204" y="246"/>
              </a:cxn>
              <a:cxn ang="0">
                <a:pos x="210" y="264"/>
              </a:cxn>
              <a:cxn ang="0">
                <a:pos x="228" y="258"/>
              </a:cxn>
              <a:cxn ang="0">
                <a:pos x="252" y="240"/>
              </a:cxn>
              <a:cxn ang="0">
                <a:pos x="264" y="228"/>
              </a:cxn>
              <a:cxn ang="0">
                <a:pos x="276" y="204"/>
              </a:cxn>
              <a:cxn ang="0">
                <a:pos x="294" y="162"/>
              </a:cxn>
              <a:cxn ang="0">
                <a:pos x="306" y="150"/>
              </a:cxn>
              <a:cxn ang="0">
                <a:pos x="312" y="126"/>
              </a:cxn>
              <a:cxn ang="0">
                <a:pos x="324" y="108"/>
              </a:cxn>
              <a:cxn ang="0">
                <a:pos x="330" y="84"/>
              </a:cxn>
              <a:cxn ang="0">
                <a:pos x="318" y="72"/>
              </a:cxn>
              <a:cxn ang="0">
                <a:pos x="288" y="66"/>
              </a:cxn>
              <a:cxn ang="0">
                <a:pos x="264" y="84"/>
              </a:cxn>
              <a:cxn ang="0">
                <a:pos x="234" y="72"/>
              </a:cxn>
              <a:cxn ang="0">
                <a:pos x="222" y="48"/>
              </a:cxn>
              <a:cxn ang="0">
                <a:pos x="240" y="42"/>
              </a:cxn>
              <a:cxn ang="0">
                <a:pos x="240" y="24"/>
              </a:cxn>
              <a:cxn ang="0">
                <a:pos x="216" y="36"/>
              </a:cxn>
              <a:cxn ang="0">
                <a:pos x="210" y="24"/>
              </a:cxn>
              <a:cxn ang="0">
                <a:pos x="222" y="12"/>
              </a:cxn>
            </a:cxnLst>
            <a:rect l="0" t="0" r="r" b="b"/>
            <a:pathLst>
              <a:path w="330" h="270">
                <a:moveTo>
                  <a:pt x="234" y="6"/>
                </a:moveTo>
                <a:lnTo>
                  <a:pt x="240" y="6"/>
                </a:lnTo>
                <a:lnTo>
                  <a:pt x="246" y="0"/>
                </a:lnTo>
                <a:lnTo>
                  <a:pt x="240" y="0"/>
                </a:lnTo>
                <a:lnTo>
                  <a:pt x="234" y="0"/>
                </a:lnTo>
                <a:lnTo>
                  <a:pt x="228" y="0"/>
                </a:lnTo>
                <a:lnTo>
                  <a:pt x="222" y="6"/>
                </a:lnTo>
                <a:lnTo>
                  <a:pt x="216" y="6"/>
                </a:lnTo>
                <a:lnTo>
                  <a:pt x="210" y="12"/>
                </a:lnTo>
                <a:lnTo>
                  <a:pt x="204" y="12"/>
                </a:lnTo>
                <a:lnTo>
                  <a:pt x="198" y="12"/>
                </a:lnTo>
                <a:lnTo>
                  <a:pt x="186" y="18"/>
                </a:lnTo>
                <a:lnTo>
                  <a:pt x="180" y="18"/>
                </a:lnTo>
                <a:lnTo>
                  <a:pt x="174" y="18"/>
                </a:lnTo>
                <a:lnTo>
                  <a:pt x="162" y="18"/>
                </a:lnTo>
                <a:lnTo>
                  <a:pt x="156" y="24"/>
                </a:lnTo>
                <a:lnTo>
                  <a:pt x="144" y="36"/>
                </a:lnTo>
                <a:lnTo>
                  <a:pt x="144" y="42"/>
                </a:lnTo>
                <a:lnTo>
                  <a:pt x="132" y="42"/>
                </a:lnTo>
                <a:lnTo>
                  <a:pt x="120" y="48"/>
                </a:lnTo>
                <a:lnTo>
                  <a:pt x="108" y="54"/>
                </a:lnTo>
                <a:lnTo>
                  <a:pt x="102" y="60"/>
                </a:lnTo>
                <a:lnTo>
                  <a:pt x="96" y="66"/>
                </a:lnTo>
                <a:lnTo>
                  <a:pt x="96" y="72"/>
                </a:lnTo>
                <a:lnTo>
                  <a:pt x="90" y="72"/>
                </a:lnTo>
                <a:lnTo>
                  <a:pt x="84" y="78"/>
                </a:lnTo>
                <a:lnTo>
                  <a:pt x="84" y="84"/>
                </a:lnTo>
                <a:lnTo>
                  <a:pt x="78" y="84"/>
                </a:lnTo>
                <a:lnTo>
                  <a:pt x="72" y="96"/>
                </a:lnTo>
                <a:lnTo>
                  <a:pt x="66" y="102"/>
                </a:lnTo>
                <a:lnTo>
                  <a:pt x="54" y="108"/>
                </a:lnTo>
                <a:lnTo>
                  <a:pt x="42" y="120"/>
                </a:lnTo>
                <a:lnTo>
                  <a:pt x="18" y="138"/>
                </a:lnTo>
                <a:lnTo>
                  <a:pt x="12" y="138"/>
                </a:lnTo>
                <a:lnTo>
                  <a:pt x="6" y="144"/>
                </a:lnTo>
                <a:lnTo>
                  <a:pt x="0" y="144"/>
                </a:lnTo>
                <a:lnTo>
                  <a:pt x="0" y="150"/>
                </a:lnTo>
                <a:lnTo>
                  <a:pt x="0" y="168"/>
                </a:lnTo>
                <a:lnTo>
                  <a:pt x="6" y="174"/>
                </a:lnTo>
                <a:lnTo>
                  <a:pt x="12" y="174"/>
                </a:lnTo>
                <a:lnTo>
                  <a:pt x="18" y="174"/>
                </a:lnTo>
                <a:lnTo>
                  <a:pt x="24" y="180"/>
                </a:lnTo>
                <a:lnTo>
                  <a:pt x="30" y="174"/>
                </a:lnTo>
                <a:lnTo>
                  <a:pt x="36" y="180"/>
                </a:lnTo>
                <a:lnTo>
                  <a:pt x="36" y="186"/>
                </a:lnTo>
                <a:lnTo>
                  <a:pt x="42" y="198"/>
                </a:lnTo>
                <a:lnTo>
                  <a:pt x="48" y="204"/>
                </a:lnTo>
                <a:lnTo>
                  <a:pt x="54" y="204"/>
                </a:lnTo>
                <a:lnTo>
                  <a:pt x="54" y="198"/>
                </a:lnTo>
                <a:lnTo>
                  <a:pt x="54" y="186"/>
                </a:lnTo>
                <a:lnTo>
                  <a:pt x="54" y="180"/>
                </a:lnTo>
                <a:lnTo>
                  <a:pt x="60" y="174"/>
                </a:lnTo>
                <a:lnTo>
                  <a:pt x="72" y="174"/>
                </a:lnTo>
                <a:lnTo>
                  <a:pt x="72" y="168"/>
                </a:lnTo>
                <a:lnTo>
                  <a:pt x="78" y="168"/>
                </a:lnTo>
                <a:lnTo>
                  <a:pt x="78" y="162"/>
                </a:lnTo>
                <a:lnTo>
                  <a:pt x="84" y="156"/>
                </a:lnTo>
                <a:lnTo>
                  <a:pt x="90" y="162"/>
                </a:lnTo>
                <a:lnTo>
                  <a:pt x="90" y="156"/>
                </a:lnTo>
                <a:lnTo>
                  <a:pt x="108" y="168"/>
                </a:lnTo>
                <a:lnTo>
                  <a:pt x="114" y="174"/>
                </a:lnTo>
                <a:lnTo>
                  <a:pt x="120" y="180"/>
                </a:lnTo>
                <a:lnTo>
                  <a:pt x="114" y="186"/>
                </a:lnTo>
                <a:lnTo>
                  <a:pt x="114" y="192"/>
                </a:lnTo>
                <a:lnTo>
                  <a:pt x="114" y="198"/>
                </a:lnTo>
                <a:lnTo>
                  <a:pt x="120" y="198"/>
                </a:lnTo>
                <a:lnTo>
                  <a:pt x="120" y="216"/>
                </a:lnTo>
                <a:lnTo>
                  <a:pt x="126" y="222"/>
                </a:lnTo>
                <a:lnTo>
                  <a:pt x="132" y="228"/>
                </a:lnTo>
                <a:lnTo>
                  <a:pt x="138" y="234"/>
                </a:lnTo>
                <a:lnTo>
                  <a:pt x="144" y="234"/>
                </a:lnTo>
                <a:lnTo>
                  <a:pt x="150" y="234"/>
                </a:lnTo>
                <a:lnTo>
                  <a:pt x="162" y="234"/>
                </a:lnTo>
                <a:lnTo>
                  <a:pt x="168" y="234"/>
                </a:lnTo>
                <a:lnTo>
                  <a:pt x="180" y="234"/>
                </a:lnTo>
                <a:lnTo>
                  <a:pt x="192" y="234"/>
                </a:lnTo>
                <a:lnTo>
                  <a:pt x="192" y="240"/>
                </a:lnTo>
                <a:lnTo>
                  <a:pt x="198" y="240"/>
                </a:lnTo>
                <a:lnTo>
                  <a:pt x="192" y="246"/>
                </a:lnTo>
                <a:lnTo>
                  <a:pt x="198" y="246"/>
                </a:lnTo>
                <a:lnTo>
                  <a:pt x="204" y="246"/>
                </a:lnTo>
                <a:lnTo>
                  <a:pt x="204" y="252"/>
                </a:lnTo>
                <a:lnTo>
                  <a:pt x="210" y="258"/>
                </a:lnTo>
                <a:lnTo>
                  <a:pt x="210" y="264"/>
                </a:lnTo>
                <a:lnTo>
                  <a:pt x="222" y="270"/>
                </a:lnTo>
                <a:lnTo>
                  <a:pt x="222" y="264"/>
                </a:lnTo>
                <a:lnTo>
                  <a:pt x="228" y="258"/>
                </a:lnTo>
                <a:lnTo>
                  <a:pt x="240" y="246"/>
                </a:lnTo>
                <a:lnTo>
                  <a:pt x="246" y="246"/>
                </a:lnTo>
                <a:lnTo>
                  <a:pt x="252" y="240"/>
                </a:lnTo>
                <a:lnTo>
                  <a:pt x="258" y="234"/>
                </a:lnTo>
                <a:lnTo>
                  <a:pt x="258" y="228"/>
                </a:lnTo>
                <a:lnTo>
                  <a:pt x="264" y="228"/>
                </a:lnTo>
                <a:lnTo>
                  <a:pt x="270" y="222"/>
                </a:lnTo>
                <a:lnTo>
                  <a:pt x="270" y="216"/>
                </a:lnTo>
                <a:lnTo>
                  <a:pt x="276" y="204"/>
                </a:lnTo>
                <a:lnTo>
                  <a:pt x="282" y="198"/>
                </a:lnTo>
                <a:lnTo>
                  <a:pt x="282" y="174"/>
                </a:lnTo>
                <a:lnTo>
                  <a:pt x="294" y="162"/>
                </a:lnTo>
                <a:lnTo>
                  <a:pt x="300" y="156"/>
                </a:lnTo>
                <a:lnTo>
                  <a:pt x="300" y="150"/>
                </a:lnTo>
                <a:lnTo>
                  <a:pt x="306" y="150"/>
                </a:lnTo>
                <a:lnTo>
                  <a:pt x="312" y="138"/>
                </a:lnTo>
                <a:lnTo>
                  <a:pt x="312" y="132"/>
                </a:lnTo>
                <a:lnTo>
                  <a:pt x="312" y="126"/>
                </a:lnTo>
                <a:lnTo>
                  <a:pt x="318" y="126"/>
                </a:lnTo>
                <a:lnTo>
                  <a:pt x="318" y="114"/>
                </a:lnTo>
                <a:lnTo>
                  <a:pt x="324" y="108"/>
                </a:lnTo>
                <a:lnTo>
                  <a:pt x="330" y="102"/>
                </a:lnTo>
                <a:lnTo>
                  <a:pt x="330" y="90"/>
                </a:lnTo>
                <a:lnTo>
                  <a:pt x="330" y="84"/>
                </a:lnTo>
                <a:lnTo>
                  <a:pt x="324" y="84"/>
                </a:lnTo>
                <a:lnTo>
                  <a:pt x="324" y="78"/>
                </a:lnTo>
                <a:lnTo>
                  <a:pt x="318" y="72"/>
                </a:lnTo>
                <a:lnTo>
                  <a:pt x="306" y="72"/>
                </a:lnTo>
                <a:lnTo>
                  <a:pt x="300" y="66"/>
                </a:lnTo>
                <a:lnTo>
                  <a:pt x="288" y="66"/>
                </a:lnTo>
                <a:lnTo>
                  <a:pt x="282" y="72"/>
                </a:lnTo>
                <a:lnTo>
                  <a:pt x="270" y="78"/>
                </a:lnTo>
                <a:lnTo>
                  <a:pt x="264" y="84"/>
                </a:lnTo>
                <a:lnTo>
                  <a:pt x="252" y="78"/>
                </a:lnTo>
                <a:lnTo>
                  <a:pt x="246" y="78"/>
                </a:lnTo>
                <a:lnTo>
                  <a:pt x="234" y="72"/>
                </a:lnTo>
                <a:lnTo>
                  <a:pt x="228" y="66"/>
                </a:lnTo>
                <a:lnTo>
                  <a:pt x="222" y="54"/>
                </a:lnTo>
                <a:lnTo>
                  <a:pt x="222" y="48"/>
                </a:lnTo>
                <a:lnTo>
                  <a:pt x="228" y="42"/>
                </a:lnTo>
                <a:lnTo>
                  <a:pt x="234" y="48"/>
                </a:lnTo>
                <a:lnTo>
                  <a:pt x="240" y="42"/>
                </a:lnTo>
                <a:lnTo>
                  <a:pt x="246" y="36"/>
                </a:lnTo>
                <a:lnTo>
                  <a:pt x="240" y="30"/>
                </a:lnTo>
                <a:lnTo>
                  <a:pt x="240" y="24"/>
                </a:lnTo>
                <a:lnTo>
                  <a:pt x="234" y="30"/>
                </a:lnTo>
                <a:lnTo>
                  <a:pt x="228" y="30"/>
                </a:lnTo>
                <a:lnTo>
                  <a:pt x="216" y="36"/>
                </a:lnTo>
                <a:lnTo>
                  <a:pt x="210" y="36"/>
                </a:lnTo>
                <a:lnTo>
                  <a:pt x="210" y="30"/>
                </a:lnTo>
                <a:lnTo>
                  <a:pt x="210" y="24"/>
                </a:lnTo>
                <a:lnTo>
                  <a:pt x="216" y="24"/>
                </a:lnTo>
                <a:lnTo>
                  <a:pt x="222" y="18"/>
                </a:lnTo>
                <a:lnTo>
                  <a:pt x="222" y="12"/>
                </a:lnTo>
                <a:lnTo>
                  <a:pt x="234" y="12"/>
                </a:lnTo>
                <a:lnTo>
                  <a:pt x="234" y="6"/>
                </a:lnTo>
                <a:close/>
              </a:path>
            </a:pathLst>
          </a:custGeom>
          <a:solidFill>
            <a:srgbClr val="92CDDC"/>
          </a:solidFill>
          <a:ln w="9525">
            <a:solidFill>
              <a:schemeClr val="bg1">
                <a:lumMod val="75000"/>
              </a:schemeClr>
            </a:solidFill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s-E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GB"/>
          </a:p>
        </xdr:txBody>
      </xdr:sp>
      <xdr:sp macro="" textlink="">
        <xdr:nvSpPr>
          <xdr:cNvPr id="37" name="Freeform 22"/>
          <xdr:cNvSpPr>
            <a:spLocks/>
          </xdr:cNvSpPr>
        </xdr:nvSpPr>
        <xdr:spPr bwMode="auto">
          <a:xfrm>
            <a:off x="7543800" y="3554413"/>
            <a:ext cx="9525" cy="9525"/>
          </a:xfrm>
          <a:custGeom>
            <a:avLst/>
            <a:gdLst/>
            <a:ahLst/>
            <a:cxnLst>
              <a:cxn ang="0">
                <a:pos x="0" y="0"/>
              </a:cxn>
              <a:cxn ang="0">
                <a:pos x="0" y="6"/>
              </a:cxn>
              <a:cxn ang="0">
                <a:pos x="6" y="0"/>
              </a:cxn>
              <a:cxn ang="0">
                <a:pos x="0" y="0"/>
              </a:cxn>
            </a:cxnLst>
            <a:rect l="0" t="0" r="r" b="b"/>
            <a:pathLst>
              <a:path w="6" h="6">
                <a:moveTo>
                  <a:pt x="0" y="0"/>
                </a:moveTo>
                <a:lnTo>
                  <a:pt x="0" y="6"/>
                </a:lnTo>
                <a:lnTo>
                  <a:pt x="6" y="0"/>
                </a:lnTo>
                <a:lnTo>
                  <a:pt x="0" y="0"/>
                </a:lnTo>
                <a:close/>
              </a:path>
            </a:pathLst>
          </a:custGeom>
          <a:solidFill>
            <a:srgbClr val="92CDDC"/>
          </a:solidFill>
          <a:ln w="9525">
            <a:solidFill>
              <a:schemeClr val="bg1">
                <a:lumMod val="75000"/>
              </a:schemeClr>
            </a:solidFill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s-E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GB"/>
          </a:p>
        </xdr:txBody>
      </xdr:sp>
      <xdr:sp macro="" textlink="">
        <xdr:nvSpPr>
          <xdr:cNvPr id="38" name="Freeform 23"/>
          <xdr:cNvSpPr>
            <a:spLocks/>
          </xdr:cNvSpPr>
        </xdr:nvSpPr>
        <xdr:spPr bwMode="auto">
          <a:xfrm>
            <a:off x="7524750" y="3563938"/>
            <a:ext cx="28575" cy="28575"/>
          </a:xfrm>
          <a:custGeom>
            <a:avLst/>
            <a:gdLst/>
            <a:ahLst/>
            <a:cxnLst>
              <a:cxn ang="0">
                <a:pos x="18" y="0"/>
              </a:cxn>
              <a:cxn ang="0">
                <a:pos x="12" y="0"/>
              </a:cxn>
              <a:cxn ang="0">
                <a:pos x="12" y="6"/>
              </a:cxn>
              <a:cxn ang="0">
                <a:pos x="12" y="12"/>
              </a:cxn>
              <a:cxn ang="0">
                <a:pos x="6" y="6"/>
              </a:cxn>
              <a:cxn ang="0">
                <a:pos x="6" y="12"/>
              </a:cxn>
              <a:cxn ang="0">
                <a:pos x="6" y="6"/>
              </a:cxn>
              <a:cxn ang="0">
                <a:pos x="0" y="12"/>
              </a:cxn>
              <a:cxn ang="0">
                <a:pos x="0" y="18"/>
              </a:cxn>
              <a:cxn ang="0">
                <a:pos x="6" y="12"/>
              </a:cxn>
              <a:cxn ang="0">
                <a:pos x="6" y="18"/>
              </a:cxn>
              <a:cxn ang="0">
                <a:pos x="12" y="18"/>
              </a:cxn>
              <a:cxn ang="0">
                <a:pos x="18" y="12"/>
              </a:cxn>
              <a:cxn ang="0">
                <a:pos x="12" y="12"/>
              </a:cxn>
              <a:cxn ang="0">
                <a:pos x="18" y="6"/>
              </a:cxn>
              <a:cxn ang="0">
                <a:pos x="18" y="0"/>
              </a:cxn>
            </a:cxnLst>
            <a:rect l="0" t="0" r="r" b="b"/>
            <a:pathLst>
              <a:path w="18" h="18">
                <a:moveTo>
                  <a:pt x="18" y="0"/>
                </a:moveTo>
                <a:lnTo>
                  <a:pt x="12" y="0"/>
                </a:lnTo>
                <a:lnTo>
                  <a:pt x="12" y="6"/>
                </a:lnTo>
                <a:lnTo>
                  <a:pt x="12" y="12"/>
                </a:lnTo>
                <a:lnTo>
                  <a:pt x="6" y="6"/>
                </a:lnTo>
                <a:lnTo>
                  <a:pt x="6" y="12"/>
                </a:lnTo>
                <a:lnTo>
                  <a:pt x="6" y="6"/>
                </a:lnTo>
                <a:lnTo>
                  <a:pt x="0" y="12"/>
                </a:lnTo>
                <a:lnTo>
                  <a:pt x="0" y="18"/>
                </a:lnTo>
                <a:lnTo>
                  <a:pt x="6" y="12"/>
                </a:lnTo>
                <a:lnTo>
                  <a:pt x="6" y="18"/>
                </a:lnTo>
                <a:lnTo>
                  <a:pt x="12" y="18"/>
                </a:lnTo>
                <a:lnTo>
                  <a:pt x="18" y="12"/>
                </a:lnTo>
                <a:lnTo>
                  <a:pt x="12" y="12"/>
                </a:lnTo>
                <a:lnTo>
                  <a:pt x="18" y="6"/>
                </a:lnTo>
                <a:lnTo>
                  <a:pt x="18" y="0"/>
                </a:lnTo>
                <a:close/>
              </a:path>
            </a:pathLst>
          </a:custGeom>
          <a:solidFill>
            <a:srgbClr val="92CDDC"/>
          </a:solidFill>
          <a:ln w="9525">
            <a:solidFill>
              <a:schemeClr val="bg1">
                <a:lumMod val="75000"/>
              </a:schemeClr>
            </a:solidFill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s-E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GB"/>
          </a:p>
        </xdr:txBody>
      </xdr:sp>
    </xdr:grpSp>
    <xdr:clientData/>
  </xdr:twoCellAnchor>
  <xdr:twoCellAnchor>
    <xdr:from>
      <xdr:col>7</xdr:col>
      <xdr:colOff>437659</xdr:colOff>
      <xdr:row>4</xdr:row>
      <xdr:rowOff>520703</xdr:rowOff>
    </xdr:from>
    <xdr:to>
      <xdr:col>9</xdr:col>
      <xdr:colOff>545234</xdr:colOff>
      <xdr:row>13</xdr:row>
      <xdr:rowOff>59859</xdr:rowOff>
    </xdr:to>
    <xdr:grpSp>
      <xdr:nvGrpSpPr>
        <xdr:cNvPr id="39" name="Aragón"/>
        <xdr:cNvGrpSpPr/>
      </xdr:nvGrpSpPr>
      <xdr:grpSpPr>
        <a:xfrm>
          <a:off x="4990609" y="1520828"/>
          <a:ext cx="1222000" cy="1663231"/>
          <a:chOff x="5591175" y="952500"/>
          <a:chExt cx="1314450" cy="1838325"/>
        </a:xfrm>
        <a:solidFill>
          <a:srgbClr val="31869B"/>
        </a:solidFill>
      </xdr:grpSpPr>
      <xdr:sp macro="" textlink="">
        <xdr:nvSpPr>
          <xdr:cNvPr id="40" name="Aragón2"/>
          <xdr:cNvSpPr>
            <a:spLocks/>
          </xdr:cNvSpPr>
        </xdr:nvSpPr>
        <xdr:spPr bwMode="auto">
          <a:xfrm>
            <a:off x="5591175" y="952500"/>
            <a:ext cx="1314450" cy="1838325"/>
          </a:xfrm>
          <a:custGeom>
            <a:avLst/>
            <a:gdLst/>
            <a:ahLst/>
            <a:cxnLst>
              <a:cxn ang="0">
                <a:pos x="144" y="354"/>
              </a:cxn>
              <a:cxn ang="0">
                <a:pos x="192" y="354"/>
              </a:cxn>
              <a:cxn ang="0">
                <a:pos x="228" y="324"/>
              </a:cxn>
              <a:cxn ang="0">
                <a:pos x="210" y="264"/>
              </a:cxn>
              <a:cxn ang="0">
                <a:pos x="216" y="210"/>
              </a:cxn>
              <a:cxn ang="0">
                <a:pos x="222" y="180"/>
              </a:cxn>
              <a:cxn ang="0">
                <a:pos x="246" y="144"/>
              </a:cxn>
              <a:cxn ang="0">
                <a:pos x="252" y="114"/>
              </a:cxn>
              <a:cxn ang="0">
                <a:pos x="300" y="60"/>
              </a:cxn>
              <a:cxn ang="0">
                <a:pos x="366" y="42"/>
              </a:cxn>
              <a:cxn ang="0">
                <a:pos x="450" y="30"/>
              </a:cxn>
              <a:cxn ang="0">
                <a:pos x="552" y="18"/>
              </a:cxn>
              <a:cxn ang="0">
                <a:pos x="684" y="42"/>
              </a:cxn>
              <a:cxn ang="0">
                <a:pos x="798" y="60"/>
              </a:cxn>
              <a:cxn ang="0">
                <a:pos x="822" y="102"/>
              </a:cxn>
              <a:cxn ang="0">
                <a:pos x="822" y="150"/>
              </a:cxn>
              <a:cxn ang="0">
                <a:pos x="810" y="228"/>
              </a:cxn>
              <a:cxn ang="0">
                <a:pos x="792" y="366"/>
              </a:cxn>
              <a:cxn ang="0">
                <a:pos x="720" y="432"/>
              </a:cxn>
              <a:cxn ang="0">
                <a:pos x="744" y="468"/>
              </a:cxn>
              <a:cxn ang="0">
                <a:pos x="732" y="516"/>
              </a:cxn>
              <a:cxn ang="0">
                <a:pos x="744" y="576"/>
              </a:cxn>
              <a:cxn ang="0">
                <a:pos x="726" y="618"/>
              </a:cxn>
              <a:cxn ang="0">
                <a:pos x="696" y="678"/>
              </a:cxn>
              <a:cxn ang="0">
                <a:pos x="720" y="708"/>
              </a:cxn>
              <a:cxn ang="0">
                <a:pos x="720" y="768"/>
              </a:cxn>
              <a:cxn ang="0">
                <a:pos x="690" y="810"/>
              </a:cxn>
              <a:cxn ang="0">
                <a:pos x="642" y="816"/>
              </a:cxn>
              <a:cxn ang="0">
                <a:pos x="594" y="792"/>
              </a:cxn>
              <a:cxn ang="0">
                <a:pos x="552" y="846"/>
              </a:cxn>
              <a:cxn ang="0">
                <a:pos x="558" y="870"/>
              </a:cxn>
              <a:cxn ang="0">
                <a:pos x="540" y="918"/>
              </a:cxn>
              <a:cxn ang="0">
                <a:pos x="558" y="966"/>
              </a:cxn>
              <a:cxn ang="0">
                <a:pos x="516" y="1008"/>
              </a:cxn>
              <a:cxn ang="0">
                <a:pos x="480" y="1050"/>
              </a:cxn>
              <a:cxn ang="0">
                <a:pos x="444" y="1086"/>
              </a:cxn>
              <a:cxn ang="0">
                <a:pos x="408" y="1128"/>
              </a:cxn>
              <a:cxn ang="0">
                <a:pos x="384" y="1122"/>
              </a:cxn>
              <a:cxn ang="0">
                <a:pos x="318" y="1110"/>
              </a:cxn>
              <a:cxn ang="0">
                <a:pos x="324" y="1080"/>
              </a:cxn>
              <a:cxn ang="0">
                <a:pos x="270" y="1050"/>
              </a:cxn>
              <a:cxn ang="0">
                <a:pos x="252" y="1026"/>
              </a:cxn>
              <a:cxn ang="0">
                <a:pos x="222" y="1038"/>
              </a:cxn>
              <a:cxn ang="0">
                <a:pos x="156" y="996"/>
              </a:cxn>
              <a:cxn ang="0">
                <a:pos x="138" y="978"/>
              </a:cxn>
              <a:cxn ang="0">
                <a:pos x="144" y="912"/>
              </a:cxn>
              <a:cxn ang="0">
                <a:pos x="180" y="786"/>
              </a:cxn>
              <a:cxn ang="0">
                <a:pos x="150" y="738"/>
              </a:cxn>
              <a:cxn ang="0">
                <a:pos x="72" y="672"/>
              </a:cxn>
              <a:cxn ang="0">
                <a:pos x="30" y="666"/>
              </a:cxn>
              <a:cxn ang="0">
                <a:pos x="18" y="576"/>
              </a:cxn>
              <a:cxn ang="0">
                <a:pos x="60" y="564"/>
              </a:cxn>
              <a:cxn ang="0">
                <a:pos x="48" y="504"/>
              </a:cxn>
              <a:cxn ang="0">
                <a:pos x="96" y="468"/>
              </a:cxn>
              <a:cxn ang="0">
                <a:pos x="96" y="426"/>
              </a:cxn>
              <a:cxn ang="0">
                <a:pos x="90" y="384"/>
              </a:cxn>
            </a:cxnLst>
            <a:rect l="0" t="0" r="r" b="b"/>
            <a:pathLst>
              <a:path w="828" h="1158">
                <a:moveTo>
                  <a:pt x="72" y="342"/>
                </a:moveTo>
                <a:lnTo>
                  <a:pt x="102" y="342"/>
                </a:lnTo>
                <a:lnTo>
                  <a:pt x="102" y="348"/>
                </a:lnTo>
                <a:lnTo>
                  <a:pt x="108" y="354"/>
                </a:lnTo>
                <a:lnTo>
                  <a:pt x="144" y="354"/>
                </a:lnTo>
                <a:lnTo>
                  <a:pt x="150" y="366"/>
                </a:lnTo>
                <a:lnTo>
                  <a:pt x="156" y="372"/>
                </a:lnTo>
                <a:lnTo>
                  <a:pt x="180" y="372"/>
                </a:lnTo>
                <a:lnTo>
                  <a:pt x="186" y="366"/>
                </a:lnTo>
                <a:lnTo>
                  <a:pt x="192" y="354"/>
                </a:lnTo>
                <a:lnTo>
                  <a:pt x="210" y="354"/>
                </a:lnTo>
                <a:lnTo>
                  <a:pt x="216" y="348"/>
                </a:lnTo>
                <a:lnTo>
                  <a:pt x="222" y="342"/>
                </a:lnTo>
                <a:lnTo>
                  <a:pt x="222" y="336"/>
                </a:lnTo>
                <a:lnTo>
                  <a:pt x="228" y="324"/>
                </a:lnTo>
                <a:lnTo>
                  <a:pt x="228" y="312"/>
                </a:lnTo>
                <a:lnTo>
                  <a:pt x="222" y="312"/>
                </a:lnTo>
                <a:lnTo>
                  <a:pt x="216" y="294"/>
                </a:lnTo>
                <a:lnTo>
                  <a:pt x="210" y="288"/>
                </a:lnTo>
                <a:lnTo>
                  <a:pt x="210" y="264"/>
                </a:lnTo>
                <a:lnTo>
                  <a:pt x="204" y="258"/>
                </a:lnTo>
                <a:lnTo>
                  <a:pt x="204" y="234"/>
                </a:lnTo>
                <a:lnTo>
                  <a:pt x="210" y="228"/>
                </a:lnTo>
                <a:lnTo>
                  <a:pt x="210" y="222"/>
                </a:lnTo>
                <a:lnTo>
                  <a:pt x="216" y="210"/>
                </a:lnTo>
                <a:lnTo>
                  <a:pt x="222" y="210"/>
                </a:lnTo>
                <a:lnTo>
                  <a:pt x="222" y="198"/>
                </a:lnTo>
                <a:lnTo>
                  <a:pt x="216" y="198"/>
                </a:lnTo>
                <a:lnTo>
                  <a:pt x="216" y="192"/>
                </a:lnTo>
                <a:lnTo>
                  <a:pt x="222" y="180"/>
                </a:lnTo>
                <a:lnTo>
                  <a:pt x="222" y="168"/>
                </a:lnTo>
                <a:lnTo>
                  <a:pt x="228" y="168"/>
                </a:lnTo>
                <a:lnTo>
                  <a:pt x="234" y="162"/>
                </a:lnTo>
                <a:lnTo>
                  <a:pt x="234" y="150"/>
                </a:lnTo>
                <a:lnTo>
                  <a:pt x="246" y="144"/>
                </a:lnTo>
                <a:lnTo>
                  <a:pt x="234" y="138"/>
                </a:lnTo>
                <a:lnTo>
                  <a:pt x="234" y="132"/>
                </a:lnTo>
                <a:lnTo>
                  <a:pt x="246" y="120"/>
                </a:lnTo>
                <a:lnTo>
                  <a:pt x="252" y="120"/>
                </a:lnTo>
                <a:lnTo>
                  <a:pt x="252" y="114"/>
                </a:lnTo>
                <a:lnTo>
                  <a:pt x="264" y="102"/>
                </a:lnTo>
                <a:lnTo>
                  <a:pt x="270" y="84"/>
                </a:lnTo>
                <a:lnTo>
                  <a:pt x="294" y="84"/>
                </a:lnTo>
                <a:lnTo>
                  <a:pt x="300" y="84"/>
                </a:lnTo>
                <a:lnTo>
                  <a:pt x="300" y="60"/>
                </a:lnTo>
                <a:lnTo>
                  <a:pt x="324" y="60"/>
                </a:lnTo>
                <a:lnTo>
                  <a:pt x="342" y="48"/>
                </a:lnTo>
                <a:lnTo>
                  <a:pt x="348" y="42"/>
                </a:lnTo>
                <a:lnTo>
                  <a:pt x="360" y="42"/>
                </a:lnTo>
                <a:lnTo>
                  <a:pt x="366" y="42"/>
                </a:lnTo>
                <a:lnTo>
                  <a:pt x="366" y="24"/>
                </a:lnTo>
                <a:lnTo>
                  <a:pt x="372" y="6"/>
                </a:lnTo>
                <a:lnTo>
                  <a:pt x="384" y="0"/>
                </a:lnTo>
                <a:lnTo>
                  <a:pt x="414" y="0"/>
                </a:lnTo>
                <a:lnTo>
                  <a:pt x="450" y="30"/>
                </a:lnTo>
                <a:lnTo>
                  <a:pt x="474" y="42"/>
                </a:lnTo>
                <a:lnTo>
                  <a:pt x="480" y="24"/>
                </a:lnTo>
                <a:lnTo>
                  <a:pt x="498" y="30"/>
                </a:lnTo>
                <a:lnTo>
                  <a:pt x="498" y="12"/>
                </a:lnTo>
                <a:lnTo>
                  <a:pt x="552" y="18"/>
                </a:lnTo>
                <a:lnTo>
                  <a:pt x="588" y="48"/>
                </a:lnTo>
                <a:lnTo>
                  <a:pt x="606" y="72"/>
                </a:lnTo>
                <a:lnTo>
                  <a:pt x="636" y="60"/>
                </a:lnTo>
                <a:lnTo>
                  <a:pt x="654" y="48"/>
                </a:lnTo>
                <a:lnTo>
                  <a:pt x="684" y="42"/>
                </a:lnTo>
                <a:lnTo>
                  <a:pt x="708" y="60"/>
                </a:lnTo>
                <a:lnTo>
                  <a:pt x="732" y="54"/>
                </a:lnTo>
                <a:lnTo>
                  <a:pt x="744" y="54"/>
                </a:lnTo>
                <a:lnTo>
                  <a:pt x="750" y="60"/>
                </a:lnTo>
                <a:lnTo>
                  <a:pt x="798" y="60"/>
                </a:lnTo>
                <a:lnTo>
                  <a:pt x="810" y="54"/>
                </a:lnTo>
                <a:lnTo>
                  <a:pt x="822" y="72"/>
                </a:lnTo>
                <a:lnTo>
                  <a:pt x="828" y="78"/>
                </a:lnTo>
                <a:lnTo>
                  <a:pt x="828" y="90"/>
                </a:lnTo>
                <a:lnTo>
                  <a:pt x="822" y="102"/>
                </a:lnTo>
                <a:lnTo>
                  <a:pt x="822" y="108"/>
                </a:lnTo>
                <a:lnTo>
                  <a:pt x="810" y="114"/>
                </a:lnTo>
                <a:lnTo>
                  <a:pt x="810" y="138"/>
                </a:lnTo>
                <a:lnTo>
                  <a:pt x="822" y="144"/>
                </a:lnTo>
                <a:lnTo>
                  <a:pt x="822" y="150"/>
                </a:lnTo>
                <a:lnTo>
                  <a:pt x="828" y="162"/>
                </a:lnTo>
                <a:lnTo>
                  <a:pt x="828" y="192"/>
                </a:lnTo>
                <a:lnTo>
                  <a:pt x="822" y="204"/>
                </a:lnTo>
                <a:lnTo>
                  <a:pt x="822" y="222"/>
                </a:lnTo>
                <a:lnTo>
                  <a:pt x="810" y="228"/>
                </a:lnTo>
                <a:lnTo>
                  <a:pt x="810" y="264"/>
                </a:lnTo>
                <a:lnTo>
                  <a:pt x="804" y="282"/>
                </a:lnTo>
                <a:lnTo>
                  <a:pt x="804" y="306"/>
                </a:lnTo>
                <a:lnTo>
                  <a:pt x="792" y="318"/>
                </a:lnTo>
                <a:lnTo>
                  <a:pt x="792" y="366"/>
                </a:lnTo>
                <a:lnTo>
                  <a:pt x="768" y="384"/>
                </a:lnTo>
                <a:lnTo>
                  <a:pt x="756" y="402"/>
                </a:lnTo>
                <a:lnTo>
                  <a:pt x="744" y="402"/>
                </a:lnTo>
                <a:lnTo>
                  <a:pt x="732" y="408"/>
                </a:lnTo>
                <a:lnTo>
                  <a:pt x="720" y="432"/>
                </a:lnTo>
                <a:lnTo>
                  <a:pt x="720" y="438"/>
                </a:lnTo>
                <a:lnTo>
                  <a:pt x="726" y="456"/>
                </a:lnTo>
                <a:lnTo>
                  <a:pt x="726" y="462"/>
                </a:lnTo>
                <a:lnTo>
                  <a:pt x="732" y="462"/>
                </a:lnTo>
                <a:lnTo>
                  <a:pt x="744" y="468"/>
                </a:lnTo>
                <a:lnTo>
                  <a:pt x="750" y="468"/>
                </a:lnTo>
                <a:lnTo>
                  <a:pt x="756" y="474"/>
                </a:lnTo>
                <a:lnTo>
                  <a:pt x="756" y="498"/>
                </a:lnTo>
                <a:lnTo>
                  <a:pt x="750" y="504"/>
                </a:lnTo>
                <a:lnTo>
                  <a:pt x="732" y="516"/>
                </a:lnTo>
                <a:lnTo>
                  <a:pt x="726" y="516"/>
                </a:lnTo>
                <a:lnTo>
                  <a:pt x="726" y="534"/>
                </a:lnTo>
                <a:lnTo>
                  <a:pt x="726" y="552"/>
                </a:lnTo>
                <a:lnTo>
                  <a:pt x="732" y="558"/>
                </a:lnTo>
                <a:lnTo>
                  <a:pt x="744" y="576"/>
                </a:lnTo>
                <a:lnTo>
                  <a:pt x="732" y="582"/>
                </a:lnTo>
                <a:lnTo>
                  <a:pt x="744" y="594"/>
                </a:lnTo>
                <a:lnTo>
                  <a:pt x="744" y="606"/>
                </a:lnTo>
                <a:lnTo>
                  <a:pt x="732" y="612"/>
                </a:lnTo>
                <a:lnTo>
                  <a:pt x="726" y="618"/>
                </a:lnTo>
                <a:lnTo>
                  <a:pt x="720" y="636"/>
                </a:lnTo>
                <a:lnTo>
                  <a:pt x="696" y="654"/>
                </a:lnTo>
                <a:lnTo>
                  <a:pt x="690" y="654"/>
                </a:lnTo>
                <a:lnTo>
                  <a:pt x="690" y="678"/>
                </a:lnTo>
                <a:lnTo>
                  <a:pt x="696" y="678"/>
                </a:lnTo>
                <a:lnTo>
                  <a:pt x="696" y="684"/>
                </a:lnTo>
                <a:lnTo>
                  <a:pt x="708" y="678"/>
                </a:lnTo>
                <a:lnTo>
                  <a:pt x="714" y="684"/>
                </a:lnTo>
                <a:lnTo>
                  <a:pt x="714" y="702"/>
                </a:lnTo>
                <a:lnTo>
                  <a:pt x="720" y="708"/>
                </a:lnTo>
                <a:lnTo>
                  <a:pt x="714" y="726"/>
                </a:lnTo>
                <a:lnTo>
                  <a:pt x="714" y="732"/>
                </a:lnTo>
                <a:lnTo>
                  <a:pt x="714" y="756"/>
                </a:lnTo>
                <a:lnTo>
                  <a:pt x="714" y="762"/>
                </a:lnTo>
                <a:lnTo>
                  <a:pt x="720" y="768"/>
                </a:lnTo>
                <a:lnTo>
                  <a:pt x="720" y="780"/>
                </a:lnTo>
                <a:lnTo>
                  <a:pt x="708" y="792"/>
                </a:lnTo>
                <a:lnTo>
                  <a:pt x="696" y="792"/>
                </a:lnTo>
                <a:lnTo>
                  <a:pt x="690" y="798"/>
                </a:lnTo>
                <a:lnTo>
                  <a:pt x="690" y="810"/>
                </a:lnTo>
                <a:lnTo>
                  <a:pt x="672" y="810"/>
                </a:lnTo>
                <a:lnTo>
                  <a:pt x="672" y="816"/>
                </a:lnTo>
                <a:lnTo>
                  <a:pt x="666" y="822"/>
                </a:lnTo>
                <a:lnTo>
                  <a:pt x="648" y="822"/>
                </a:lnTo>
                <a:lnTo>
                  <a:pt x="642" y="816"/>
                </a:lnTo>
                <a:lnTo>
                  <a:pt x="630" y="816"/>
                </a:lnTo>
                <a:lnTo>
                  <a:pt x="618" y="810"/>
                </a:lnTo>
                <a:lnTo>
                  <a:pt x="612" y="810"/>
                </a:lnTo>
                <a:lnTo>
                  <a:pt x="600" y="798"/>
                </a:lnTo>
                <a:lnTo>
                  <a:pt x="594" y="792"/>
                </a:lnTo>
                <a:lnTo>
                  <a:pt x="588" y="792"/>
                </a:lnTo>
                <a:lnTo>
                  <a:pt x="576" y="798"/>
                </a:lnTo>
                <a:lnTo>
                  <a:pt x="570" y="816"/>
                </a:lnTo>
                <a:lnTo>
                  <a:pt x="570" y="822"/>
                </a:lnTo>
                <a:lnTo>
                  <a:pt x="552" y="846"/>
                </a:lnTo>
                <a:lnTo>
                  <a:pt x="540" y="840"/>
                </a:lnTo>
                <a:lnTo>
                  <a:pt x="528" y="840"/>
                </a:lnTo>
                <a:lnTo>
                  <a:pt x="528" y="852"/>
                </a:lnTo>
                <a:lnTo>
                  <a:pt x="540" y="870"/>
                </a:lnTo>
                <a:lnTo>
                  <a:pt x="558" y="870"/>
                </a:lnTo>
                <a:lnTo>
                  <a:pt x="558" y="900"/>
                </a:lnTo>
                <a:lnTo>
                  <a:pt x="564" y="906"/>
                </a:lnTo>
                <a:lnTo>
                  <a:pt x="558" y="912"/>
                </a:lnTo>
                <a:lnTo>
                  <a:pt x="552" y="912"/>
                </a:lnTo>
                <a:lnTo>
                  <a:pt x="540" y="918"/>
                </a:lnTo>
                <a:lnTo>
                  <a:pt x="540" y="930"/>
                </a:lnTo>
                <a:lnTo>
                  <a:pt x="558" y="936"/>
                </a:lnTo>
                <a:lnTo>
                  <a:pt x="564" y="942"/>
                </a:lnTo>
                <a:lnTo>
                  <a:pt x="564" y="960"/>
                </a:lnTo>
                <a:lnTo>
                  <a:pt x="558" y="966"/>
                </a:lnTo>
                <a:lnTo>
                  <a:pt x="552" y="966"/>
                </a:lnTo>
                <a:lnTo>
                  <a:pt x="528" y="990"/>
                </a:lnTo>
                <a:lnTo>
                  <a:pt x="528" y="1002"/>
                </a:lnTo>
                <a:lnTo>
                  <a:pt x="516" y="1002"/>
                </a:lnTo>
                <a:lnTo>
                  <a:pt x="516" y="1008"/>
                </a:lnTo>
                <a:lnTo>
                  <a:pt x="492" y="1008"/>
                </a:lnTo>
                <a:lnTo>
                  <a:pt x="486" y="1002"/>
                </a:lnTo>
                <a:lnTo>
                  <a:pt x="486" y="1020"/>
                </a:lnTo>
                <a:lnTo>
                  <a:pt x="480" y="1026"/>
                </a:lnTo>
                <a:lnTo>
                  <a:pt x="480" y="1050"/>
                </a:lnTo>
                <a:lnTo>
                  <a:pt x="474" y="1050"/>
                </a:lnTo>
                <a:lnTo>
                  <a:pt x="462" y="1056"/>
                </a:lnTo>
                <a:lnTo>
                  <a:pt x="462" y="1068"/>
                </a:lnTo>
                <a:lnTo>
                  <a:pt x="456" y="1068"/>
                </a:lnTo>
                <a:lnTo>
                  <a:pt x="444" y="1086"/>
                </a:lnTo>
                <a:lnTo>
                  <a:pt x="426" y="1086"/>
                </a:lnTo>
                <a:lnTo>
                  <a:pt x="420" y="1092"/>
                </a:lnTo>
                <a:lnTo>
                  <a:pt x="420" y="1098"/>
                </a:lnTo>
                <a:lnTo>
                  <a:pt x="408" y="1110"/>
                </a:lnTo>
                <a:lnTo>
                  <a:pt x="408" y="1128"/>
                </a:lnTo>
                <a:lnTo>
                  <a:pt x="414" y="1140"/>
                </a:lnTo>
                <a:lnTo>
                  <a:pt x="414" y="1146"/>
                </a:lnTo>
                <a:lnTo>
                  <a:pt x="402" y="1158"/>
                </a:lnTo>
                <a:lnTo>
                  <a:pt x="384" y="1158"/>
                </a:lnTo>
                <a:lnTo>
                  <a:pt x="384" y="1122"/>
                </a:lnTo>
                <a:lnTo>
                  <a:pt x="378" y="1116"/>
                </a:lnTo>
                <a:lnTo>
                  <a:pt x="330" y="1116"/>
                </a:lnTo>
                <a:lnTo>
                  <a:pt x="318" y="1122"/>
                </a:lnTo>
                <a:lnTo>
                  <a:pt x="306" y="1116"/>
                </a:lnTo>
                <a:lnTo>
                  <a:pt x="318" y="1110"/>
                </a:lnTo>
                <a:lnTo>
                  <a:pt x="306" y="1098"/>
                </a:lnTo>
                <a:lnTo>
                  <a:pt x="318" y="1092"/>
                </a:lnTo>
                <a:lnTo>
                  <a:pt x="324" y="1086"/>
                </a:lnTo>
                <a:lnTo>
                  <a:pt x="330" y="1086"/>
                </a:lnTo>
                <a:lnTo>
                  <a:pt x="324" y="1080"/>
                </a:lnTo>
                <a:lnTo>
                  <a:pt x="324" y="1068"/>
                </a:lnTo>
                <a:lnTo>
                  <a:pt x="306" y="1062"/>
                </a:lnTo>
                <a:lnTo>
                  <a:pt x="282" y="1062"/>
                </a:lnTo>
                <a:lnTo>
                  <a:pt x="270" y="1056"/>
                </a:lnTo>
                <a:lnTo>
                  <a:pt x="270" y="1050"/>
                </a:lnTo>
                <a:lnTo>
                  <a:pt x="264" y="1050"/>
                </a:lnTo>
                <a:lnTo>
                  <a:pt x="264" y="1038"/>
                </a:lnTo>
                <a:lnTo>
                  <a:pt x="258" y="1032"/>
                </a:lnTo>
                <a:lnTo>
                  <a:pt x="258" y="1020"/>
                </a:lnTo>
                <a:lnTo>
                  <a:pt x="252" y="1026"/>
                </a:lnTo>
                <a:lnTo>
                  <a:pt x="252" y="1038"/>
                </a:lnTo>
                <a:lnTo>
                  <a:pt x="246" y="1056"/>
                </a:lnTo>
                <a:lnTo>
                  <a:pt x="228" y="1056"/>
                </a:lnTo>
                <a:lnTo>
                  <a:pt x="222" y="1050"/>
                </a:lnTo>
                <a:lnTo>
                  <a:pt x="222" y="1038"/>
                </a:lnTo>
                <a:lnTo>
                  <a:pt x="216" y="1032"/>
                </a:lnTo>
                <a:lnTo>
                  <a:pt x="186" y="1032"/>
                </a:lnTo>
                <a:lnTo>
                  <a:pt x="168" y="1008"/>
                </a:lnTo>
                <a:lnTo>
                  <a:pt x="156" y="1008"/>
                </a:lnTo>
                <a:lnTo>
                  <a:pt x="156" y="996"/>
                </a:lnTo>
                <a:lnTo>
                  <a:pt x="144" y="996"/>
                </a:lnTo>
                <a:lnTo>
                  <a:pt x="138" y="1002"/>
                </a:lnTo>
                <a:lnTo>
                  <a:pt x="138" y="990"/>
                </a:lnTo>
                <a:lnTo>
                  <a:pt x="144" y="978"/>
                </a:lnTo>
                <a:lnTo>
                  <a:pt x="138" y="978"/>
                </a:lnTo>
                <a:lnTo>
                  <a:pt x="138" y="966"/>
                </a:lnTo>
                <a:lnTo>
                  <a:pt x="132" y="960"/>
                </a:lnTo>
                <a:lnTo>
                  <a:pt x="114" y="960"/>
                </a:lnTo>
                <a:lnTo>
                  <a:pt x="108" y="948"/>
                </a:lnTo>
                <a:lnTo>
                  <a:pt x="144" y="912"/>
                </a:lnTo>
                <a:lnTo>
                  <a:pt x="144" y="882"/>
                </a:lnTo>
                <a:lnTo>
                  <a:pt x="180" y="882"/>
                </a:lnTo>
                <a:lnTo>
                  <a:pt x="186" y="846"/>
                </a:lnTo>
                <a:lnTo>
                  <a:pt x="180" y="828"/>
                </a:lnTo>
                <a:lnTo>
                  <a:pt x="180" y="786"/>
                </a:lnTo>
                <a:lnTo>
                  <a:pt x="168" y="780"/>
                </a:lnTo>
                <a:lnTo>
                  <a:pt x="156" y="768"/>
                </a:lnTo>
                <a:lnTo>
                  <a:pt x="156" y="756"/>
                </a:lnTo>
                <a:lnTo>
                  <a:pt x="156" y="750"/>
                </a:lnTo>
                <a:lnTo>
                  <a:pt x="150" y="738"/>
                </a:lnTo>
                <a:lnTo>
                  <a:pt x="108" y="696"/>
                </a:lnTo>
                <a:lnTo>
                  <a:pt x="102" y="684"/>
                </a:lnTo>
                <a:lnTo>
                  <a:pt x="96" y="684"/>
                </a:lnTo>
                <a:lnTo>
                  <a:pt x="90" y="678"/>
                </a:lnTo>
                <a:lnTo>
                  <a:pt x="72" y="672"/>
                </a:lnTo>
                <a:lnTo>
                  <a:pt x="66" y="672"/>
                </a:lnTo>
                <a:lnTo>
                  <a:pt x="60" y="654"/>
                </a:lnTo>
                <a:lnTo>
                  <a:pt x="54" y="654"/>
                </a:lnTo>
                <a:lnTo>
                  <a:pt x="36" y="666"/>
                </a:lnTo>
                <a:lnTo>
                  <a:pt x="30" y="666"/>
                </a:lnTo>
                <a:lnTo>
                  <a:pt x="12" y="666"/>
                </a:lnTo>
                <a:lnTo>
                  <a:pt x="0" y="654"/>
                </a:lnTo>
                <a:lnTo>
                  <a:pt x="0" y="594"/>
                </a:lnTo>
                <a:lnTo>
                  <a:pt x="12" y="582"/>
                </a:lnTo>
                <a:lnTo>
                  <a:pt x="18" y="576"/>
                </a:lnTo>
                <a:lnTo>
                  <a:pt x="18" y="558"/>
                </a:lnTo>
                <a:lnTo>
                  <a:pt x="30" y="558"/>
                </a:lnTo>
                <a:lnTo>
                  <a:pt x="36" y="576"/>
                </a:lnTo>
                <a:lnTo>
                  <a:pt x="54" y="576"/>
                </a:lnTo>
                <a:lnTo>
                  <a:pt x="60" y="564"/>
                </a:lnTo>
                <a:lnTo>
                  <a:pt x="60" y="552"/>
                </a:lnTo>
                <a:lnTo>
                  <a:pt x="54" y="546"/>
                </a:lnTo>
                <a:lnTo>
                  <a:pt x="54" y="534"/>
                </a:lnTo>
                <a:lnTo>
                  <a:pt x="54" y="516"/>
                </a:lnTo>
                <a:lnTo>
                  <a:pt x="48" y="504"/>
                </a:lnTo>
                <a:lnTo>
                  <a:pt x="48" y="498"/>
                </a:lnTo>
                <a:lnTo>
                  <a:pt x="54" y="492"/>
                </a:lnTo>
                <a:lnTo>
                  <a:pt x="66" y="492"/>
                </a:lnTo>
                <a:lnTo>
                  <a:pt x="78" y="474"/>
                </a:lnTo>
                <a:lnTo>
                  <a:pt x="96" y="468"/>
                </a:lnTo>
                <a:lnTo>
                  <a:pt x="102" y="468"/>
                </a:lnTo>
                <a:lnTo>
                  <a:pt x="102" y="462"/>
                </a:lnTo>
                <a:lnTo>
                  <a:pt x="102" y="444"/>
                </a:lnTo>
                <a:lnTo>
                  <a:pt x="108" y="444"/>
                </a:lnTo>
                <a:lnTo>
                  <a:pt x="96" y="426"/>
                </a:lnTo>
                <a:lnTo>
                  <a:pt x="90" y="414"/>
                </a:lnTo>
                <a:lnTo>
                  <a:pt x="96" y="402"/>
                </a:lnTo>
                <a:lnTo>
                  <a:pt x="96" y="396"/>
                </a:lnTo>
                <a:lnTo>
                  <a:pt x="90" y="396"/>
                </a:lnTo>
                <a:lnTo>
                  <a:pt x="90" y="384"/>
                </a:lnTo>
                <a:lnTo>
                  <a:pt x="72" y="372"/>
                </a:lnTo>
                <a:lnTo>
                  <a:pt x="72" y="348"/>
                </a:lnTo>
                <a:lnTo>
                  <a:pt x="72" y="342"/>
                </a:lnTo>
                <a:close/>
              </a:path>
            </a:pathLst>
          </a:custGeom>
          <a:grpFill/>
          <a:ln w="9525">
            <a:solidFill>
              <a:schemeClr val="bg1"/>
            </a:solidFill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s-E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GB"/>
          </a:p>
        </xdr:txBody>
      </xdr:sp>
      <xdr:sp macro="" textlink="">
        <xdr:nvSpPr>
          <xdr:cNvPr id="41" name="Freeform 75"/>
          <xdr:cNvSpPr>
            <a:spLocks/>
          </xdr:cNvSpPr>
        </xdr:nvSpPr>
        <xdr:spPr bwMode="auto">
          <a:xfrm>
            <a:off x="5934075" y="2571750"/>
            <a:ext cx="180975" cy="142875"/>
          </a:xfrm>
          <a:custGeom>
            <a:avLst/>
            <a:gdLst/>
            <a:ahLst/>
            <a:cxnLst>
              <a:cxn ang="0">
                <a:pos x="42" y="78"/>
              </a:cxn>
              <a:cxn ang="0">
                <a:pos x="36" y="90"/>
              </a:cxn>
              <a:cxn ang="0">
                <a:pos x="30" y="78"/>
              </a:cxn>
              <a:cxn ang="0">
                <a:pos x="30" y="72"/>
              </a:cxn>
              <a:cxn ang="0">
                <a:pos x="12" y="60"/>
              </a:cxn>
              <a:cxn ang="0">
                <a:pos x="12" y="42"/>
              </a:cxn>
              <a:cxn ang="0">
                <a:pos x="0" y="42"/>
              </a:cxn>
              <a:cxn ang="0">
                <a:pos x="6" y="30"/>
              </a:cxn>
              <a:cxn ang="0">
                <a:pos x="12" y="36"/>
              </a:cxn>
              <a:cxn ang="0">
                <a:pos x="30" y="36"/>
              </a:cxn>
              <a:cxn ang="0">
                <a:pos x="36" y="18"/>
              </a:cxn>
              <a:cxn ang="0">
                <a:pos x="36" y="6"/>
              </a:cxn>
              <a:cxn ang="0">
                <a:pos x="42" y="0"/>
              </a:cxn>
              <a:cxn ang="0">
                <a:pos x="42" y="12"/>
              </a:cxn>
              <a:cxn ang="0">
                <a:pos x="48" y="18"/>
              </a:cxn>
              <a:cxn ang="0">
                <a:pos x="48" y="30"/>
              </a:cxn>
              <a:cxn ang="0">
                <a:pos x="54" y="30"/>
              </a:cxn>
              <a:cxn ang="0">
                <a:pos x="54" y="36"/>
              </a:cxn>
              <a:cxn ang="0">
                <a:pos x="66" y="42"/>
              </a:cxn>
              <a:cxn ang="0">
                <a:pos x="90" y="42"/>
              </a:cxn>
              <a:cxn ang="0">
                <a:pos x="108" y="48"/>
              </a:cxn>
              <a:cxn ang="0">
                <a:pos x="108" y="60"/>
              </a:cxn>
              <a:cxn ang="0">
                <a:pos x="114" y="66"/>
              </a:cxn>
              <a:cxn ang="0">
                <a:pos x="108" y="66"/>
              </a:cxn>
              <a:cxn ang="0">
                <a:pos x="102" y="72"/>
              </a:cxn>
              <a:cxn ang="0">
                <a:pos x="90" y="78"/>
              </a:cxn>
              <a:cxn ang="0">
                <a:pos x="78" y="78"/>
              </a:cxn>
              <a:cxn ang="0">
                <a:pos x="72" y="90"/>
              </a:cxn>
              <a:cxn ang="0">
                <a:pos x="66" y="78"/>
              </a:cxn>
              <a:cxn ang="0">
                <a:pos x="42" y="78"/>
              </a:cxn>
            </a:cxnLst>
            <a:rect l="0" t="0" r="r" b="b"/>
            <a:pathLst>
              <a:path w="114" h="90">
                <a:moveTo>
                  <a:pt x="42" y="78"/>
                </a:moveTo>
                <a:lnTo>
                  <a:pt x="36" y="90"/>
                </a:lnTo>
                <a:lnTo>
                  <a:pt x="30" y="78"/>
                </a:lnTo>
                <a:lnTo>
                  <a:pt x="30" y="72"/>
                </a:lnTo>
                <a:lnTo>
                  <a:pt x="12" y="60"/>
                </a:lnTo>
                <a:lnTo>
                  <a:pt x="12" y="42"/>
                </a:lnTo>
                <a:lnTo>
                  <a:pt x="0" y="42"/>
                </a:lnTo>
                <a:lnTo>
                  <a:pt x="6" y="30"/>
                </a:lnTo>
                <a:lnTo>
                  <a:pt x="12" y="36"/>
                </a:lnTo>
                <a:lnTo>
                  <a:pt x="30" y="36"/>
                </a:lnTo>
                <a:lnTo>
                  <a:pt x="36" y="18"/>
                </a:lnTo>
                <a:lnTo>
                  <a:pt x="36" y="6"/>
                </a:lnTo>
                <a:lnTo>
                  <a:pt x="42" y="0"/>
                </a:lnTo>
                <a:lnTo>
                  <a:pt x="42" y="12"/>
                </a:lnTo>
                <a:lnTo>
                  <a:pt x="48" y="18"/>
                </a:lnTo>
                <a:lnTo>
                  <a:pt x="48" y="30"/>
                </a:lnTo>
                <a:lnTo>
                  <a:pt x="54" y="30"/>
                </a:lnTo>
                <a:lnTo>
                  <a:pt x="54" y="36"/>
                </a:lnTo>
                <a:lnTo>
                  <a:pt x="66" y="42"/>
                </a:lnTo>
                <a:lnTo>
                  <a:pt x="90" y="42"/>
                </a:lnTo>
                <a:lnTo>
                  <a:pt x="108" y="48"/>
                </a:lnTo>
                <a:lnTo>
                  <a:pt x="108" y="60"/>
                </a:lnTo>
                <a:lnTo>
                  <a:pt x="114" y="66"/>
                </a:lnTo>
                <a:lnTo>
                  <a:pt x="108" y="66"/>
                </a:lnTo>
                <a:lnTo>
                  <a:pt x="102" y="72"/>
                </a:lnTo>
                <a:lnTo>
                  <a:pt x="90" y="78"/>
                </a:lnTo>
                <a:lnTo>
                  <a:pt x="78" y="78"/>
                </a:lnTo>
                <a:lnTo>
                  <a:pt x="72" y="90"/>
                </a:lnTo>
                <a:lnTo>
                  <a:pt x="66" y="78"/>
                </a:lnTo>
                <a:lnTo>
                  <a:pt x="42" y="78"/>
                </a:lnTo>
                <a:close/>
              </a:path>
            </a:pathLst>
          </a:custGeom>
          <a:grpFill/>
          <a:ln w="9525">
            <a:solidFill>
              <a:schemeClr val="bg1"/>
            </a:solidFill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s-E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GB"/>
          </a:p>
        </xdr:txBody>
      </xdr:sp>
    </xdr:grpSp>
    <xdr:clientData/>
  </xdr:twoCellAnchor>
  <xdr:twoCellAnchor>
    <xdr:from>
      <xdr:col>2</xdr:col>
      <xdr:colOff>1495426</xdr:colOff>
      <xdr:row>4</xdr:row>
      <xdr:rowOff>327657</xdr:rowOff>
    </xdr:from>
    <xdr:to>
      <xdr:col>4</xdr:col>
      <xdr:colOff>95251</xdr:colOff>
      <xdr:row>6</xdr:row>
      <xdr:rowOff>114299</xdr:rowOff>
    </xdr:to>
    <xdr:sp macro="" textlink="'Data 1'!F672">
      <xdr:nvSpPr>
        <xdr:cNvPr id="42" name="CuadroTexto 41"/>
        <xdr:cNvSpPr txBox="1"/>
      </xdr:nvSpPr>
      <xdr:spPr>
        <a:xfrm>
          <a:off x="2143126" y="1327782"/>
          <a:ext cx="762000" cy="57721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 algn="ctr"/>
          <a:fld id="{026442B4-24EF-40EE-BBBB-E89BA4FE1FAE}" type="TxLink">
            <a:rPr lang="en-US" sz="800" b="0" i="0" u="none" strike="noStrike">
              <a:solidFill>
                <a:schemeClr val="bg1"/>
              </a:solidFill>
              <a:latin typeface="Arial"/>
              <a:ea typeface="+mn-ea"/>
              <a:cs typeface="Arial"/>
            </a:rPr>
            <a:pPr marL="0" indent="0" algn="ctr"/>
            <a:t>Galicia 155,3 % 31.312 GWh</a:t>
          </a:fld>
          <a:endParaRPr lang="es-ES" sz="1000" b="0" i="0" u="none" strike="noStrike">
            <a:solidFill>
              <a:schemeClr val="bg1"/>
            </a:solidFill>
            <a:latin typeface="Calibri"/>
            <a:ea typeface="+mn-ea"/>
            <a:cs typeface="+mn-cs"/>
          </a:endParaRPr>
        </a:p>
      </xdr:txBody>
    </xdr:sp>
    <xdr:clientData/>
  </xdr:twoCellAnchor>
  <xdr:twoCellAnchor>
    <xdr:from>
      <xdr:col>4</xdr:col>
      <xdr:colOff>58183</xdr:colOff>
      <xdr:row>2</xdr:row>
      <xdr:rowOff>249555</xdr:rowOff>
    </xdr:from>
    <xdr:to>
      <xdr:col>5</xdr:col>
      <xdr:colOff>314325</xdr:colOff>
      <xdr:row>4</xdr:row>
      <xdr:rowOff>238125</xdr:rowOff>
    </xdr:to>
    <xdr:sp macro="" textlink="'Data 1'!F662">
      <xdr:nvSpPr>
        <xdr:cNvPr id="43" name="CuadroTexto 42"/>
        <xdr:cNvSpPr txBox="1"/>
      </xdr:nvSpPr>
      <xdr:spPr>
        <a:xfrm>
          <a:off x="2868058" y="706755"/>
          <a:ext cx="799067" cy="53149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 algn="ctr"/>
          <a:fld id="{A616A2D0-EFA0-4F7A-BD78-A44088D66270}" type="TxLink">
            <a:rPr lang="en-US" sz="800" b="0" i="0" u="none" strike="noStrike">
              <a:solidFill>
                <a:srgbClr val="004563"/>
              </a:solidFill>
              <a:latin typeface="Arial"/>
              <a:ea typeface="+mn-ea"/>
              <a:cs typeface="Arial"/>
            </a:rPr>
            <a:pPr marL="0" indent="0" algn="ctr"/>
            <a:t>Asturias 120,1 % 12.804 GWh</a:t>
          </a:fld>
          <a:endParaRPr lang="es-ES" sz="800" b="0" i="0" u="none" strike="noStrike">
            <a:solidFill>
              <a:srgbClr val="004563"/>
            </a:solidFill>
            <a:latin typeface="Arial"/>
            <a:ea typeface="+mn-ea"/>
            <a:cs typeface="Arial"/>
          </a:endParaRPr>
        </a:p>
      </xdr:txBody>
    </xdr:sp>
    <xdr:clientData/>
  </xdr:twoCellAnchor>
  <xdr:twoCellAnchor>
    <xdr:from>
      <xdr:col>5</xdr:col>
      <xdr:colOff>550545</xdr:colOff>
      <xdr:row>3</xdr:row>
      <xdr:rowOff>104772</xdr:rowOff>
    </xdr:from>
    <xdr:to>
      <xdr:col>7</xdr:col>
      <xdr:colOff>85725</xdr:colOff>
      <xdr:row>4</xdr:row>
      <xdr:rowOff>342899</xdr:rowOff>
    </xdr:to>
    <xdr:sp macro="" textlink="'Data 1'!F666">
      <xdr:nvSpPr>
        <xdr:cNvPr id="44" name="CuadroTexto 43"/>
        <xdr:cNvSpPr txBox="1"/>
      </xdr:nvSpPr>
      <xdr:spPr>
        <a:xfrm>
          <a:off x="3903345" y="819147"/>
          <a:ext cx="735330" cy="52387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 algn="ctr"/>
          <a:fld id="{817BE6D5-AF45-41A7-BB3C-7AA9D9C8BC41}" type="TxLink">
            <a:rPr lang="en-US" sz="800" b="0" i="0" u="none" strike="noStrike">
              <a:solidFill>
                <a:srgbClr val="004563"/>
              </a:solidFill>
              <a:latin typeface="Arial"/>
              <a:ea typeface="+mn-ea"/>
              <a:cs typeface="Arial"/>
            </a:rPr>
            <a:pPr marL="0" indent="0" algn="ctr"/>
            <a:t>Cantabria 51,7 % 2.213 GWh</a:t>
          </a:fld>
          <a:endParaRPr lang="es-ES" sz="1000" b="0" i="0" u="none" strike="noStrike">
            <a:solidFill>
              <a:schemeClr val="accent5">
                <a:lumMod val="50000"/>
              </a:schemeClr>
            </a:solidFill>
            <a:latin typeface="Calibri"/>
            <a:ea typeface="+mn-ea"/>
            <a:cs typeface="+mn-cs"/>
          </a:endParaRPr>
        </a:p>
      </xdr:txBody>
    </xdr:sp>
    <xdr:clientData/>
  </xdr:twoCellAnchor>
  <xdr:twoCellAnchor>
    <xdr:from>
      <xdr:col>7</xdr:col>
      <xdr:colOff>93343</xdr:colOff>
      <xdr:row>3</xdr:row>
      <xdr:rowOff>123825</xdr:rowOff>
    </xdr:from>
    <xdr:to>
      <xdr:col>8</xdr:col>
      <xdr:colOff>266700</xdr:colOff>
      <xdr:row>4</xdr:row>
      <xdr:rowOff>352425</xdr:rowOff>
    </xdr:to>
    <xdr:sp macro="" textlink="'Data 1'!F678">
      <xdr:nvSpPr>
        <xdr:cNvPr id="45" name="CuadroTexto 44"/>
        <xdr:cNvSpPr txBox="1"/>
      </xdr:nvSpPr>
      <xdr:spPr>
        <a:xfrm>
          <a:off x="4646293" y="838200"/>
          <a:ext cx="744857" cy="5143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 algn="ctr"/>
          <a:fld id="{1958AD76-5D0A-4DBB-BF5C-73E2F434D54E}" type="TxLink">
            <a:rPr lang="en-US" sz="800" b="0" i="0" u="none" strike="noStrike">
              <a:solidFill>
                <a:srgbClr val="004563"/>
              </a:solidFill>
              <a:latin typeface="Arial"/>
              <a:ea typeface="+mn-ea"/>
              <a:cs typeface="Arial"/>
            </a:rPr>
            <a:pPr marL="0" indent="0" algn="ctr"/>
            <a:t>País Vasco 30,8 % 5.142 GWh</a:t>
          </a:fld>
          <a:endParaRPr lang="es-ES" sz="1000" b="0" i="0" u="none" strike="noStrike">
            <a:solidFill>
              <a:schemeClr val="accent5">
                <a:lumMod val="50000"/>
              </a:schemeClr>
            </a:solidFill>
            <a:latin typeface="Calibri"/>
            <a:ea typeface="+mn-ea"/>
            <a:cs typeface="+mn-cs"/>
          </a:endParaRPr>
        </a:p>
      </xdr:txBody>
    </xdr:sp>
    <xdr:clientData/>
  </xdr:twoCellAnchor>
  <xdr:twoCellAnchor>
    <xdr:from>
      <xdr:col>7</xdr:col>
      <xdr:colOff>314323</xdr:colOff>
      <xdr:row>4</xdr:row>
      <xdr:rowOff>371474</xdr:rowOff>
    </xdr:from>
    <xdr:to>
      <xdr:col>8</xdr:col>
      <xdr:colOff>523875</xdr:colOff>
      <xdr:row>6</xdr:row>
      <xdr:rowOff>161924</xdr:rowOff>
    </xdr:to>
    <xdr:sp macro="" textlink="'Data 1'!F677">
      <xdr:nvSpPr>
        <xdr:cNvPr id="46" name="CuadroTexto 45"/>
        <xdr:cNvSpPr txBox="1"/>
      </xdr:nvSpPr>
      <xdr:spPr>
        <a:xfrm>
          <a:off x="4867273" y="1371599"/>
          <a:ext cx="781052" cy="5810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 algn="ctr"/>
          <a:fld id="{5AB01812-C689-46B3-B75E-A348EBEFED4B}" type="TxLink">
            <a:rPr lang="en-US" sz="800" b="0" i="0" u="none" strike="noStrike">
              <a:solidFill>
                <a:schemeClr val="bg1"/>
              </a:solidFill>
              <a:latin typeface="Arial"/>
              <a:ea typeface="+mn-ea"/>
              <a:cs typeface="Arial"/>
            </a:rPr>
            <a:pPr marL="0" indent="0" algn="ctr"/>
            <a:t>Navarra 101,3 % 5.181 GWh</a:t>
          </a:fld>
          <a:endParaRPr lang="es-ES" sz="1000" b="0" i="0" u="none" strike="noStrike">
            <a:solidFill>
              <a:schemeClr val="bg1"/>
            </a:solidFill>
            <a:latin typeface="Calibri"/>
            <a:ea typeface="+mn-ea"/>
            <a:cs typeface="+mn-cs"/>
          </a:endParaRPr>
        </a:p>
      </xdr:txBody>
    </xdr:sp>
    <xdr:clientData/>
  </xdr:twoCellAnchor>
  <xdr:twoCellAnchor>
    <xdr:from>
      <xdr:col>6</xdr:col>
      <xdr:colOff>76200</xdr:colOff>
      <xdr:row>5</xdr:row>
      <xdr:rowOff>142874</xdr:rowOff>
    </xdr:from>
    <xdr:to>
      <xdr:col>7</xdr:col>
      <xdr:colOff>266701</xdr:colOff>
      <xdr:row>8</xdr:row>
      <xdr:rowOff>95249</xdr:rowOff>
    </xdr:to>
    <xdr:sp macro="" textlink="'Data 1'!F673">
      <xdr:nvSpPr>
        <xdr:cNvPr id="47" name="CuadroTexto 46"/>
        <xdr:cNvSpPr txBox="1"/>
      </xdr:nvSpPr>
      <xdr:spPr>
        <a:xfrm>
          <a:off x="4067175" y="1743074"/>
          <a:ext cx="752476" cy="5238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 algn="ctr"/>
          <a:fld id="{95D5CF14-E4B9-41D1-BF8B-22B1FC63F280}" type="TxLink">
            <a:rPr lang="en-US" sz="800" b="0" i="0" u="none" strike="noStrike">
              <a:solidFill>
                <a:schemeClr val="bg1"/>
              </a:solidFill>
              <a:latin typeface="Arial"/>
              <a:ea typeface="+mn-ea"/>
              <a:cs typeface="Arial"/>
            </a:rPr>
            <a:pPr marL="0" indent="0" algn="ctr"/>
            <a:t>La Rioja 139,6 % 2.393 GWh</a:t>
          </a:fld>
          <a:endParaRPr lang="es-ES" sz="1000" b="0" i="0" u="none" strike="noStrike">
            <a:solidFill>
              <a:schemeClr val="bg1"/>
            </a:solidFill>
            <a:latin typeface="Calibri"/>
            <a:ea typeface="+mn-ea"/>
            <a:cs typeface="+mn-cs"/>
          </a:endParaRPr>
        </a:p>
      </xdr:txBody>
    </xdr:sp>
    <xdr:clientData/>
  </xdr:twoCellAnchor>
  <xdr:twoCellAnchor>
    <xdr:from>
      <xdr:col>8</xdr:col>
      <xdr:colOff>120014</xdr:colOff>
      <xdr:row>7</xdr:row>
      <xdr:rowOff>123825</xdr:rowOff>
    </xdr:from>
    <xdr:to>
      <xdr:col>9</xdr:col>
      <xdr:colOff>342901</xdr:colOff>
      <xdr:row>10</xdr:row>
      <xdr:rowOff>104775</xdr:rowOff>
    </xdr:to>
    <xdr:sp macro="" textlink="'Data 1'!F661">
      <xdr:nvSpPr>
        <xdr:cNvPr id="48" name="CuadroTexto 47"/>
        <xdr:cNvSpPr txBox="1"/>
      </xdr:nvSpPr>
      <xdr:spPr>
        <a:xfrm>
          <a:off x="5244464" y="2105025"/>
          <a:ext cx="765812" cy="552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 algn="ctr"/>
          <a:fld id="{54B6CB09-1383-4D49-ADCB-A95C37BE3F8C}" type="TxLink">
            <a:rPr lang="en-US" sz="800" b="0" i="0" u="none" strike="noStrike">
              <a:solidFill>
                <a:schemeClr val="bg1"/>
              </a:solidFill>
              <a:latin typeface="Arial"/>
              <a:ea typeface="+mn-ea"/>
              <a:cs typeface="Arial"/>
            </a:rPr>
            <a:pPr marL="0" indent="0" algn="ctr"/>
            <a:t>Aragón 142,0 % 15.207 GWh</a:t>
          </a:fld>
          <a:endParaRPr lang="es-ES" sz="1000" b="0" i="0" u="none" strike="noStrike">
            <a:solidFill>
              <a:schemeClr val="bg1"/>
            </a:solidFill>
            <a:latin typeface="Calibri"/>
            <a:ea typeface="+mn-ea"/>
            <a:cs typeface="+mn-cs"/>
          </a:endParaRPr>
        </a:p>
      </xdr:txBody>
    </xdr:sp>
    <xdr:clientData/>
  </xdr:twoCellAnchor>
  <xdr:twoCellAnchor>
    <xdr:from>
      <xdr:col>9</xdr:col>
      <xdr:colOff>531493</xdr:colOff>
      <xdr:row>6</xdr:row>
      <xdr:rowOff>66675</xdr:rowOff>
    </xdr:from>
    <xdr:to>
      <xdr:col>11</xdr:col>
      <xdr:colOff>19050</xdr:colOff>
      <xdr:row>8</xdr:row>
      <xdr:rowOff>148592</xdr:rowOff>
    </xdr:to>
    <xdr:sp macro="" textlink="'Data 1'!F669">
      <xdr:nvSpPr>
        <xdr:cNvPr id="49" name="CuadroTexto 48"/>
        <xdr:cNvSpPr txBox="1"/>
      </xdr:nvSpPr>
      <xdr:spPr>
        <a:xfrm>
          <a:off x="6198868" y="1857375"/>
          <a:ext cx="763907" cy="46291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 algn="ctr"/>
          <a:fld id="{5B16460D-3412-4331-A1EE-B1C40A7B6904}" type="TxLink">
            <a:rPr lang="en-US" sz="800" b="0" i="0" u="none" strike="noStrike">
              <a:solidFill>
                <a:srgbClr val="004563"/>
              </a:solidFill>
              <a:latin typeface="Arial"/>
              <a:ea typeface="+mn-ea"/>
              <a:cs typeface="Arial"/>
            </a:rPr>
            <a:pPr marL="0" indent="0" algn="ctr"/>
            <a:t>Cataluña 89,7 % 42.468 GWh</a:t>
          </a:fld>
          <a:endParaRPr lang="es-ES" sz="1000" b="0" i="0" u="none" strike="noStrike">
            <a:solidFill>
              <a:schemeClr val="tx1"/>
            </a:solidFill>
            <a:latin typeface="Calibri"/>
            <a:ea typeface="+mn-ea"/>
            <a:cs typeface="+mn-cs"/>
          </a:endParaRPr>
        </a:p>
      </xdr:txBody>
    </xdr:sp>
    <xdr:clientData/>
  </xdr:twoCellAnchor>
  <xdr:twoCellAnchor>
    <xdr:from>
      <xdr:col>4</xdr:col>
      <xdr:colOff>428623</xdr:colOff>
      <xdr:row>7</xdr:row>
      <xdr:rowOff>142876</xdr:rowOff>
    </xdr:from>
    <xdr:to>
      <xdr:col>6</xdr:col>
      <xdr:colOff>57150</xdr:colOff>
      <xdr:row>10</xdr:row>
      <xdr:rowOff>28576</xdr:rowOff>
    </xdr:to>
    <xdr:sp macro="" textlink="'Data 1'!F668">
      <xdr:nvSpPr>
        <xdr:cNvPr id="50" name="CuadroTexto 49"/>
        <xdr:cNvSpPr txBox="1"/>
      </xdr:nvSpPr>
      <xdr:spPr>
        <a:xfrm>
          <a:off x="3238498" y="2124076"/>
          <a:ext cx="809627" cy="4572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 algn="ctr"/>
          <a:fld id="{BB4CF9A4-2F7C-4A18-91B5-5A5A53D4CB7A}" type="TxLink">
            <a:rPr lang="en-US" sz="800" b="0" i="0" u="none" strike="noStrike">
              <a:solidFill>
                <a:schemeClr val="bg1"/>
              </a:solidFill>
              <a:latin typeface="Arial"/>
              <a:ea typeface="+mn-ea"/>
              <a:cs typeface="Arial"/>
            </a:rPr>
            <a:pPr marL="0" indent="0" algn="ctr"/>
            <a:t>Castilla León 187,1 % 26.796 GWh</a:t>
          </a:fld>
          <a:endParaRPr lang="es-ES" sz="1000" b="0" i="0" u="none" strike="noStrike">
            <a:solidFill>
              <a:schemeClr val="bg1"/>
            </a:solidFill>
            <a:latin typeface="Calibri"/>
            <a:ea typeface="+mn-ea"/>
            <a:cs typeface="+mn-cs"/>
          </a:endParaRPr>
        </a:p>
      </xdr:txBody>
    </xdr:sp>
    <xdr:clientData/>
  </xdr:twoCellAnchor>
  <xdr:twoCellAnchor>
    <xdr:from>
      <xdr:col>6</xdr:col>
      <xdr:colOff>428624</xdr:colOff>
      <xdr:row>9</xdr:row>
      <xdr:rowOff>161926</xdr:rowOff>
    </xdr:from>
    <xdr:to>
      <xdr:col>8</xdr:col>
      <xdr:colOff>95250</xdr:colOff>
      <xdr:row>12</xdr:row>
      <xdr:rowOff>47626</xdr:rowOff>
    </xdr:to>
    <xdr:sp macro="" textlink="'Data 1'!F674">
      <xdr:nvSpPr>
        <xdr:cNvPr id="51" name="CuadroTexto 50"/>
        <xdr:cNvSpPr txBox="1"/>
      </xdr:nvSpPr>
      <xdr:spPr>
        <a:xfrm>
          <a:off x="4419599" y="2524126"/>
          <a:ext cx="800101" cy="4572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 algn="l"/>
          <a:fld id="{F7A4BF3B-4E31-46BB-BB8B-B80E131F2107}" type="TxLink">
            <a:rPr lang="en-US" sz="800" b="0" i="0" u="none" strike="noStrike">
              <a:solidFill>
                <a:schemeClr val="bg1"/>
              </a:solidFill>
              <a:latin typeface="Arial"/>
              <a:ea typeface="+mn-ea"/>
              <a:cs typeface="Arial"/>
            </a:rPr>
            <a:pPr marL="0" indent="0" algn="l"/>
            <a:t>Madrid 4,4 % 1.251 GWh</a:t>
          </a:fld>
          <a:endParaRPr lang="es-ES" sz="1000" b="0" i="0" u="none" strike="noStrike">
            <a:solidFill>
              <a:schemeClr val="bg1"/>
            </a:solidFill>
            <a:latin typeface="Calibri"/>
            <a:ea typeface="+mn-ea"/>
            <a:cs typeface="+mn-cs"/>
          </a:endParaRPr>
        </a:p>
      </xdr:txBody>
    </xdr:sp>
    <xdr:clientData/>
  </xdr:twoCellAnchor>
  <xdr:twoCellAnchor>
    <xdr:from>
      <xdr:col>4</xdr:col>
      <xdr:colOff>89534</xdr:colOff>
      <xdr:row>14</xdr:row>
      <xdr:rowOff>95250</xdr:rowOff>
    </xdr:from>
    <xdr:to>
      <xdr:col>5</xdr:col>
      <xdr:colOff>409575</xdr:colOff>
      <xdr:row>17</xdr:row>
      <xdr:rowOff>161924</xdr:rowOff>
    </xdr:to>
    <xdr:sp macro="" textlink="'Data 1'!F671">
      <xdr:nvSpPr>
        <xdr:cNvPr id="52" name="CuadroTexto 51"/>
        <xdr:cNvSpPr txBox="1"/>
      </xdr:nvSpPr>
      <xdr:spPr>
        <a:xfrm>
          <a:off x="2899409" y="3409950"/>
          <a:ext cx="862966" cy="62864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 algn="ctr"/>
          <a:fld id="{F98F053F-DBB9-415E-9FA4-784DBCE79EEF}" type="TxLink">
            <a:rPr lang="en-US" sz="800" b="0" i="0" u="none" strike="noStrike">
              <a:solidFill>
                <a:schemeClr val="bg1"/>
              </a:solidFill>
              <a:latin typeface="Arial"/>
              <a:ea typeface="+mn-ea"/>
              <a:cs typeface="Arial"/>
            </a:rPr>
            <a:pPr marL="0" indent="0" algn="ctr"/>
            <a:t>Extremadura 414,9 % 20.981 GWh</a:t>
          </a:fld>
          <a:endParaRPr lang="es-ES" sz="1000" b="0" i="0" u="none" strike="noStrike">
            <a:solidFill>
              <a:schemeClr val="bg1"/>
            </a:solidFill>
            <a:latin typeface="Calibri"/>
            <a:ea typeface="+mn-ea"/>
            <a:cs typeface="+mn-cs"/>
          </a:endParaRPr>
        </a:p>
      </xdr:txBody>
    </xdr:sp>
    <xdr:clientData/>
  </xdr:twoCellAnchor>
  <xdr:twoCellAnchor>
    <xdr:from>
      <xdr:col>6</xdr:col>
      <xdr:colOff>17144</xdr:colOff>
      <xdr:row>14</xdr:row>
      <xdr:rowOff>85726</xdr:rowOff>
    </xdr:from>
    <xdr:to>
      <xdr:col>8</xdr:col>
      <xdr:colOff>57150</xdr:colOff>
      <xdr:row>17</xdr:row>
      <xdr:rowOff>0</xdr:rowOff>
    </xdr:to>
    <xdr:sp macro="" textlink="'Data 1'!F667">
      <xdr:nvSpPr>
        <xdr:cNvPr id="53" name="CuadroTexto 52"/>
        <xdr:cNvSpPr txBox="1"/>
      </xdr:nvSpPr>
      <xdr:spPr>
        <a:xfrm>
          <a:off x="4008119" y="3400426"/>
          <a:ext cx="1173481" cy="47624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 algn="ctr"/>
          <a:fld id="{77D5DC93-DD90-40DD-B4F3-795E547975C8}" type="TxLink">
            <a:rPr lang="en-US" sz="800" b="0" i="0" u="none" strike="noStrike">
              <a:solidFill>
                <a:schemeClr val="bg1"/>
              </a:solidFill>
              <a:latin typeface="Arial"/>
              <a:ea typeface="+mn-ea"/>
              <a:cs typeface="Arial"/>
            </a:rPr>
            <a:pPr marL="0" indent="0" algn="ctr"/>
            <a:t>Castilla-La Mancha 181,6 % 21.670 GWh</a:t>
          </a:fld>
          <a:endParaRPr lang="es-ES" sz="1000" b="0" i="0" u="none" strike="noStrike">
            <a:solidFill>
              <a:schemeClr val="bg1"/>
            </a:solidFill>
            <a:latin typeface="Calibri"/>
            <a:ea typeface="+mn-ea"/>
            <a:cs typeface="+mn-cs"/>
          </a:endParaRPr>
        </a:p>
      </xdr:txBody>
    </xdr:sp>
    <xdr:clientData/>
  </xdr:twoCellAnchor>
  <xdr:twoCellAnchor>
    <xdr:from>
      <xdr:col>5</xdr:col>
      <xdr:colOff>123824</xdr:colOff>
      <xdr:row>19</xdr:row>
      <xdr:rowOff>171451</xdr:rowOff>
    </xdr:from>
    <xdr:to>
      <xdr:col>6</xdr:col>
      <xdr:colOff>476250</xdr:colOff>
      <xdr:row>22</xdr:row>
      <xdr:rowOff>38100</xdr:rowOff>
    </xdr:to>
    <xdr:sp macro="" textlink="'Data 1'!F660">
      <xdr:nvSpPr>
        <xdr:cNvPr id="54" name="CuadroTexto 53"/>
        <xdr:cNvSpPr txBox="1"/>
      </xdr:nvSpPr>
      <xdr:spPr>
        <a:xfrm>
          <a:off x="3476624" y="4429126"/>
          <a:ext cx="990601" cy="43814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 algn="ctr"/>
          <a:fld id="{D1765B84-4A3C-48F6-9BEC-6BF4B09C2196}" type="TxLink">
            <a:rPr lang="en-US" sz="800" b="0" i="0" u="none" strike="noStrike">
              <a:solidFill>
                <a:srgbClr val="004563"/>
              </a:solidFill>
              <a:latin typeface="Arial"/>
              <a:ea typeface="+mn-ea"/>
              <a:cs typeface="Arial"/>
            </a:rPr>
            <a:pPr marL="0" indent="0" algn="ctr"/>
            <a:t>Andalucía 85,3 % 34.265 GWh</a:t>
          </a:fld>
          <a:endParaRPr lang="es-ES" sz="1000" b="0" i="0" u="none" strike="noStrike">
            <a:solidFill>
              <a:schemeClr val="tx1"/>
            </a:solidFill>
            <a:latin typeface="Calibri"/>
            <a:ea typeface="+mn-ea"/>
            <a:cs typeface="+mn-cs"/>
          </a:endParaRPr>
        </a:p>
      </xdr:txBody>
    </xdr:sp>
    <xdr:clientData/>
  </xdr:twoCellAnchor>
  <xdr:twoCellAnchor>
    <xdr:from>
      <xdr:col>7</xdr:col>
      <xdr:colOff>548641</xdr:colOff>
      <xdr:row>18</xdr:row>
      <xdr:rowOff>19050</xdr:rowOff>
    </xdr:from>
    <xdr:to>
      <xdr:col>9</xdr:col>
      <xdr:colOff>142875</xdr:colOff>
      <xdr:row>21</xdr:row>
      <xdr:rowOff>133349</xdr:rowOff>
    </xdr:to>
    <xdr:sp macro="" textlink="'Data 1'!F676">
      <xdr:nvSpPr>
        <xdr:cNvPr id="55" name="CuadroTexto 54"/>
        <xdr:cNvSpPr txBox="1"/>
      </xdr:nvSpPr>
      <xdr:spPr>
        <a:xfrm>
          <a:off x="5101591" y="4086225"/>
          <a:ext cx="708659" cy="685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 algn="ctr"/>
          <a:fld id="{2B7AA2A9-4856-4668-B2F4-8624EEB5A47A}" type="TxLink">
            <a:rPr lang="en-US" sz="800" b="0" i="0" u="none" strike="noStrike">
              <a:solidFill>
                <a:srgbClr val="004563"/>
              </a:solidFill>
              <a:latin typeface="Arial"/>
              <a:ea typeface="+mn-ea"/>
              <a:cs typeface="Arial"/>
            </a:rPr>
            <a:pPr marL="0" indent="0" algn="ctr"/>
            <a:t>Murcia 64,1 % 6.089 GWh</a:t>
          </a:fld>
          <a:endParaRPr lang="es-ES" sz="1000" b="0" i="0" u="none" strike="noStrike">
            <a:solidFill>
              <a:schemeClr val="tx1"/>
            </a:solidFill>
            <a:latin typeface="Calibri"/>
            <a:ea typeface="+mn-ea"/>
            <a:cs typeface="+mn-cs"/>
          </a:endParaRPr>
        </a:p>
      </xdr:txBody>
    </xdr:sp>
    <xdr:clientData/>
  </xdr:twoCellAnchor>
  <xdr:twoCellAnchor>
    <xdr:from>
      <xdr:col>8</xdr:col>
      <xdr:colOff>257176</xdr:colOff>
      <xdr:row>13</xdr:row>
      <xdr:rowOff>47626</xdr:rowOff>
    </xdr:from>
    <xdr:to>
      <xdr:col>9</xdr:col>
      <xdr:colOff>542925</xdr:colOff>
      <xdr:row>17</xdr:row>
      <xdr:rowOff>19050</xdr:rowOff>
    </xdr:to>
    <xdr:sp macro="" textlink="'Data 1'!F664">
      <xdr:nvSpPr>
        <xdr:cNvPr id="56" name="CuadroTexto 55"/>
        <xdr:cNvSpPr txBox="1"/>
      </xdr:nvSpPr>
      <xdr:spPr>
        <a:xfrm>
          <a:off x="5381626" y="3171826"/>
          <a:ext cx="828674" cy="7238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 algn="ctr"/>
          <a:fld id="{56821416-EC1A-4737-B514-A17234526BDC}" type="TxLink">
            <a:rPr lang="en-US" sz="800" b="0" i="0" u="none" strike="noStrike">
              <a:solidFill>
                <a:srgbClr val="004563"/>
              </a:solidFill>
              <a:latin typeface="Arial"/>
              <a:ea typeface="+mn-ea"/>
              <a:cs typeface="Arial"/>
            </a:rPr>
            <a:pPr marL="0" indent="0" algn="ctr"/>
            <a:t>Comunidad Valenciana 70,2 % 19.122 GWh</a:t>
          </a:fld>
          <a:endParaRPr lang="es-ES" sz="1000" b="0" i="0" u="none" strike="noStrike">
            <a:solidFill>
              <a:schemeClr val="tx1"/>
            </a:solidFill>
            <a:latin typeface="Calibri"/>
            <a:ea typeface="+mn-ea"/>
            <a:cs typeface="+mn-cs"/>
          </a:endParaRPr>
        </a:p>
      </xdr:txBody>
    </xdr:sp>
    <xdr:clientData/>
  </xdr:twoCellAnchor>
  <xdr:twoCellAnchor>
    <xdr:from>
      <xdr:col>10</xdr:col>
      <xdr:colOff>266703</xdr:colOff>
      <xdr:row>10</xdr:row>
      <xdr:rowOff>152401</xdr:rowOff>
    </xdr:from>
    <xdr:to>
      <xdr:col>11</xdr:col>
      <xdr:colOff>400050</xdr:colOff>
      <xdr:row>13</xdr:row>
      <xdr:rowOff>152400</xdr:rowOff>
    </xdr:to>
    <xdr:sp macro="" textlink="'Data 1'!F663">
      <xdr:nvSpPr>
        <xdr:cNvPr id="57" name="CuadroTexto 56"/>
        <xdr:cNvSpPr txBox="1"/>
      </xdr:nvSpPr>
      <xdr:spPr>
        <a:xfrm>
          <a:off x="6572253" y="2705101"/>
          <a:ext cx="771522" cy="5714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 algn="ctr"/>
          <a:fld id="{E0AF64B7-45E1-4223-B4F0-A1BE57F70132}" type="TxLink">
            <a:rPr lang="en-US" sz="800" b="0" i="0" u="none" strike="noStrike">
              <a:solidFill>
                <a:srgbClr val="004563"/>
              </a:solidFill>
              <a:latin typeface="Arial"/>
              <a:ea typeface="+mn-ea"/>
              <a:cs typeface="Arial"/>
            </a:rPr>
            <a:pPr marL="0" indent="0" algn="ctr"/>
            <a:t>Islas Baleares 79,6 % 4.820 GWh</a:t>
          </a:fld>
          <a:endParaRPr lang="es-ES" sz="1000" b="0" i="0" u="none" strike="noStrike">
            <a:solidFill>
              <a:schemeClr val="accent5">
                <a:lumMod val="50000"/>
              </a:schemeClr>
            </a:solidFill>
            <a:latin typeface="Calibri"/>
            <a:ea typeface="+mn-ea"/>
            <a:cs typeface="+mn-cs"/>
          </a:endParaRPr>
        </a:p>
      </xdr:txBody>
    </xdr:sp>
    <xdr:clientData/>
  </xdr:twoCellAnchor>
  <xdr:twoCellAnchor>
    <xdr:from>
      <xdr:col>2</xdr:col>
      <xdr:colOff>457201</xdr:colOff>
      <xdr:row>23</xdr:row>
      <xdr:rowOff>76202</xdr:rowOff>
    </xdr:from>
    <xdr:to>
      <xdr:col>2</xdr:col>
      <xdr:colOff>1476375</xdr:colOff>
      <xdr:row>25</xdr:row>
      <xdr:rowOff>152400</xdr:rowOff>
    </xdr:to>
    <xdr:sp macro="" textlink="'Data 1'!F665">
      <xdr:nvSpPr>
        <xdr:cNvPr id="58" name="CuadroTexto 57"/>
        <xdr:cNvSpPr txBox="1"/>
      </xdr:nvSpPr>
      <xdr:spPr>
        <a:xfrm>
          <a:off x="1104901" y="5095877"/>
          <a:ext cx="1019174" cy="45719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 algn="ctr"/>
          <a:fld id="{465E51CA-7B1F-4BF4-AE9E-F6A29DBF16EA}" type="TxLink">
            <a:rPr lang="en-US" sz="800" b="0" i="0" u="none" strike="noStrike">
              <a:solidFill>
                <a:srgbClr val="004563"/>
              </a:solidFill>
              <a:latin typeface="Arial"/>
              <a:ea typeface="+mn-ea"/>
              <a:cs typeface="Arial"/>
            </a:rPr>
            <a:pPr marL="0" indent="0" algn="ctr"/>
            <a:t>Islas Canarias 100 % 8.841 GWh</a:t>
          </a:fld>
          <a:endParaRPr lang="es-ES" sz="1000" b="0" i="0" u="none" strike="noStrike">
            <a:solidFill>
              <a:srgbClr val="215968"/>
            </a:solidFill>
            <a:latin typeface="Calibri"/>
            <a:ea typeface="+mn-ea"/>
            <a:cs typeface="+mn-cs"/>
          </a:endParaRPr>
        </a:p>
      </xdr:txBody>
    </xdr:sp>
    <xdr:clientData/>
  </xdr:twoCellAnchor>
  <xdr:twoCellAnchor>
    <xdr:from>
      <xdr:col>5</xdr:col>
      <xdr:colOff>238125</xdr:colOff>
      <xdr:row>24</xdr:row>
      <xdr:rowOff>142875</xdr:rowOff>
    </xdr:from>
    <xdr:to>
      <xdr:col>6</xdr:col>
      <xdr:colOff>247650</xdr:colOff>
      <xdr:row>27</xdr:row>
      <xdr:rowOff>28573</xdr:rowOff>
    </xdr:to>
    <xdr:sp macro="" textlink="'Data 1'!F670">
      <xdr:nvSpPr>
        <xdr:cNvPr id="59" name="CuadroTexto 58"/>
        <xdr:cNvSpPr txBox="1"/>
      </xdr:nvSpPr>
      <xdr:spPr>
        <a:xfrm>
          <a:off x="3590925" y="5353050"/>
          <a:ext cx="647700" cy="45719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 algn="ctr"/>
          <a:fld id="{29BD74A9-1726-404D-83A3-B2D48865A9E6}" type="TxLink">
            <a:rPr lang="en-US" sz="800" b="0" i="0" u="none" strike="noStrike">
              <a:solidFill>
                <a:srgbClr val="004563"/>
              </a:solidFill>
              <a:latin typeface="Arial"/>
              <a:ea typeface="+mn-ea"/>
              <a:cs typeface="Arial"/>
            </a:rPr>
            <a:pPr marL="0" indent="0" algn="ctr"/>
            <a:t>Ceuta 100 % 207 GWh</a:t>
          </a:fld>
          <a:endParaRPr lang="es-ES" sz="1000" b="0" i="0" u="none" strike="noStrike">
            <a:solidFill>
              <a:srgbClr val="215968"/>
            </a:solidFill>
            <a:latin typeface="Calibri"/>
            <a:ea typeface="+mn-ea"/>
            <a:cs typeface="+mn-cs"/>
          </a:endParaRPr>
        </a:p>
      </xdr:txBody>
    </xdr:sp>
    <xdr:clientData/>
  </xdr:twoCellAnchor>
  <xdr:twoCellAnchor>
    <xdr:from>
      <xdr:col>7</xdr:col>
      <xdr:colOff>114301</xdr:colOff>
      <xdr:row>25</xdr:row>
      <xdr:rowOff>95250</xdr:rowOff>
    </xdr:from>
    <xdr:to>
      <xdr:col>8</xdr:col>
      <xdr:colOff>190501</xdr:colOff>
      <xdr:row>27</xdr:row>
      <xdr:rowOff>171448</xdr:rowOff>
    </xdr:to>
    <xdr:sp macro="" textlink="'Data 1'!F675">
      <xdr:nvSpPr>
        <xdr:cNvPr id="60" name="CuadroTexto 59"/>
        <xdr:cNvSpPr txBox="1"/>
      </xdr:nvSpPr>
      <xdr:spPr>
        <a:xfrm>
          <a:off x="4667251" y="5495925"/>
          <a:ext cx="647700" cy="45719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 algn="ctr"/>
          <a:fld id="{CE3D6803-DF88-415C-BC11-21F3704D8BC4}" type="TxLink">
            <a:rPr lang="en-US" sz="800" b="0" i="0" u="none" strike="noStrike">
              <a:solidFill>
                <a:srgbClr val="004563"/>
              </a:solidFill>
              <a:latin typeface="Arial"/>
              <a:ea typeface="+mn-ea"/>
              <a:cs typeface="Arial"/>
            </a:rPr>
            <a:pPr marL="0" indent="0" algn="ctr"/>
            <a:t>Melilla 100 % 213 GWh</a:t>
          </a:fld>
          <a:endParaRPr lang="es-ES" sz="1000" b="0" i="0" u="none" strike="noStrike">
            <a:solidFill>
              <a:srgbClr val="215968"/>
            </a:solidFill>
            <a:latin typeface="Calibri"/>
            <a:ea typeface="+mn-ea"/>
            <a:cs typeface="+mn-cs"/>
          </a:endParaRPr>
        </a:p>
      </xdr:txBody>
    </xdr:sp>
    <xdr:clientData/>
  </xdr:twoCellAnchor>
  <xdr:twoCellAnchor editAs="absolute">
    <xdr:from>
      <xdr:col>1</xdr:col>
      <xdr:colOff>19050</xdr:colOff>
      <xdr:row>0</xdr:row>
      <xdr:rowOff>171450</xdr:rowOff>
    </xdr:from>
    <xdr:to>
      <xdr:col>2</xdr:col>
      <xdr:colOff>438150</xdr:colOff>
      <xdr:row>1</xdr:row>
      <xdr:rowOff>180975</xdr:rowOff>
    </xdr:to>
    <xdr:pic>
      <xdr:nvPicPr>
        <xdr:cNvPr id="6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71450"/>
          <a:ext cx="885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1</xdr:col>
      <xdr:colOff>17144</xdr:colOff>
      <xdr:row>2</xdr:row>
      <xdr:rowOff>34290</xdr:rowOff>
    </xdr:from>
    <xdr:to>
      <xdr:col>12</xdr:col>
      <xdr:colOff>736394</xdr:colOff>
      <xdr:row>2</xdr:row>
      <xdr:rowOff>34290</xdr:rowOff>
    </xdr:to>
    <xdr:sp macro="" textlink="">
      <xdr:nvSpPr>
        <xdr:cNvPr id="62" name="Line 2"/>
        <xdr:cNvSpPr>
          <a:spLocks noChangeShapeType="1"/>
        </xdr:cNvSpPr>
      </xdr:nvSpPr>
      <xdr:spPr bwMode="auto">
        <a:xfrm flipH="1">
          <a:off x="198119" y="491490"/>
          <a:ext cx="8244000" cy="0"/>
        </a:xfrm>
        <a:prstGeom prst="line">
          <a:avLst/>
        </a:prstGeom>
        <a:noFill/>
        <a:ln w="3175">
          <a:solidFill>
            <a:srgbClr val="C0C0C0"/>
          </a:solidFill>
          <a:round/>
          <a:headEnd/>
          <a:tailEnd/>
        </a:ln>
        <a:effectLst>
          <a:prstShdw prst="shdw17" dist="17961" dir="2700000">
            <a:srgbClr val="737373"/>
          </a:prstShdw>
        </a:effectLst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9525</xdr:colOff>
      <xdr:row>1</xdr:row>
      <xdr:rowOff>161925</xdr:rowOff>
    </xdr:from>
    <xdr:to>
      <xdr:col>2</xdr:col>
      <xdr:colOff>895350</xdr:colOff>
      <xdr:row>2</xdr:row>
      <xdr:rowOff>171450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71450"/>
          <a:ext cx="885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2</xdr:col>
      <xdr:colOff>9525</xdr:colOff>
      <xdr:row>3</xdr:row>
      <xdr:rowOff>28575</xdr:rowOff>
    </xdr:from>
    <xdr:to>
      <xdr:col>9</xdr:col>
      <xdr:colOff>686175</xdr:colOff>
      <xdr:row>3</xdr:row>
      <xdr:rowOff>28575</xdr:rowOff>
    </xdr:to>
    <xdr:sp macro="" textlink="">
      <xdr:nvSpPr>
        <xdr:cNvPr id="3" name="Line 2"/>
        <xdr:cNvSpPr>
          <a:spLocks noChangeShapeType="1"/>
        </xdr:cNvSpPr>
      </xdr:nvSpPr>
      <xdr:spPr bwMode="auto">
        <a:xfrm flipH="1">
          <a:off x="200025" y="495300"/>
          <a:ext cx="7668000" cy="0"/>
        </a:xfrm>
        <a:prstGeom prst="line">
          <a:avLst/>
        </a:prstGeom>
        <a:noFill/>
        <a:ln w="3175">
          <a:solidFill>
            <a:srgbClr val="C0C0C0"/>
          </a:solidFill>
          <a:round/>
          <a:headEnd/>
          <a:tailEnd/>
        </a:ln>
        <a:effectLst>
          <a:prstShdw prst="shdw17" dist="17961" dir="2700000">
            <a:srgbClr val="737373"/>
          </a:prstShdw>
        </a:effectLst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9525</xdr:colOff>
      <xdr:row>1</xdr:row>
      <xdr:rowOff>152400</xdr:rowOff>
    </xdr:from>
    <xdr:to>
      <xdr:col>2</xdr:col>
      <xdr:colOff>895350</xdr:colOff>
      <xdr:row>2</xdr:row>
      <xdr:rowOff>161925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71450"/>
          <a:ext cx="885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2</xdr:col>
      <xdr:colOff>9525</xdr:colOff>
      <xdr:row>3</xdr:row>
      <xdr:rowOff>19050</xdr:rowOff>
    </xdr:from>
    <xdr:to>
      <xdr:col>10</xdr:col>
      <xdr:colOff>2115</xdr:colOff>
      <xdr:row>3</xdr:row>
      <xdr:rowOff>19050</xdr:rowOff>
    </xdr:to>
    <xdr:sp macro="" textlink="">
      <xdr:nvSpPr>
        <xdr:cNvPr id="3" name="Line 2"/>
        <xdr:cNvSpPr>
          <a:spLocks noChangeShapeType="1"/>
        </xdr:cNvSpPr>
      </xdr:nvSpPr>
      <xdr:spPr bwMode="auto">
        <a:xfrm flipH="1">
          <a:off x="200025" y="491490"/>
          <a:ext cx="5940000" cy="0"/>
        </a:xfrm>
        <a:prstGeom prst="line">
          <a:avLst/>
        </a:prstGeom>
        <a:noFill/>
        <a:ln w="3175">
          <a:solidFill>
            <a:srgbClr val="C0C0C0"/>
          </a:solidFill>
          <a:round/>
          <a:headEnd/>
          <a:tailEnd/>
        </a:ln>
        <a:effectLst>
          <a:prstShdw prst="shdw17" dist="17961" dir="2700000">
            <a:srgbClr val="737373"/>
          </a:prstShdw>
        </a:effectLst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9525</xdr:colOff>
      <xdr:row>1</xdr:row>
      <xdr:rowOff>161925</xdr:rowOff>
    </xdr:from>
    <xdr:to>
      <xdr:col>2</xdr:col>
      <xdr:colOff>895350</xdr:colOff>
      <xdr:row>2</xdr:row>
      <xdr:rowOff>171450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71450"/>
          <a:ext cx="885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2</xdr:col>
      <xdr:colOff>9525</xdr:colOff>
      <xdr:row>3</xdr:row>
      <xdr:rowOff>28575</xdr:rowOff>
    </xdr:from>
    <xdr:to>
      <xdr:col>11</xdr:col>
      <xdr:colOff>0</xdr:colOff>
      <xdr:row>3</xdr:row>
      <xdr:rowOff>28575</xdr:rowOff>
    </xdr:to>
    <xdr:sp macro="" textlink="">
      <xdr:nvSpPr>
        <xdr:cNvPr id="3" name="Line 3"/>
        <xdr:cNvSpPr>
          <a:spLocks noChangeShapeType="1"/>
        </xdr:cNvSpPr>
      </xdr:nvSpPr>
      <xdr:spPr bwMode="auto">
        <a:xfrm flipH="1">
          <a:off x="200025" y="493395"/>
          <a:ext cx="6660000" cy="0"/>
        </a:xfrm>
        <a:prstGeom prst="line">
          <a:avLst/>
        </a:prstGeom>
        <a:noFill/>
        <a:ln w="3175">
          <a:solidFill>
            <a:srgbClr val="C0C0C0"/>
          </a:solidFill>
          <a:round/>
          <a:headEnd/>
          <a:tailEnd/>
        </a:ln>
        <a:effectLst>
          <a:prstShdw prst="shdw17" dist="17961" dir="2700000">
            <a:srgbClr val="737373"/>
          </a:prstShdw>
        </a:effectLst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9525</xdr:colOff>
      <xdr:row>1</xdr:row>
      <xdr:rowOff>161925</xdr:rowOff>
    </xdr:from>
    <xdr:to>
      <xdr:col>2</xdr:col>
      <xdr:colOff>895350</xdr:colOff>
      <xdr:row>2</xdr:row>
      <xdr:rowOff>171450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71450"/>
          <a:ext cx="885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2</xdr:col>
      <xdr:colOff>9525</xdr:colOff>
      <xdr:row>3</xdr:row>
      <xdr:rowOff>28575</xdr:rowOff>
    </xdr:from>
    <xdr:to>
      <xdr:col>11</xdr:col>
      <xdr:colOff>516525</xdr:colOff>
      <xdr:row>3</xdr:row>
      <xdr:rowOff>28575</xdr:rowOff>
    </xdr:to>
    <xdr:sp macro="" textlink="">
      <xdr:nvSpPr>
        <xdr:cNvPr id="3" name="Line 2"/>
        <xdr:cNvSpPr>
          <a:spLocks noChangeShapeType="1"/>
        </xdr:cNvSpPr>
      </xdr:nvSpPr>
      <xdr:spPr bwMode="auto">
        <a:xfrm flipH="1">
          <a:off x="200025" y="493395"/>
          <a:ext cx="6984000" cy="0"/>
        </a:xfrm>
        <a:prstGeom prst="line">
          <a:avLst/>
        </a:prstGeom>
        <a:noFill/>
        <a:ln w="3175">
          <a:solidFill>
            <a:srgbClr val="C0C0C0"/>
          </a:solidFill>
          <a:round/>
          <a:headEnd/>
          <a:tailEnd/>
        </a:ln>
        <a:effectLst>
          <a:prstShdw prst="shdw17" dist="17961" dir="2700000">
            <a:srgbClr val="737373"/>
          </a:prstShdw>
        </a:effectLst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9525</xdr:colOff>
      <xdr:row>1</xdr:row>
      <xdr:rowOff>161925</xdr:rowOff>
    </xdr:from>
    <xdr:to>
      <xdr:col>2</xdr:col>
      <xdr:colOff>895350</xdr:colOff>
      <xdr:row>2</xdr:row>
      <xdr:rowOff>171450</xdr:rowOff>
    </xdr:to>
    <xdr:pic>
      <xdr:nvPicPr>
        <xdr:cNvPr id="6010186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71450"/>
          <a:ext cx="885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2</xdr:col>
      <xdr:colOff>9525</xdr:colOff>
      <xdr:row>3</xdr:row>
      <xdr:rowOff>28575</xdr:rowOff>
    </xdr:from>
    <xdr:to>
      <xdr:col>8</xdr:col>
      <xdr:colOff>15405</xdr:colOff>
      <xdr:row>3</xdr:row>
      <xdr:rowOff>28575</xdr:rowOff>
    </xdr:to>
    <xdr:sp macro="" textlink="">
      <xdr:nvSpPr>
        <xdr:cNvPr id="6010187" name="Line 2"/>
        <xdr:cNvSpPr>
          <a:spLocks noChangeShapeType="1"/>
        </xdr:cNvSpPr>
      </xdr:nvSpPr>
      <xdr:spPr bwMode="auto">
        <a:xfrm flipH="1">
          <a:off x="200025" y="493395"/>
          <a:ext cx="6300000" cy="0"/>
        </a:xfrm>
        <a:prstGeom prst="line">
          <a:avLst/>
        </a:prstGeom>
        <a:noFill/>
        <a:ln w="3175">
          <a:solidFill>
            <a:srgbClr val="C0C0C0"/>
          </a:solidFill>
          <a:round/>
          <a:headEnd/>
          <a:tailEnd/>
        </a:ln>
        <a:effectLst>
          <a:prstShdw prst="shdw17" dist="17961" dir="2700000">
            <a:srgbClr val="737373"/>
          </a:prstShdw>
        </a:effectLst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9525</xdr:colOff>
      <xdr:row>1</xdr:row>
      <xdr:rowOff>161925</xdr:rowOff>
    </xdr:from>
    <xdr:to>
      <xdr:col>2</xdr:col>
      <xdr:colOff>895350</xdr:colOff>
      <xdr:row>2</xdr:row>
      <xdr:rowOff>171450</xdr:rowOff>
    </xdr:to>
    <xdr:pic>
      <xdr:nvPicPr>
        <xdr:cNvPr id="630793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71450"/>
          <a:ext cx="885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2</xdr:col>
      <xdr:colOff>9525</xdr:colOff>
      <xdr:row>3</xdr:row>
      <xdr:rowOff>28575</xdr:rowOff>
    </xdr:from>
    <xdr:to>
      <xdr:col>11</xdr:col>
      <xdr:colOff>432645</xdr:colOff>
      <xdr:row>3</xdr:row>
      <xdr:rowOff>28575</xdr:rowOff>
    </xdr:to>
    <xdr:sp macro="" textlink="">
      <xdr:nvSpPr>
        <xdr:cNvPr id="6307936" name="Line 2"/>
        <xdr:cNvSpPr>
          <a:spLocks noChangeShapeType="1"/>
        </xdr:cNvSpPr>
      </xdr:nvSpPr>
      <xdr:spPr bwMode="auto">
        <a:xfrm flipH="1">
          <a:off x="200025" y="493395"/>
          <a:ext cx="5940000" cy="0"/>
        </a:xfrm>
        <a:prstGeom prst="line">
          <a:avLst/>
        </a:prstGeom>
        <a:noFill/>
        <a:ln w="3175">
          <a:solidFill>
            <a:srgbClr val="C0C0C0"/>
          </a:solidFill>
          <a:round/>
          <a:headEnd/>
          <a:tailEnd/>
        </a:ln>
        <a:effectLst>
          <a:prstShdw prst="shdw17" dist="17961" dir="2700000">
            <a:srgbClr val="737373"/>
          </a:prstShdw>
        </a:effectLst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9525</xdr:colOff>
      <xdr:row>1</xdr:row>
      <xdr:rowOff>161925</xdr:rowOff>
    </xdr:from>
    <xdr:to>
      <xdr:col>2</xdr:col>
      <xdr:colOff>895350</xdr:colOff>
      <xdr:row>2</xdr:row>
      <xdr:rowOff>171450</xdr:rowOff>
    </xdr:to>
    <xdr:pic>
      <xdr:nvPicPr>
        <xdr:cNvPr id="632123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71450"/>
          <a:ext cx="885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2</xdr:col>
      <xdr:colOff>9524</xdr:colOff>
      <xdr:row>3</xdr:row>
      <xdr:rowOff>28575</xdr:rowOff>
    </xdr:from>
    <xdr:to>
      <xdr:col>13</xdr:col>
      <xdr:colOff>1784</xdr:colOff>
      <xdr:row>3</xdr:row>
      <xdr:rowOff>28575</xdr:rowOff>
    </xdr:to>
    <xdr:sp macro="" textlink="">
      <xdr:nvSpPr>
        <xdr:cNvPr id="6321236" name="Line 2"/>
        <xdr:cNvSpPr>
          <a:spLocks noChangeShapeType="1"/>
        </xdr:cNvSpPr>
      </xdr:nvSpPr>
      <xdr:spPr bwMode="auto">
        <a:xfrm flipH="1">
          <a:off x="200024" y="493395"/>
          <a:ext cx="7056000" cy="0"/>
        </a:xfrm>
        <a:prstGeom prst="line">
          <a:avLst/>
        </a:prstGeom>
        <a:noFill/>
        <a:ln w="3175">
          <a:solidFill>
            <a:srgbClr val="C0C0C0"/>
          </a:solidFill>
          <a:round/>
          <a:headEnd/>
          <a:tailEnd/>
        </a:ln>
        <a:effectLst>
          <a:prstShdw prst="shdw17" dist="17961" dir="2700000">
            <a:srgbClr val="737373"/>
          </a:prstShdw>
        </a:effectLst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9525</xdr:colOff>
      <xdr:row>1</xdr:row>
      <xdr:rowOff>161925</xdr:rowOff>
    </xdr:from>
    <xdr:to>
      <xdr:col>2</xdr:col>
      <xdr:colOff>895350</xdr:colOff>
      <xdr:row>2</xdr:row>
      <xdr:rowOff>171450</xdr:rowOff>
    </xdr:to>
    <xdr:pic>
      <xdr:nvPicPr>
        <xdr:cNvPr id="633658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71450"/>
          <a:ext cx="885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2</xdr:col>
      <xdr:colOff>9524</xdr:colOff>
      <xdr:row>3</xdr:row>
      <xdr:rowOff>28575</xdr:rowOff>
    </xdr:from>
    <xdr:to>
      <xdr:col>16</xdr:col>
      <xdr:colOff>373844</xdr:colOff>
      <xdr:row>3</xdr:row>
      <xdr:rowOff>28575</xdr:rowOff>
    </xdr:to>
    <xdr:sp macro="" textlink="">
      <xdr:nvSpPr>
        <xdr:cNvPr id="6336582" name="Line 2"/>
        <xdr:cNvSpPr>
          <a:spLocks noChangeShapeType="1"/>
        </xdr:cNvSpPr>
      </xdr:nvSpPr>
      <xdr:spPr bwMode="auto">
        <a:xfrm flipH="1">
          <a:off x="200024" y="493395"/>
          <a:ext cx="6948000" cy="0"/>
        </a:xfrm>
        <a:prstGeom prst="line">
          <a:avLst/>
        </a:prstGeom>
        <a:noFill/>
        <a:ln w="3175">
          <a:solidFill>
            <a:srgbClr val="C0C0C0"/>
          </a:solidFill>
          <a:round/>
          <a:headEnd/>
          <a:tailEnd/>
        </a:ln>
        <a:effectLst>
          <a:prstShdw prst="shdw17" dist="17961" dir="2700000">
            <a:srgbClr val="737373"/>
          </a:prstShdw>
        </a:effectLst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9525</xdr:colOff>
      <xdr:row>1</xdr:row>
      <xdr:rowOff>161925</xdr:rowOff>
    </xdr:from>
    <xdr:to>
      <xdr:col>2</xdr:col>
      <xdr:colOff>895350</xdr:colOff>
      <xdr:row>2</xdr:row>
      <xdr:rowOff>171450</xdr:rowOff>
    </xdr:to>
    <xdr:pic>
      <xdr:nvPicPr>
        <xdr:cNvPr id="635601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71450"/>
          <a:ext cx="885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2</xdr:col>
      <xdr:colOff>9524</xdr:colOff>
      <xdr:row>3</xdr:row>
      <xdr:rowOff>28575</xdr:rowOff>
    </xdr:from>
    <xdr:to>
      <xdr:col>10</xdr:col>
      <xdr:colOff>320009</xdr:colOff>
      <xdr:row>3</xdr:row>
      <xdr:rowOff>28575</xdr:rowOff>
    </xdr:to>
    <xdr:sp macro="" textlink="">
      <xdr:nvSpPr>
        <xdr:cNvPr id="6356020" name="Line 5"/>
        <xdr:cNvSpPr>
          <a:spLocks noChangeShapeType="1"/>
        </xdr:cNvSpPr>
      </xdr:nvSpPr>
      <xdr:spPr bwMode="auto">
        <a:xfrm flipH="1">
          <a:off x="200024" y="493395"/>
          <a:ext cx="6336000" cy="0"/>
        </a:xfrm>
        <a:prstGeom prst="line">
          <a:avLst/>
        </a:prstGeom>
        <a:noFill/>
        <a:ln w="3175">
          <a:solidFill>
            <a:srgbClr val="C0C0C0"/>
          </a:solidFill>
          <a:round/>
          <a:headEnd/>
          <a:tailEnd/>
        </a:ln>
        <a:effectLst>
          <a:prstShdw prst="shdw17" dist="17961" dir="2700000">
            <a:srgbClr val="737373"/>
          </a:prstShdw>
        </a:effectLst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161925</xdr:colOff>
      <xdr:row>1</xdr:row>
      <xdr:rowOff>152400</xdr:rowOff>
    </xdr:from>
    <xdr:to>
      <xdr:col>2</xdr:col>
      <xdr:colOff>866775</xdr:colOff>
      <xdr:row>2</xdr:row>
      <xdr:rowOff>161925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161925"/>
          <a:ext cx="885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2</xdr:col>
      <xdr:colOff>9524</xdr:colOff>
      <xdr:row>3</xdr:row>
      <xdr:rowOff>28575</xdr:rowOff>
    </xdr:from>
    <xdr:to>
      <xdr:col>10</xdr:col>
      <xdr:colOff>703274</xdr:colOff>
      <xdr:row>3</xdr:row>
      <xdr:rowOff>28575</xdr:rowOff>
    </xdr:to>
    <xdr:sp macro="" textlink="">
      <xdr:nvSpPr>
        <xdr:cNvPr id="3" name="Line 2"/>
        <xdr:cNvSpPr>
          <a:spLocks noChangeShapeType="1"/>
        </xdr:cNvSpPr>
      </xdr:nvSpPr>
      <xdr:spPr bwMode="auto">
        <a:xfrm flipH="1">
          <a:off x="200024" y="495300"/>
          <a:ext cx="8028000" cy="0"/>
        </a:xfrm>
        <a:prstGeom prst="line">
          <a:avLst/>
        </a:prstGeom>
        <a:noFill/>
        <a:ln w="3175">
          <a:solidFill>
            <a:srgbClr val="C0C0C0"/>
          </a:solidFill>
          <a:round/>
          <a:headEnd/>
          <a:tailEnd/>
        </a:ln>
        <a:effectLst>
          <a:prstShdw prst="shdw17" dist="17961" dir="2700000">
            <a:srgbClr val="737373"/>
          </a:prstShdw>
        </a:effectLst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absolute">
    <xdr:from>
      <xdr:col>4</xdr:col>
      <xdr:colOff>15240</xdr:colOff>
      <xdr:row>6</xdr:row>
      <xdr:rowOff>28574</xdr:rowOff>
    </xdr:from>
    <xdr:to>
      <xdr:col>5</xdr:col>
      <xdr:colOff>0</xdr:colOff>
      <xdr:row>23</xdr:row>
      <xdr:rowOff>158114</xdr:rowOff>
    </xdr:to>
    <xdr:graphicFrame macro="">
      <xdr:nvGraphicFramePr>
        <xdr:cNvPr id="6366272" name="GRAF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2</xdr:col>
      <xdr:colOff>9525</xdr:colOff>
      <xdr:row>1</xdr:row>
      <xdr:rowOff>161925</xdr:rowOff>
    </xdr:from>
    <xdr:to>
      <xdr:col>2</xdr:col>
      <xdr:colOff>895350</xdr:colOff>
      <xdr:row>2</xdr:row>
      <xdr:rowOff>171450</xdr:rowOff>
    </xdr:to>
    <xdr:pic>
      <xdr:nvPicPr>
        <xdr:cNvPr id="6366273" name="Picture 78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71450"/>
          <a:ext cx="885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2</xdr:col>
      <xdr:colOff>9524</xdr:colOff>
      <xdr:row>3</xdr:row>
      <xdr:rowOff>28575</xdr:rowOff>
    </xdr:from>
    <xdr:to>
      <xdr:col>4</xdr:col>
      <xdr:colOff>7044599</xdr:colOff>
      <xdr:row>3</xdr:row>
      <xdr:rowOff>28575</xdr:rowOff>
    </xdr:to>
    <xdr:sp macro="" textlink="">
      <xdr:nvSpPr>
        <xdr:cNvPr id="6366274" name="Line 79"/>
        <xdr:cNvSpPr>
          <a:spLocks noChangeShapeType="1"/>
        </xdr:cNvSpPr>
      </xdr:nvSpPr>
      <xdr:spPr bwMode="auto">
        <a:xfrm flipH="1">
          <a:off x="200024" y="493395"/>
          <a:ext cx="8949600" cy="0"/>
        </a:xfrm>
        <a:prstGeom prst="line">
          <a:avLst/>
        </a:prstGeom>
        <a:noFill/>
        <a:ln w="3175">
          <a:solidFill>
            <a:srgbClr val="C0C0C0"/>
          </a:solidFill>
          <a:round/>
          <a:headEnd/>
          <a:tailEnd/>
        </a:ln>
        <a:effectLst>
          <a:prstShdw prst="shdw17" dist="17961" dir="2700000">
            <a:srgbClr val="737373"/>
          </a:prstShdw>
        </a:effectLst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9525</xdr:colOff>
      <xdr:row>1</xdr:row>
      <xdr:rowOff>161925</xdr:rowOff>
    </xdr:from>
    <xdr:to>
      <xdr:col>2</xdr:col>
      <xdr:colOff>895350</xdr:colOff>
      <xdr:row>2</xdr:row>
      <xdr:rowOff>171450</xdr:rowOff>
    </xdr:to>
    <xdr:pic>
      <xdr:nvPicPr>
        <xdr:cNvPr id="637648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71450"/>
          <a:ext cx="885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2</xdr:col>
      <xdr:colOff>9525</xdr:colOff>
      <xdr:row>3</xdr:row>
      <xdr:rowOff>28575</xdr:rowOff>
    </xdr:from>
    <xdr:to>
      <xdr:col>9</xdr:col>
      <xdr:colOff>210</xdr:colOff>
      <xdr:row>3</xdr:row>
      <xdr:rowOff>28575</xdr:rowOff>
    </xdr:to>
    <xdr:sp macro="" textlink="">
      <xdr:nvSpPr>
        <xdr:cNvPr id="6376486" name="Line 2"/>
        <xdr:cNvSpPr>
          <a:spLocks noChangeShapeType="1"/>
        </xdr:cNvSpPr>
      </xdr:nvSpPr>
      <xdr:spPr bwMode="auto">
        <a:xfrm flipH="1">
          <a:off x="200025" y="493395"/>
          <a:ext cx="5940000" cy="0"/>
        </a:xfrm>
        <a:prstGeom prst="line">
          <a:avLst/>
        </a:prstGeom>
        <a:noFill/>
        <a:ln w="3175">
          <a:solidFill>
            <a:srgbClr val="C0C0C0"/>
          </a:solidFill>
          <a:round/>
          <a:headEnd/>
          <a:tailEnd/>
        </a:ln>
        <a:effectLst>
          <a:prstShdw prst="shdw17" dist="17961" dir="2700000">
            <a:srgbClr val="737373"/>
          </a:prstShdw>
        </a:effectLst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9525</xdr:colOff>
      <xdr:row>1</xdr:row>
      <xdr:rowOff>161925</xdr:rowOff>
    </xdr:from>
    <xdr:to>
      <xdr:col>2</xdr:col>
      <xdr:colOff>895350</xdr:colOff>
      <xdr:row>2</xdr:row>
      <xdr:rowOff>171450</xdr:rowOff>
    </xdr:to>
    <xdr:pic>
      <xdr:nvPicPr>
        <xdr:cNvPr id="6384617" name="Picture 3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71450"/>
          <a:ext cx="885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2</xdr:col>
      <xdr:colOff>9525</xdr:colOff>
      <xdr:row>3</xdr:row>
      <xdr:rowOff>28575</xdr:rowOff>
    </xdr:from>
    <xdr:to>
      <xdr:col>4</xdr:col>
      <xdr:colOff>3986250</xdr:colOff>
      <xdr:row>3</xdr:row>
      <xdr:rowOff>28575</xdr:rowOff>
    </xdr:to>
    <xdr:sp macro="" textlink="">
      <xdr:nvSpPr>
        <xdr:cNvPr id="6384618" name="Line 36"/>
        <xdr:cNvSpPr>
          <a:spLocks noChangeShapeType="1"/>
        </xdr:cNvSpPr>
      </xdr:nvSpPr>
      <xdr:spPr bwMode="auto">
        <a:xfrm flipH="1">
          <a:off x="200025" y="493395"/>
          <a:ext cx="5796000" cy="0"/>
        </a:xfrm>
        <a:prstGeom prst="line">
          <a:avLst/>
        </a:prstGeom>
        <a:noFill/>
        <a:ln w="3175">
          <a:solidFill>
            <a:srgbClr val="C0C0C0"/>
          </a:solidFill>
          <a:round/>
          <a:headEnd/>
          <a:tailEnd/>
        </a:ln>
        <a:effectLst>
          <a:prstShdw prst="shdw17" dist="17961" dir="2700000">
            <a:srgbClr val="737373"/>
          </a:prstShdw>
        </a:effectLst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116205</xdr:colOff>
      <xdr:row>6</xdr:row>
      <xdr:rowOff>133350</xdr:rowOff>
    </xdr:from>
    <xdr:to>
      <xdr:col>4</xdr:col>
      <xdr:colOff>3954780</xdr:colOff>
      <xdr:row>23</xdr:row>
      <xdr:rowOff>95250</xdr:rowOff>
    </xdr:to>
    <xdr:sp macro="" textlink="">
      <xdr:nvSpPr>
        <xdr:cNvPr id="6384619" name="Dibujo 299"/>
        <xdr:cNvSpPr>
          <a:spLocks/>
        </xdr:cNvSpPr>
      </xdr:nvSpPr>
      <xdr:spPr bwMode="auto">
        <a:xfrm>
          <a:off x="1973580" y="1187904"/>
          <a:ext cx="3838575" cy="2737757"/>
        </a:xfrm>
        <a:custGeom>
          <a:avLst/>
          <a:gdLst>
            <a:gd name="T0" fmla="*/ 12797 w 16384"/>
            <a:gd name="T1" fmla="*/ 1740 h 16384"/>
            <a:gd name="T2" fmla="*/ 12797 w 16384"/>
            <a:gd name="T3" fmla="*/ 2221 h 16384"/>
            <a:gd name="T4" fmla="*/ 9743 w 16384"/>
            <a:gd name="T5" fmla="*/ 900 h 16384"/>
            <a:gd name="T6" fmla="*/ 6205 w 16384"/>
            <a:gd name="T7" fmla="*/ 900 h 16384"/>
            <a:gd name="T8" fmla="*/ 4266 w 16384"/>
            <a:gd name="T9" fmla="*/ 420 h 16384"/>
            <a:gd name="T10" fmla="*/ 2569 w 16384"/>
            <a:gd name="T11" fmla="*/ 420 h 16384"/>
            <a:gd name="T12" fmla="*/ 1794 w 16384"/>
            <a:gd name="T13" fmla="*/ 0 h 16384"/>
            <a:gd name="T14" fmla="*/ 0 w 16384"/>
            <a:gd name="T15" fmla="*/ 1500 h 16384"/>
            <a:gd name="T16" fmla="*/ 533 w 16384"/>
            <a:gd name="T17" fmla="*/ 3961 h 16384"/>
            <a:gd name="T18" fmla="*/ 1551 w 16384"/>
            <a:gd name="T19" fmla="*/ 3481 h 16384"/>
            <a:gd name="T20" fmla="*/ 1939 w 16384"/>
            <a:gd name="T21" fmla="*/ 4021 h 16384"/>
            <a:gd name="T22" fmla="*/ 2618 w 16384"/>
            <a:gd name="T23" fmla="*/ 3841 h 16384"/>
            <a:gd name="T24" fmla="*/ 3442 w 16384"/>
            <a:gd name="T25" fmla="*/ 3901 h 16384"/>
            <a:gd name="T26" fmla="*/ 3296 w 16384"/>
            <a:gd name="T27" fmla="*/ 4381 h 16384"/>
            <a:gd name="T28" fmla="*/ 3781 w 16384"/>
            <a:gd name="T29" fmla="*/ 4441 h 16384"/>
            <a:gd name="T30" fmla="*/ 2908 w 16384"/>
            <a:gd name="T31" fmla="*/ 5461 h 16384"/>
            <a:gd name="T32" fmla="*/ 2666 w 16384"/>
            <a:gd name="T33" fmla="*/ 8402 h 16384"/>
            <a:gd name="T34" fmla="*/ 2230 w 16384"/>
            <a:gd name="T35" fmla="*/ 8402 h 16384"/>
            <a:gd name="T36" fmla="*/ 2908 w 16384"/>
            <a:gd name="T37" fmla="*/ 9722 h 16384"/>
            <a:gd name="T38" fmla="*/ 2908 w 16384"/>
            <a:gd name="T39" fmla="*/ 9782 h 16384"/>
            <a:gd name="T40" fmla="*/ 2860 w 16384"/>
            <a:gd name="T41" fmla="*/ 9842 h 16384"/>
            <a:gd name="T42" fmla="*/ 2811 w 16384"/>
            <a:gd name="T43" fmla="*/ 10082 h 16384"/>
            <a:gd name="T44" fmla="*/ 2811 w 16384"/>
            <a:gd name="T45" fmla="*/ 10323 h 16384"/>
            <a:gd name="T46" fmla="*/ 2472 w 16384"/>
            <a:gd name="T47" fmla="*/ 10863 h 16384"/>
            <a:gd name="T48" fmla="*/ 2908 w 16384"/>
            <a:gd name="T49" fmla="*/ 11643 h 16384"/>
            <a:gd name="T50" fmla="*/ 2278 w 16384"/>
            <a:gd name="T51" fmla="*/ 12723 h 16384"/>
            <a:gd name="T52" fmla="*/ 2327 w 16384"/>
            <a:gd name="T53" fmla="*/ 13683 h 16384"/>
            <a:gd name="T54" fmla="*/ 3102 w 16384"/>
            <a:gd name="T55" fmla="*/ 13743 h 16384"/>
            <a:gd name="T56" fmla="*/ 3539 w 16384"/>
            <a:gd name="T57" fmla="*/ 14344 h 16384"/>
            <a:gd name="T58" fmla="*/ 3539 w 16384"/>
            <a:gd name="T59" fmla="*/ 15184 h 16384"/>
            <a:gd name="T60" fmla="*/ 4847 w 16384"/>
            <a:gd name="T61" fmla="*/ 16384 h 16384"/>
            <a:gd name="T62" fmla="*/ 6544 w 16384"/>
            <a:gd name="T63" fmla="*/ 14824 h 16384"/>
            <a:gd name="T64" fmla="*/ 8968 w 16384"/>
            <a:gd name="T65" fmla="*/ 14764 h 16384"/>
            <a:gd name="T66" fmla="*/ 9258 w 16384"/>
            <a:gd name="T67" fmla="*/ 14464 h 16384"/>
            <a:gd name="T68" fmla="*/ 9598 w 16384"/>
            <a:gd name="T69" fmla="*/ 14824 h 16384"/>
            <a:gd name="T70" fmla="*/ 9937 w 16384"/>
            <a:gd name="T71" fmla="*/ 13803 h 16384"/>
            <a:gd name="T72" fmla="*/ 10519 w 16384"/>
            <a:gd name="T73" fmla="*/ 13203 h 16384"/>
            <a:gd name="T74" fmla="*/ 11585 w 16384"/>
            <a:gd name="T75" fmla="*/ 13083 h 16384"/>
            <a:gd name="T76" fmla="*/ 11973 w 16384"/>
            <a:gd name="T77" fmla="*/ 11103 h 16384"/>
            <a:gd name="T78" fmla="*/ 12845 w 16384"/>
            <a:gd name="T79" fmla="*/ 10443 h 16384"/>
            <a:gd name="T80" fmla="*/ 11876 w 16384"/>
            <a:gd name="T81" fmla="*/ 8882 h 16384"/>
            <a:gd name="T82" fmla="*/ 12942 w 16384"/>
            <a:gd name="T83" fmla="*/ 6662 h 16384"/>
            <a:gd name="T84" fmla="*/ 13330 w 16384"/>
            <a:gd name="T85" fmla="*/ 6482 h 16384"/>
            <a:gd name="T86" fmla="*/ 13282 w 16384"/>
            <a:gd name="T87" fmla="*/ 5941 h 16384"/>
            <a:gd name="T88" fmla="*/ 15124 w 16384"/>
            <a:gd name="T89" fmla="*/ 4861 h 16384"/>
            <a:gd name="T90" fmla="*/ 16384 w 16384"/>
            <a:gd name="T91" fmla="*/ 3361 h 16384"/>
            <a:gd name="T92" fmla="*/ 16190 w 16384"/>
            <a:gd name="T93" fmla="*/ 2401 h 16384"/>
            <a:gd name="T94" fmla="*/ 14348 w 16384"/>
            <a:gd name="T95" fmla="*/ 2401 h 16384"/>
            <a:gd name="T96" fmla="*/ 14009 w 16384"/>
            <a:gd name="T97" fmla="*/ 2641 h 16384"/>
            <a:gd name="T98" fmla="*/ 13912 w 16384"/>
            <a:gd name="T99" fmla="*/ 2101 h 16384"/>
            <a:gd name="T100" fmla="*/ 12797 w 16384"/>
            <a:gd name="T101" fmla="*/ 1740 h 16384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60000 65536"/>
            <a:gd name="T112" fmla="*/ 0 60000 65536"/>
            <a:gd name="T113" fmla="*/ 0 60000 65536"/>
            <a:gd name="T114" fmla="*/ 0 60000 65536"/>
            <a:gd name="T115" fmla="*/ 0 60000 65536"/>
            <a:gd name="T116" fmla="*/ 0 60000 65536"/>
            <a:gd name="T117" fmla="*/ 0 60000 65536"/>
            <a:gd name="T118" fmla="*/ 0 60000 65536"/>
            <a:gd name="T119" fmla="*/ 0 60000 65536"/>
            <a:gd name="T120" fmla="*/ 0 60000 65536"/>
            <a:gd name="T121" fmla="*/ 0 60000 65536"/>
            <a:gd name="T122" fmla="*/ 0 60000 65536"/>
            <a:gd name="T123" fmla="*/ 0 60000 65536"/>
            <a:gd name="T124" fmla="*/ 0 60000 65536"/>
            <a:gd name="T125" fmla="*/ 0 60000 65536"/>
            <a:gd name="T126" fmla="*/ 0 60000 65536"/>
            <a:gd name="T127" fmla="*/ 0 60000 65536"/>
            <a:gd name="T128" fmla="*/ 0 60000 65536"/>
            <a:gd name="T129" fmla="*/ 0 60000 65536"/>
            <a:gd name="T130" fmla="*/ 0 60000 65536"/>
            <a:gd name="T131" fmla="*/ 0 60000 65536"/>
            <a:gd name="T132" fmla="*/ 0 60000 65536"/>
            <a:gd name="T133" fmla="*/ 0 60000 65536"/>
            <a:gd name="T134" fmla="*/ 0 60000 65536"/>
            <a:gd name="T135" fmla="*/ 0 60000 65536"/>
            <a:gd name="T136" fmla="*/ 0 60000 65536"/>
            <a:gd name="T137" fmla="*/ 0 60000 65536"/>
            <a:gd name="T138" fmla="*/ 0 60000 65536"/>
            <a:gd name="T139" fmla="*/ 0 60000 65536"/>
            <a:gd name="T140" fmla="*/ 0 60000 65536"/>
            <a:gd name="T141" fmla="*/ 0 60000 65536"/>
            <a:gd name="T142" fmla="*/ 0 60000 65536"/>
            <a:gd name="T143" fmla="*/ 0 60000 65536"/>
            <a:gd name="T144" fmla="*/ 0 60000 65536"/>
            <a:gd name="T145" fmla="*/ 0 60000 65536"/>
            <a:gd name="T146" fmla="*/ 0 60000 65536"/>
            <a:gd name="T147" fmla="*/ 0 60000 65536"/>
            <a:gd name="T148" fmla="*/ 0 60000 65536"/>
            <a:gd name="T149" fmla="*/ 0 60000 65536"/>
            <a:gd name="T150" fmla="*/ 0 60000 65536"/>
            <a:gd name="T151" fmla="*/ 0 60000 65536"/>
            <a:gd name="T152" fmla="*/ 0 60000 65536"/>
          </a:gdLst>
          <a:ahLst/>
          <a:cxnLst>
            <a:cxn ang="T102">
              <a:pos x="T0" y="T1"/>
            </a:cxn>
            <a:cxn ang="T103">
              <a:pos x="T2" y="T3"/>
            </a:cxn>
            <a:cxn ang="T104">
              <a:pos x="T4" y="T5"/>
            </a:cxn>
            <a:cxn ang="T105">
              <a:pos x="T6" y="T7"/>
            </a:cxn>
            <a:cxn ang="T106">
              <a:pos x="T8" y="T9"/>
            </a:cxn>
            <a:cxn ang="T107">
              <a:pos x="T10" y="T11"/>
            </a:cxn>
            <a:cxn ang="T108">
              <a:pos x="T12" y="T13"/>
            </a:cxn>
            <a:cxn ang="T109">
              <a:pos x="T14" y="T15"/>
            </a:cxn>
            <a:cxn ang="T110">
              <a:pos x="T16" y="T17"/>
            </a:cxn>
            <a:cxn ang="T111">
              <a:pos x="T18" y="T19"/>
            </a:cxn>
            <a:cxn ang="T112">
              <a:pos x="T20" y="T21"/>
            </a:cxn>
            <a:cxn ang="T113">
              <a:pos x="T22" y="T23"/>
            </a:cxn>
            <a:cxn ang="T114">
              <a:pos x="T24" y="T25"/>
            </a:cxn>
            <a:cxn ang="T115">
              <a:pos x="T26" y="T27"/>
            </a:cxn>
            <a:cxn ang="T116">
              <a:pos x="T28" y="T29"/>
            </a:cxn>
            <a:cxn ang="T117">
              <a:pos x="T30" y="T31"/>
            </a:cxn>
            <a:cxn ang="T118">
              <a:pos x="T32" y="T33"/>
            </a:cxn>
            <a:cxn ang="T119">
              <a:pos x="T34" y="T35"/>
            </a:cxn>
            <a:cxn ang="T120">
              <a:pos x="T36" y="T37"/>
            </a:cxn>
            <a:cxn ang="T121">
              <a:pos x="T38" y="T39"/>
            </a:cxn>
            <a:cxn ang="T122">
              <a:pos x="T40" y="T41"/>
            </a:cxn>
            <a:cxn ang="T123">
              <a:pos x="T42" y="T43"/>
            </a:cxn>
            <a:cxn ang="T124">
              <a:pos x="T44" y="T45"/>
            </a:cxn>
            <a:cxn ang="T125">
              <a:pos x="T46" y="T47"/>
            </a:cxn>
            <a:cxn ang="T126">
              <a:pos x="T48" y="T49"/>
            </a:cxn>
            <a:cxn ang="T127">
              <a:pos x="T50" y="T51"/>
            </a:cxn>
            <a:cxn ang="T128">
              <a:pos x="T52" y="T53"/>
            </a:cxn>
            <a:cxn ang="T129">
              <a:pos x="T54" y="T55"/>
            </a:cxn>
            <a:cxn ang="T130">
              <a:pos x="T56" y="T57"/>
            </a:cxn>
            <a:cxn ang="T131">
              <a:pos x="T58" y="T59"/>
            </a:cxn>
            <a:cxn ang="T132">
              <a:pos x="T60" y="T61"/>
            </a:cxn>
            <a:cxn ang="T133">
              <a:pos x="T62" y="T63"/>
            </a:cxn>
            <a:cxn ang="T134">
              <a:pos x="T64" y="T65"/>
            </a:cxn>
            <a:cxn ang="T135">
              <a:pos x="T66" y="T67"/>
            </a:cxn>
            <a:cxn ang="T136">
              <a:pos x="T68" y="T69"/>
            </a:cxn>
            <a:cxn ang="T137">
              <a:pos x="T70" y="T71"/>
            </a:cxn>
            <a:cxn ang="T138">
              <a:pos x="T72" y="T73"/>
            </a:cxn>
            <a:cxn ang="T139">
              <a:pos x="T74" y="T75"/>
            </a:cxn>
            <a:cxn ang="T140">
              <a:pos x="T76" y="T77"/>
            </a:cxn>
            <a:cxn ang="T141">
              <a:pos x="T78" y="T79"/>
            </a:cxn>
            <a:cxn ang="T142">
              <a:pos x="T80" y="T81"/>
            </a:cxn>
            <a:cxn ang="T143">
              <a:pos x="T82" y="T83"/>
            </a:cxn>
            <a:cxn ang="T144">
              <a:pos x="T84" y="T85"/>
            </a:cxn>
            <a:cxn ang="T145">
              <a:pos x="T86" y="T87"/>
            </a:cxn>
            <a:cxn ang="T146">
              <a:pos x="T88" y="T89"/>
            </a:cxn>
            <a:cxn ang="T147">
              <a:pos x="T90" y="T91"/>
            </a:cxn>
            <a:cxn ang="T148">
              <a:pos x="T92" y="T93"/>
            </a:cxn>
            <a:cxn ang="T149">
              <a:pos x="T94" y="T95"/>
            </a:cxn>
            <a:cxn ang="T150">
              <a:pos x="T96" y="T97"/>
            </a:cxn>
            <a:cxn ang="T151">
              <a:pos x="T98" y="T99"/>
            </a:cxn>
            <a:cxn ang="T152">
              <a:pos x="T100" y="T101"/>
            </a:cxn>
          </a:cxnLst>
          <a:rect l="0" t="0" r="r" b="b"/>
          <a:pathLst>
            <a:path w="16384" h="16384">
              <a:moveTo>
                <a:pt x="12797" y="1740"/>
              </a:moveTo>
              <a:lnTo>
                <a:pt x="12797" y="2221"/>
              </a:lnTo>
              <a:lnTo>
                <a:pt x="9743" y="900"/>
              </a:lnTo>
              <a:lnTo>
                <a:pt x="6205" y="900"/>
              </a:lnTo>
              <a:lnTo>
                <a:pt x="4266" y="420"/>
              </a:lnTo>
              <a:lnTo>
                <a:pt x="2569" y="420"/>
              </a:lnTo>
              <a:lnTo>
                <a:pt x="1794" y="0"/>
              </a:lnTo>
              <a:lnTo>
                <a:pt x="0" y="1500"/>
              </a:lnTo>
              <a:lnTo>
                <a:pt x="533" y="3961"/>
              </a:lnTo>
              <a:lnTo>
                <a:pt x="1551" y="3481"/>
              </a:lnTo>
              <a:lnTo>
                <a:pt x="1939" y="4021"/>
              </a:lnTo>
              <a:lnTo>
                <a:pt x="2618" y="3841"/>
              </a:lnTo>
              <a:lnTo>
                <a:pt x="3442" y="3901"/>
              </a:lnTo>
              <a:lnTo>
                <a:pt x="3296" y="4381"/>
              </a:lnTo>
              <a:lnTo>
                <a:pt x="3781" y="4441"/>
              </a:lnTo>
              <a:lnTo>
                <a:pt x="2908" y="5461"/>
              </a:lnTo>
              <a:lnTo>
                <a:pt x="2666" y="8402"/>
              </a:lnTo>
              <a:lnTo>
                <a:pt x="2230" y="8402"/>
              </a:lnTo>
              <a:lnTo>
                <a:pt x="2908" y="9722"/>
              </a:lnTo>
              <a:lnTo>
                <a:pt x="2908" y="9782"/>
              </a:lnTo>
              <a:lnTo>
                <a:pt x="2860" y="9842"/>
              </a:lnTo>
              <a:lnTo>
                <a:pt x="2811" y="10082"/>
              </a:lnTo>
              <a:lnTo>
                <a:pt x="2811" y="10323"/>
              </a:lnTo>
              <a:lnTo>
                <a:pt x="2472" y="10863"/>
              </a:lnTo>
              <a:lnTo>
                <a:pt x="2908" y="11643"/>
              </a:lnTo>
              <a:lnTo>
                <a:pt x="2278" y="12723"/>
              </a:lnTo>
              <a:lnTo>
                <a:pt x="2327" y="13683"/>
              </a:lnTo>
              <a:lnTo>
                <a:pt x="3102" y="13743"/>
              </a:lnTo>
              <a:lnTo>
                <a:pt x="3539" y="14344"/>
              </a:lnTo>
              <a:lnTo>
                <a:pt x="3539" y="15184"/>
              </a:lnTo>
              <a:lnTo>
                <a:pt x="4847" y="16384"/>
              </a:lnTo>
              <a:lnTo>
                <a:pt x="6544" y="14824"/>
              </a:lnTo>
              <a:lnTo>
                <a:pt x="8968" y="14764"/>
              </a:lnTo>
              <a:lnTo>
                <a:pt x="9258" y="14464"/>
              </a:lnTo>
              <a:lnTo>
                <a:pt x="9598" y="14824"/>
              </a:lnTo>
              <a:lnTo>
                <a:pt x="9937" y="13803"/>
              </a:lnTo>
              <a:lnTo>
                <a:pt x="10519" y="13203"/>
              </a:lnTo>
              <a:lnTo>
                <a:pt x="11585" y="13083"/>
              </a:lnTo>
              <a:lnTo>
                <a:pt x="11973" y="11103"/>
              </a:lnTo>
              <a:lnTo>
                <a:pt x="12845" y="10443"/>
              </a:lnTo>
              <a:lnTo>
                <a:pt x="11876" y="8882"/>
              </a:lnTo>
              <a:lnTo>
                <a:pt x="12942" y="6662"/>
              </a:lnTo>
              <a:lnTo>
                <a:pt x="13330" y="6482"/>
              </a:lnTo>
              <a:lnTo>
                <a:pt x="13282" y="5941"/>
              </a:lnTo>
              <a:lnTo>
                <a:pt x="15124" y="4861"/>
              </a:lnTo>
              <a:lnTo>
                <a:pt x="16384" y="3361"/>
              </a:lnTo>
              <a:lnTo>
                <a:pt x="16190" y="2401"/>
              </a:lnTo>
              <a:lnTo>
                <a:pt x="14348" y="2401"/>
              </a:lnTo>
              <a:lnTo>
                <a:pt x="14009" y="2641"/>
              </a:lnTo>
              <a:lnTo>
                <a:pt x="13912" y="2101"/>
              </a:lnTo>
              <a:lnTo>
                <a:pt x="12797" y="1740"/>
              </a:lnTo>
              <a:close/>
            </a:path>
          </a:pathLst>
        </a:custGeom>
        <a:solidFill>
          <a:srgbClr val="D0C1F5"/>
        </a:solidFill>
        <a:ln>
          <a:noFill/>
        </a:ln>
        <a:effectLst>
          <a:outerShdw dist="35921" dir="2700000" algn="ctr" rotWithShape="0">
            <a:srgbClr val="624FAC"/>
          </a:outerShdw>
        </a:effectLst>
        <a:extLst/>
      </xdr:spPr>
    </xdr:sp>
    <xdr:clientData/>
  </xdr:twoCellAnchor>
  <xdr:twoCellAnchor>
    <xdr:from>
      <xdr:col>4</xdr:col>
      <xdr:colOff>782955</xdr:colOff>
      <xdr:row>7</xdr:row>
      <xdr:rowOff>114300</xdr:rowOff>
    </xdr:from>
    <xdr:to>
      <xdr:col>4</xdr:col>
      <xdr:colOff>2383155</xdr:colOff>
      <xdr:row>10</xdr:row>
      <xdr:rowOff>133350</xdr:rowOff>
    </xdr:to>
    <xdr:sp macro="" textlink="">
      <xdr:nvSpPr>
        <xdr:cNvPr id="6384620" name="Line 3"/>
        <xdr:cNvSpPr>
          <a:spLocks noChangeShapeType="1"/>
        </xdr:cNvSpPr>
      </xdr:nvSpPr>
      <xdr:spPr bwMode="auto">
        <a:xfrm flipV="1">
          <a:off x="2687955" y="1318260"/>
          <a:ext cx="1600200" cy="499110"/>
        </a:xfrm>
        <a:prstGeom prst="line">
          <a:avLst/>
        </a:prstGeom>
        <a:noFill/>
        <a:ln w="12700">
          <a:solidFill>
            <a:srgbClr val="FF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1821180</xdr:colOff>
      <xdr:row>8</xdr:row>
      <xdr:rowOff>123825</xdr:rowOff>
    </xdr:from>
    <xdr:to>
      <xdr:col>4</xdr:col>
      <xdr:colOff>2154555</xdr:colOff>
      <xdr:row>12</xdr:row>
      <xdr:rowOff>123825</xdr:rowOff>
    </xdr:to>
    <xdr:sp macro="" textlink="">
      <xdr:nvSpPr>
        <xdr:cNvPr id="6384621" name="Line 4"/>
        <xdr:cNvSpPr>
          <a:spLocks noChangeShapeType="1"/>
        </xdr:cNvSpPr>
      </xdr:nvSpPr>
      <xdr:spPr bwMode="auto">
        <a:xfrm>
          <a:off x="3726180" y="1487805"/>
          <a:ext cx="333375" cy="640080"/>
        </a:xfrm>
        <a:prstGeom prst="line">
          <a:avLst/>
        </a:prstGeom>
        <a:noFill/>
        <a:ln w="12700">
          <a:solidFill>
            <a:srgbClr val="FF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773430</xdr:colOff>
      <xdr:row>12</xdr:row>
      <xdr:rowOff>114300</xdr:rowOff>
    </xdr:from>
    <xdr:to>
      <xdr:col>4</xdr:col>
      <xdr:colOff>2173605</xdr:colOff>
      <xdr:row>14</xdr:row>
      <xdr:rowOff>104775</xdr:rowOff>
    </xdr:to>
    <xdr:sp macro="" textlink="">
      <xdr:nvSpPr>
        <xdr:cNvPr id="6384622" name="Line 5"/>
        <xdr:cNvSpPr>
          <a:spLocks noChangeShapeType="1"/>
        </xdr:cNvSpPr>
      </xdr:nvSpPr>
      <xdr:spPr bwMode="auto">
        <a:xfrm flipH="1">
          <a:off x="2678430" y="2118360"/>
          <a:ext cx="1400175" cy="310515"/>
        </a:xfrm>
        <a:prstGeom prst="line">
          <a:avLst/>
        </a:prstGeom>
        <a:noFill/>
        <a:ln w="12700">
          <a:solidFill>
            <a:srgbClr val="FF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773430</xdr:colOff>
      <xdr:row>17</xdr:row>
      <xdr:rowOff>20955</xdr:rowOff>
    </xdr:from>
    <xdr:to>
      <xdr:col>4</xdr:col>
      <xdr:colOff>2030730</xdr:colOff>
      <xdr:row>17</xdr:row>
      <xdr:rowOff>20955</xdr:rowOff>
    </xdr:to>
    <xdr:sp macro="" textlink="">
      <xdr:nvSpPr>
        <xdr:cNvPr id="6384623" name="Line 6"/>
        <xdr:cNvSpPr>
          <a:spLocks noChangeShapeType="1"/>
        </xdr:cNvSpPr>
      </xdr:nvSpPr>
      <xdr:spPr bwMode="auto">
        <a:xfrm flipH="1">
          <a:off x="2678430" y="2825115"/>
          <a:ext cx="1257300" cy="0"/>
        </a:xfrm>
        <a:prstGeom prst="line">
          <a:avLst/>
        </a:prstGeom>
        <a:noFill/>
        <a:ln w="12700">
          <a:solidFill>
            <a:srgbClr val="FF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925830</xdr:colOff>
      <xdr:row>17</xdr:row>
      <xdr:rowOff>20955</xdr:rowOff>
    </xdr:from>
    <xdr:to>
      <xdr:col>4</xdr:col>
      <xdr:colOff>2040255</xdr:colOff>
      <xdr:row>21</xdr:row>
      <xdr:rowOff>59055</xdr:rowOff>
    </xdr:to>
    <xdr:sp macro="" textlink="">
      <xdr:nvSpPr>
        <xdr:cNvPr id="6384624" name="Line 7"/>
        <xdr:cNvSpPr>
          <a:spLocks noChangeShapeType="1"/>
        </xdr:cNvSpPr>
      </xdr:nvSpPr>
      <xdr:spPr bwMode="auto">
        <a:xfrm flipH="1">
          <a:off x="2830830" y="2825115"/>
          <a:ext cx="1114425" cy="678180"/>
        </a:xfrm>
        <a:prstGeom prst="line">
          <a:avLst/>
        </a:prstGeom>
        <a:noFill/>
        <a:ln w="12700">
          <a:solidFill>
            <a:srgbClr val="FF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2145030</xdr:colOff>
      <xdr:row>12</xdr:row>
      <xdr:rowOff>114300</xdr:rowOff>
    </xdr:from>
    <xdr:to>
      <xdr:col>4</xdr:col>
      <xdr:colOff>3145155</xdr:colOff>
      <xdr:row>13</xdr:row>
      <xdr:rowOff>123825</xdr:rowOff>
    </xdr:to>
    <xdr:sp macro="" textlink="">
      <xdr:nvSpPr>
        <xdr:cNvPr id="6384625" name="Line 8"/>
        <xdr:cNvSpPr>
          <a:spLocks noChangeShapeType="1"/>
        </xdr:cNvSpPr>
      </xdr:nvSpPr>
      <xdr:spPr bwMode="auto">
        <a:xfrm>
          <a:off x="4050030" y="2118360"/>
          <a:ext cx="1000125" cy="169545"/>
        </a:xfrm>
        <a:prstGeom prst="line">
          <a:avLst/>
        </a:prstGeom>
        <a:noFill/>
        <a:ln w="12700">
          <a:solidFill>
            <a:srgbClr val="FF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2040255</xdr:colOff>
      <xdr:row>17</xdr:row>
      <xdr:rowOff>30480</xdr:rowOff>
    </xdr:from>
    <xdr:to>
      <xdr:col>4</xdr:col>
      <xdr:colOff>2573655</xdr:colOff>
      <xdr:row>20</xdr:row>
      <xdr:rowOff>59055</xdr:rowOff>
    </xdr:to>
    <xdr:sp macro="" textlink="">
      <xdr:nvSpPr>
        <xdr:cNvPr id="6384626" name="Line 9"/>
        <xdr:cNvSpPr>
          <a:spLocks noChangeShapeType="1"/>
        </xdr:cNvSpPr>
      </xdr:nvSpPr>
      <xdr:spPr bwMode="auto">
        <a:xfrm>
          <a:off x="3945255" y="2834640"/>
          <a:ext cx="533400" cy="508635"/>
        </a:xfrm>
        <a:prstGeom prst="line">
          <a:avLst/>
        </a:prstGeom>
        <a:noFill/>
        <a:ln w="12700">
          <a:solidFill>
            <a:srgbClr val="FF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4</xdr:col>
      <xdr:colOff>957126</xdr:colOff>
      <xdr:row>21</xdr:row>
      <xdr:rowOff>9526</xdr:rowOff>
    </xdr:from>
    <xdr:ext cx="1295547" cy="141001"/>
    <xdr:sp macro="" textlink="">
      <xdr:nvSpPr>
        <xdr:cNvPr id="12" name="Texto 16"/>
        <xdr:cNvSpPr txBox="1">
          <a:spLocks noChangeArrowheads="1"/>
        </xdr:cNvSpPr>
      </xdr:nvSpPr>
      <xdr:spPr bwMode="auto">
        <a:xfrm>
          <a:off x="2814501" y="3446464"/>
          <a:ext cx="1295547" cy="141001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s-ES" sz="800" b="1" i="0" strike="noStrike">
              <a:solidFill>
                <a:srgbClr val="FFFFFF"/>
              </a:solidFill>
              <a:latin typeface="Arial"/>
              <a:cs typeface="Arial"/>
            </a:rPr>
            <a:t>Guadalquivir-Sur</a:t>
          </a:r>
          <a:r>
            <a:rPr lang="es-ES" sz="800" b="1" i="0" strike="noStrike">
              <a:solidFill>
                <a:schemeClr val="bg1"/>
              </a:solidFill>
              <a:latin typeface="Arial"/>
              <a:cs typeface="Arial"/>
            </a:rPr>
            <a:t>: 570 MW</a:t>
          </a:r>
        </a:p>
      </xdr:txBody>
    </xdr:sp>
    <xdr:clientData/>
  </xdr:oneCellAnchor>
  <xdr:oneCellAnchor>
    <xdr:from>
      <xdr:col>4</xdr:col>
      <xdr:colOff>859155</xdr:colOff>
      <xdr:row>17</xdr:row>
      <xdr:rowOff>30480</xdr:rowOff>
    </xdr:from>
    <xdr:ext cx="930704" cy="141001"/>
    <xdr:sp macro="" textlink="">
      <xdr:nvSpPr>
        <xdr:cNvPr id="13" name="Texto 14"/>
        <xdr:cNvSpPr txBox="1">
          <a:spLocks noChangeArrowheads="1"/>
        </xdr:cNvSpPr>
      </xdr:nvSpPr>
      <xdr:spPr bwMode="auto">
        <a:xfrm>
          <a:off x="2716530" y="2868930"/>
          <a:ext cx="930704" cy="141001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s-ES" sz="800" b="1" i="0" strike="noStrike">
              <a:solidFill>
                <a:srgbClr val="FFFFFF"/>
              </a:solidFill>
              <a:latin typeface="Arial"/>
              <a:cs typeface="Arial"/>
            </a:rPr>
            <a:t>Guadiana: </a:t>
          </a:r>
          <a:r>
            <a:rPr lang="es-ES" sz="800" b="1" i="0" strike="noStrike">
              <a:solidFill>
                <a:schemeClr val="bg1"/>
              </a:solidFill>
              <a:latin typeface="Arial"/>
              <a:cs typeface="Arial"/>
            </a:rPr>
            <a:t>241 M</a:t>
          </a:r>
          <a:r>
            <a:rPr lang="es-ES" sz="800" b="1" i="0" strike="noStrike">
              <a:solidFill>
                <a:srgbClr val="FFFFFF"/>
              </a:solidFill>
              <a:latin typeface="Arial"/>
              <a:cs typeface="Arial"/>
            </a:rPr>
            <a:t>W</a:t>
          </a:r>
        </a:p>
      </xdr:txBody>
    </xdr:sp>
    <xdr:clientData/>
  </xdr:oneCellAnchor>
  <xdr:oneCellAnchor>
    <xdr:from>
      <xdr:col>4</xdr:col>
      <xdr:colOff>1119051</xdr:colOff>
      <xdr:row>10</xdr:row>
      <xdr:rowOff>4536</xdr:rowOff>
    </xdr:from>
    <xdr:ext cx="845168" cy="141001"/>
    <xdr:sp macro="" textlink="">
      <xdr:nvSpPr>
        <xdr:cNvPr id="14" name="Texto 13"/>
        <xdr:cNvSpPr txBox="1">
          <a:spLocks noChangeArrowheads="1"/>
        </xdr:cNvSpPr>
      </xdr:nvSpPr>
      <xdr:spPr bwMode="auto">
        <a:xfrm>
          <a:off x="2976426" y="1695224"/>
          <a:ext cx="845168" cy="141001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s-ES" sz="800" b="1" i="0" strike="noStrike">
              <a:solidFill>
                <a:srgbClr val="FFFFFF"/>
              </a:solidFill>
              <a:latin typeface="Arial"/>
              <a:cs typeface="Arial"/>
            </a:rPr>
            <a:t>Duero: </a:t>
          </a:r>
          <a:r>
            <a:rPr lang="es-ES" sz="800" b="1" i="0" strike="noStrike">
              <a:solidFill>
                <a:schemeClr val="bg1"/>
              </a:solidFill>
              <a:latin typeface="Arial"/>
              <a:cs typeface="Arial"/>
            </a:rPr>
            <a:t>3.970 </a:t>
          </a:r>
          <a:r>
            <a:rPr lang="es-ES" sz="800" b="1" i="0" strike="noStrike">
              <a:solidFill>
                <a:srgbClr val="FFFFFF"/>
              </a:solidFill>
              <a:latin typeface="Arial"/>
              <a:cs typeface="Arial"/>
            </a:rPr>
            <a:t>MW</a:t>
          </a:r>
        </a:p>
      </xdr:txBody>
    </xdr:sp>
    <xdr:clientData/>
  </xdr:oneCellAnchor>
  <xdr:oneCellAnchor>
    <xdr:from>
      <xdr:col>4</xdr:col>
      <xdr:colOff>855073</xdr:colOff>
      <xdr:row>8</xdr:row>
      <xdr:rowOff>40821</xdr:rowOff>
    </xdr:from>
    <xdr:ext cx="816698" cy="141001"/>
    <xdr:sp macro="" textlink="">
      <xdr:nvSpPr>
        <xdr:cNvPr id="15" name="Texto 11"/>
        <xdr:cNvSpPr txBox="1">
          <a:spLocks noChangeArrowheads="1"/>
        </xdr:cNvSpPr>
      </xdr:nvSpPr>
      <xdr:spPr bwMode="auto">
        <a:xfrm>
          <a:off x="2712448" y="1414009"/>
          <a:ext cx="816698" cy="141001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s-ES" sz="800" b="1" i="0" strike="noStrike">
              <a:solidFill>
                <a:srgbClr val="FFFFFF"/>
              </a:solidFill>
              <a:latin typeface="Arial"/>
              <a:cs typeface="Arial"/>
            </a:rPr>
            <a:t>Norte</a:t>
          </a:r>
          <a:r>
            <a:rPr lang="es-ES" sz="800" b="1" i="0" strike="noStrike">
              <a:solidFill>
                <a:schemeClr val="bg1"/>
              </a:solidFill>
              <a:latin typeface="Arial"/>
              <a:cs typeface="Arial"/>
            </a:rPr>
            <a:t>: 5.193 </a:t>
          </a:r>
          <a:r>
            <a:rPr lang="es-ES" sz="800" b="1" i="0" strike="noStrike">
              <a:solidFill>
                <a:srgbClr val="FFFFFF"/>
              </a:solidFill>
              <a:latin typeface="Arial"/>
              <a:cs typeface="Arial"/>
            </a:rPr>
            <a:t>MW</a:t>
          </a:r>
        </a:p>
      </xdr:txBody>
    </xdr:sp>
    <xdr:clientData/>
  </xdr:oneCellAnchor>
  <xdr:oneCellAnchor>
    <xdr:from>
      <xdr:col>4</xdr:col>
      <xdr:colOff>1954530</xdr:colOff>
      <xdr:row>8</xdr:row>
      <xdr:rowOff>147412</xdr:rowOff>
    </xdr:from>
    <xdr:ext cx="1164421" cy="141001"/>
    <xdr:sp macro="" textlink="">
      <xdr:nvSpPr>
        <xdr:cNvPr id="16" name="Texto 12"/>
        <xdr:cNvSpPr txBox="1">
          <a:spLocks noChangeArrowheads="1"/>
        </xdr:cNvSpPr>
      </xdr:nvSpPr>
      <xdr:spPr bwMode="auto">
        <a:xfrm>
          <a:off x="3811905" y="1520600"/>
          <a:ext cx="1164421" cy="141001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s-ES" sz="800" b="1" i="0" strike="noStrike">
              <a:solidFill>
                <a:srgbClr val="FFFFFF"/>
              </a:solidFill>
              <a:latin typeface="Arial"/>
              <a:cs typeface="Arial"/>
            </a:rPr>
            <a:t>Ebro-Pirineo</a:t>
          </a:r>
          <a:r>
            <a:rPr lang="es-ES" sz="800" b="1" i="0" strike="noStrike">
              <a:solidFill>
                <a:schemeClr val="bg1"/>
              </a:solidFill>
              <a:latin typeface="Arial"/>
              <a:cs typeface="Arial"/>
            </a:rPr>
            <a:t>: 3.452</a:t>
          </a:r>
          <a:r>
            <a:rPr lang="es-ES" sz="800" b="1" i="0" strike="noStrike" baseline="0">
              <a:solidFill>
                <a:schemeClr val="bg1"/>
              </a:solidFill>
              <a:latin typeface="Arial"/>
              <a:cs typeface="Arial"/>
            </a:rPr>
            <a:t> </a:t>
          </a:r>
          <a:r>
            <a:rPr lang="es-ES" sz="800" b="1" i="0" strike="noStrike">
              <a:solidFill>
                <a:schemeClr val="bg1"/>
              </a:solidFill>
              <a:latin typeface="Arial"/>
              <a:cs typeface="Arial"/>
            </a:rPr>
            <a:t>MW</a:t>
          </a:r>
        </a:p>
      </xdr:txBody>
    </xdr:sp>
    <xdr:clientData/>
  </xdr:oneCellAnchor>
  <xdr:oneCellAnchor>
    <xdr:from>
      <xdr:col>4</xdr:col>
      <xdr:colOff>1610269</xdr:colOff>
      <xdr:row>13</xdr:row>
      <xdr:rowOff>91168</xdr:rowOff>
    </xdr:from>
    <xdr:ext cx="1449628" cy="141001"/>
    <xdr:sp macro="" textlink="">
      <xdr:nvSpPr>
        <xdr:cNvPr id="17" name="Texto 15"/>
        <xdr:cNvSpPr txBox="1">
          <a:spLocks noChangeArrowheads="1"/>
        </xdr:cNvSpPr>
      </xdr:nvSpPr>
      <xdr:spPr bwMode="auto">
        <a:xfrm>
          <a:off x="3467644" y="2258106"/>
          <a:ext cx="1449628" cy="141001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s-ES" sz="800" b="1" i="0" strike="noStrike">
              <a:solidFill>
                <a:srgbClr val="FFFFFF"/>
              </a:solidFill>
              <a:latin typeface="Arial"/>
              <a:cs typeface="Arial"/>
            </a:rPr>
            <a:t>Tajo-Júcar-Segura</a:t>
          </a:r>
          <a:r>
            <a:rPr lang="es-ES" sz="800" b="1" i="0" strike="noStrike">
              <a:solidFill>
                <a:schemeClr val="bg1"/>
              </a:solidFill>
              <a:latin typeface="Arial"/>
              <a:cs typeface="Arial"/>
            </a:rPr>
            <a:t>: 3.620</a:t>
          </a:r>
          <a:r>
            <a:rPr lang="es-ES" sz="800" b="1" i="0" strike="noStrike" baseline="0">
              <a:solidFill>
                <a:schemeClr val="bg1"/>
              </a:solidFill>
              <a:latin typeface="Arial"/>
              <a:cs typeface="Arial"/>
            </a:rPr>
            <a:t> </a:t>
          </a:r>
          <a:r>
            <a:rPr lang="es-ES" sz="800" b="1" i="0" strike="noStrike">
              <a:solidFill>
                <a:schemeClr val="bg1"/>
              </a:solidFill>
              <a:latin typeface="Arial"/>
              <a:cs typeface="Arial"/>
            </a:rPr>
            <a:t>MW</a:t>
          </a:r>
        </a:p>
      </xdr:txBody>
    </xdr:sp>
    <xdr:clientData/>
  </xdr:oneCellAnchor>
  <xdr:twoCellAnchor>
    <xdr:from>
      <xdr:col>4</xdr:col>
      <xdr:colOff>246833</xdr:colOff>
      <xdr:row>7</xdr:row>
      <xdr:rowOff>57150</xdr:rowOff>
    </xdr:from>
    <xdr:to>
      <xdr:col>4</xdr:col>
      <xdr:colOff>570683</xdr:colOff>
      <xdr:row>8</xdr:row>
      <xdr:rowOff>95250</xdr:rowOff>
    </xdr:to>
    <xdr:sp macro="" textlink="'Data 2'!E210">
      <xdr:nvSpPr>
        <xdr:cNvPr id="18" name="Texto 239"/>
        <xdr:cNvSpPr txBox="1">
          <a:spLocks noChangeArrowheads="1" noTextEdit="1"/>
        </xdr:cNvSpPr>
      </xdr:nvSpPr>
      <xdr:spPr bwMode="auto">
        <a:xfrm>
          <a:off x="2104208" y="1274989"/>
          <a:ext cx="323850" cy="201386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fld id="{591B059E-6A7E-45CB-BD0A-291FD8C6D5C8}" type="TxLink">
            <a:rPr lang="en-US" sz="800" b="0" i="0" u="none" strike="noStrike" baseline="0">
              <a:solidFill>
                <a:srgbClr val="004563"/>
              </a:solidFill>
              <a:latin typeface="Arial"/>
              <a:cs typeface="Arial"/>
            </a:rPr>
            <a:pPr algn="l" rtl="0">
              <a:defRPr sz="1000"/>
            </a:pPr>
            <a:t>1.049</a:t>
          </a:fld>
          <a:endParaRPr lang="es-ES" sz="800" b="0" i="0" u="none" strike="noStrike" baseline="0">
            <a:solidFill>
              <a:srgbClr val="004563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4</xdr:col>
      <xdr:colOff>262255</xdr:colOff>
      <xdr:row>9</xdr:row>
      <xdr:rowOff>67234</xdr:rowOff>
    </xdr:from>
    <xdr:to>
      <xdr:col>4</xdr:col>
      <xdr:colOff>478255</xdr:colOff>
      <xdr:row>10</xdr:row>
      <xdr:rowOff>56084</xdr:rowOff>
    </xdr:to>
    <xdr:sp macro="" textlink="'Data 2'!F210">
      <xdr:nvSpPr>
        <xdr:cNvPr id="19" name="Text Box 45"/>
        <xdr:cNvSpPr txBox="1">
          <a:spLocks noChangeArrowheads="1" noTextEdit="1"/>
        </xdr:cNvSpPr>
      </xdr:nvSpPr>
      <xdr:spPr bwMode="auto">
        <a:xfrm>
          <a:off x="2119630" y="1599172"/>
          <a:ext cx="216000" cy="147600"/>
        </a:xfrm>
        <a:prstGeom prst="rect">
          <a:avLst/>
        </a:prstGeom>
        <a:solidFill>
          <a:srgbClr val="00B0F0"/>
        </a:solidFill>
        <a:ln w="1">
          <a:noFill/>
          <a:miter lim="800000"/>
          <a:headEnd/>
          <a:tailEnd/>
        </a:ln>
        <a:effectLst/>
      </xdr:spPr>
      <xdr:txBody>
        <a:bodyPr vertOverflow="clip" wrap="square" lIns="0" tIns="0" rIns="0" bIns="0" anchor="b" upright="1"/>
        <a:lstStyle/>
        <a:p>
          <a:pPr marL="0" indent="0" algn="ctr" rtl="0">
            <a:defRPr sz="1000"/>
          </a:pPr>
          <a:fld id="{C37317A4-8698-4DC9-BE38-8D9802A505DF}" type="TxLink">
            <a:rPr lang="en-US" sz="700" b="1" i="0" u="none" strike="noStrike" baseline="0">
              <a:solidFill>
                <a:schemeClr val="bg1"/>
              </a:solidFill>
              <a:latin typeface="Arial"/>
              <a:ea typeface="+mn-ea"/>
              <a:cs typeface="Arial"/>
            </a:rPr>
            <a:pPr marL="0" indent="0" algn="ctr" rtl="0">
              <a:defRPr sz="1000"/>
            </a:pPr>
            <a:t>41%</a:t>
          </a:fld>
          <a:endParaRPr lang="es-ES" sz="700" b="1" i="0" u="none" strike="noStrike" baseline="0">
            <a:solidFill>
              <a:schemeClr val="bg1"/>
            </a:solidFill>
            <a:latin typeface="Arial"/>
            <a:ea typeface="+mn-ea"/>
            <a:cs typeface="Arial"/>
          </a:endParaRPr>
        </a:p>
      </xdr:txBody>
    </xdr:sp>
    <xdr:clientData/>
  </xdr:twoCellAnchor>
  <xdr:twoCellAnchor>
    <xdr:from>
      <xdr:col>4</xdr:col>
      <xdr:colOff>240030</xdr:colOff>
      <xdr:row>8</xdr:row>
      <xdr:rowOff>20955</xdr:rowOff>
    </xdr:from>
    <xdr:to>
      <xdr:col>4</xdr:col>
      <xdr:colOff>268605</xdr:colOff>
      <xdr:row>10</xdr:row>
      <xdr:rowOff>57105</xdr:rowOff>
    </xdr:to>
    <xdr:sp macro="" textlink="">
      <xdr:nvSpPr>
        <xdr:cNvPr id="6384635" name="Rectangle 42"/>
        <xdr:cNvSpPr>
          <a:spLocks noChangeArrowheads="1"/>
        </xdr:cNvSpPr>
      </xdr:nvSpPr>
      <xdr:spPr bwMode="auto">
        <a:xfrm>
          <a:off x="2097405" y="1402080"/>
          <a:ext cx="28575" cy="360000"/>
        </a:xfrm>
        <a:prstGeom prst="rect">
          <a:avLst/>
        </a:prstGeom>
        <a:solidFill>
          <a:srgbClr val="969696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523058</xdr:colOff>
      <xdr:row>7</xdr:row>
      <xdr:rowOff>58511</xdr:rowOff>
    </xdr:from>
    <xdr:to>
      <xdr:col>4</xdr:col>
      <xdr:colOff>846908</xdr:colOff>
      <xdr:row>8</xdr:row>
      <xdr:rowOff>96611</xdr:rowOff>
    </xdr:to>
    <xdr:sp macro="" textlink="'Data 2'!H210">
      <xdr:nvSpPr>
        <xdr:cNvPr id="21" name="Texto 239"/>
        <xdr:cNvSpPr txBox="1">
          <a:spLocks noChangeArrowheads="1" noTextEdit="1"/>
        </xdr:cNvSpPr>
      </xdr:nvSpPr>
      <xdr:spPr bwMode="auto">
        <a:xfrm>
          <a:off x="2380433" y="1276350"/>
          <a:ext cx="323850" cy="201386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fld id="{EEE28207-40BB-42FA-A549-49FE152B551A}" type="TxLink">
            <a:rPr lang="en-US" sz="800" b="0" i="0" u="none" strike="noStrike" baseline="0">
              <a:solidFill>
                <a:srgbClr val="004563"/>
              </a:solidFill>
              <a:latin typeface="Arial"/>
              <a:cs typeface="Arial"/>
            </a:rPr>
            <a:pPr algn="l" rtl="0">
              <a:defRPr sz="1000"/>
            </a:pPr>
            <a:t>389</a:t>
          </a:fld>
          <a:endParaRPr lang="es-ES" sz="800" b="0" i="0" u="none" strike="noStrike" baseline="0">
            <a:solidFill>
              <a:srgbClr val="004563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4</xdr:col>
      <xdr:colOff>522606</xdr:colOff>
      <xdr:row>9</xdr:row>
      <xdr:rowOff>60431</xdr:rowOff>
    </xdr:from>
    <xdr:to>
      <xdr:col>4</xdr:col>
      <xdr:colOff>738606</xdr:colOff>
      <xdr:row>10</xdr:row>
      <xdr:rowOff>56481</xdr:rowOff>
    </xdr:to>
    <xdr:sp macro="" textlink="'Data 2'!I210">
      <xdr:nvSpPr>
        <xdr:cNvPr id="22" name="Text Box 49"/>
        <xdr:cNvSpPr txBox="1">
          <a:spLocks noChangeArrowheads="1" noTextEdit="1"/>
        </xdr:cNvSpPr>
      </xdr:nvSpPr>
      <xdr:spPr bwMode="auto">
        <a:xfrm>
          <a:off x="2379981" y="1592369"/>
          <a:ext cx="216000" cy="154800"/>
        </a:xfrm>
        <a:prstGeom prst="rect">
          <a:avLst/>
        </a:prstGeom>
        <a:solidFill>
          <a:srgbClr val="00B050"/>
        </a:solidFill>
        <a:ln w="1">
          <a:noFill/>
          <a:miter lim="800000"/>
          <a:headEnd/>
          <a:tailEnd/>
        </a:ln>
        <a:effectLst/>
      </xdr:spPr>
      <xdr:txBody>
        <a:bodyPr vertOverflow="clip" wrap="square" lIns="0" tIns="0" rIns="0" bIns="0" anchor="b" upright="1"/>
        <a:lstStyle/>
        <a:p>
          <a:pPr marL="0" indent="0" algn="ctr" rtl="0">
            <a:defRPr sz="1000"/>
          </a:pPr>
          <a:fld id="{16B57074-7B01-4560-BD49-FDD00BAF210D}" type="TxLink">
            <a:rPr lang="en-US" sz="700" b="1" i="0" u="none" strike="noStrike">
              <a:solidFill>
                <a:srgbClr val="FFFFFF"/>
              </a:solidFill>
              <a:latin typeface="Arial"/>
              <a:ea typeface="+mn-ea"/>
              <a:cs typeface="Arial"/>
            </a:rPr>
            <a:pPr marL="0" indent="0" algn="ctr" rtl="0">
              <a:defRPr sz="1000"/>
            </a:pPr>
            <a:t>43%</a:t>
          </a:fld>
          <a:endParaRPr lang="es-ES" sz="700" b="1" i="0" u="none" strike="noStrike">
            <a:solidFill>
              <a:srgbClr val="FFFFFF"/>
            </a:solidFill>
            <a:latin typeface="Arial"/>
            <a:ea typeface="+mn-ea"/>
            <a:cs typeface="Arial"/>
          </a:endParaRPr>
        </a:p>
      </xdr:txBody>
    </xdr:sp>
    <xdr:clientData/>
  </xdr:twoCellAnchor>
  <xdr:twoCellAnchor>
    <xdr:from>
      <xdr:col>4</xdr:col>
      <xdr:colOff>504009</xdr:colOff>
      <xdr:row>8</xdr:row>
      <xdr:rowOff>26397</xdr:rowOff>
    </xdr:from>
    <xdr:to>
      <xdr:col>4</xdr:col>
      <xdr:colOff>532584</xdr:colOff>
      <xdr:row>10</xdr:row>
      <xdr:rowOff>62547</xdr:rowOff>
    </xdr:to>
    <xdr:sp macro="" textlink="">
      <xdr:nvSpPr>
        <xdr:cNvPr id="6384638" name="Rectangle 51"/>
        <xdr:cNvSpPr>
          <a:spLocks noChangeArrowheads="1"/>
        </xdr:cNvSpPr>
      </xdr:nvSpPr>
      <xdr:spPr bwMode="auto">
        <a:xfrm>
          <a:off x="2361384" y="1407522"/>
          <a:ext cx="28575" cy="362721"/>
        </a:xfrm>
        <a:prstGeom prst="rect">
          <a:avLst/>
        </a:prstGeom>
        <a:solidFill>
          <a:srgbClr val="969696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2346663</xdr:colOff>
      <xdr:row>9</xdr:row>
      <xdr:rowOff>123825</xdr:rowOff>
    </xdr:from>
    <xdr:to>
      <xdr:col>4</xdr:col>
      <xdr:colOff>2670513</xdr:colOff>
      <xdr:row>10</xdr:row>
      <xdr:rowOff>122465</xdr:rowOff>
    </xdr:to>
    <xdr:sp macro="" textlink="'Data 2'!E215">
      <xdr:nvSpPr>
        <xdr:cNvPr id="24" name="Texto 239"/>
        <xdr:cNvSpPr txBox="1">
          <a:spLocks noChangeArrowheads="1" noTextEdit="1"/>
        </xdr:cNvSpPr>
      </xdr:nvSpPr>
      <xdr:spPr bwMode="auto">
        <a:xfrm>
          <a:off x="4204038" y="1668236"/>
          <a:ext cx="323850" cy="1619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fld id="{1B262556-51CA-4FD8-BDDF-ACB0B1373015}" type="TxLink">
            <a:rPr lang="en-US" sz="800" b="0" i="0" u="none" strike="noStrike" baseline="0">
              <a:solidFill>
                <a:srgbClr val="004563"/>
              </a:solidFill>
              <a:latin typeface="Arial"/>
              <a:cs typeface="Arial"/>
            </a:rPr>
            <a:pPr algn="l" rtl="0">
              <a:defRPr sz="1000"/>
            </a:pPr>
            <a:t>1.261</a:t>
          </a:fld>
          <a:endParaRPr lang="es-ES" sz="800" b="0" i="0" u="none" strike="noStrike" baseline="0">
            <a:solidFill>
              <a:srgbClr val="004563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4</xdr:col>
      <xdr:colOff>2411730</xdr:colOff>
      <xdr:row>11</xdr:row>
      <xdr:rowOff>91909</xdr:rowOff>
    </xdr:from>
    <xdr:to>
      <xdr:col>4</xdr:col>
      <xdr:colOff>2627730</xdr:colOff>
      <xdr:row>12</xdr:row>
      <xdr:rowOff>145559</xdr:rowOff>
    </xdr:to>
    <xdr:sp macro="" textlink="'Data 2'!F215">
      <xdr:nvSpPr>
        <xdr:cNvPr id="25" name="Text Box 54"/>
        <xdr:cNvSpPr txBox="1">
          <a:spLocks noChangeArrowheads="1" noTextEdit="1"/>
        </xdr:cNvSpPr>
      </xdr:nvSpPr>
      <xdr:spPr bwMode="auto">
        <a:xfrm>
          <a:off x="4269105" y="1941347"/>
          <a:ext cx="216000" cy="212400"/>
        </a:xfrm>
        <a:prstGeom prst="rect">
          <a:avLst/>
        </a:prstGeom>
        <a:solidFill>
          <a:srgbClr val="00B0F0"/>
        </a:solidFill>
        <a:ln w="1">
          <a:noFill/>
          <a:miter lim="800000"/>
          <a:headEnd/>
          <a:tailEnd/>
        </a:ln>
        <a:effectLst/>
      </xdr:spPr>
      <xdr:txBody>
        <a:bodyPr vertOverflow="clip" wrap="square" lIns="0" tIns="0" rIns="0" bIns="0" anchor="b" upright="1"/>
        <a:lstStyle/>
        <a:p>
          <a:pPr marL="0" indent="0" algn="ctr" rtl="0">
            <a:defRPr sz="1000"/>
          </a:pPr>
          <a:fld id="{2A04C67D-74E4-42F7-B732-398C2BD993D2}" type="TxLink">
            <a:rPr lang="en-US" sz="700" b="1" i="0" u="none" strike="noStrike" baseline="0">
              <a:solidFill>
                <a:schemeClr val="bg1"/>
              </a:solidFill>
              <a:latin typeface="Arial"/>
              <a:ea typeface="+mn-ea"/>
              <a:cs typeface="Arial"/>
            </a:rPr>
            <a:pPr marL="0" indent="0" algn="ctr" rtl="0">
              <a:defRPr sz="1000"/>
            </a:pPr>
            <a:t>59%</a:t>
          </a:fld>
          <a:endParaRPr lang="es-ES" sz="700" b="1" i="0" u="none" strike="noStrike" baseline="0">
            <a:solidFill>
              <a:schemeClr val="bg1"/>
            </a:solidFill>
            <a:latin typeface="Arial"/>
            <a:ea typeface="+mn-ea"/>
            <a:cs typeface="Arial"/>
          </a:endParaRPr>
        </a:p>
      </xdr:txBody>
    </xdr:sp>
    <xdr:clientData/>
  </xdr:twoCellAnchor>
  <xdr:twoCellAnchor>
    <xdr:from>
      <xdr:col>4</xdr:col>
      <xdr:colOff>2383155</xdr:colOff>
      <xdr:row>10</xdr:row>
      <xdr:rowOff>109402</xdr:rowOff>
    </xdr:from>
    <xdr:to>
      <xdr:col>4</xdr:col>
      <xdr:colOff>2411730</xdr:colOff>
      <xdr:row>12</xdr:row>
      <xdr:rowOff>142830</xdr:rowOff>
    </xdr:to>
    <xdr:sp macro="" textlink="">
      <xdr:nvSpPr>
        <xdr:cNvPr id="6453249" name="Rectangle 56"/>
        <xdr:cNvSpPr>
          <a:spLocks noChangeArrowheads="1"/>
        </xdr:cNvSpPr>
      </xdr:nvSpPr>
      <xdr:spPr bwMode="auto">
        <a:xfrm>
          <a:off x="4240530" y="1817098"/>
          <a:ext cx="28575" cy="360000"/>
        </a:xfrm>
        <a:prstGeom prst="rect">
          <a:avLst/>
        </a:prstGeom>
        <a:solidFill>
          <a:srgbClr val="969696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2668657</xdr:colOff>
      <xdr:row>9</xdr:row>
      <xdr:rowOff>133104</xdr:rowOff>
    </xdr:from>
    <xdr:to>
      <xdr:col>4</xdr:col>
      <xdr:colOff>2898321</xdr:colOff>
      <xdr:row>10</xdr:row>
      <xdr:rowOff>115661</xdr:rowOff>
    </xdr:to>
    <xdr:sp macro="" textlink="'Data 2'!H215">
      <xdr:nvSpPr>
        <xdr:cNvPr id="27" name="Texto 239"/>
        <xdr:cNvSpPr txBox="1">
          <a:spLocks noChangeArrowheads="1" noTextEdit="1"/>
        </xdr:cNvSpPr>
      </xdr:nvSpPr>
      <xdr:spPr bwMode="auto">
        <a:xfrm>
          <a:off x="4526032" y="1677515"/>
          <a:ext cx="229664" cy="145842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fld id="{2B9C68EF-ABE6-43E1-9670-4D8C7069F27E}" type="TxLink">
            <a:rPr lang="en-US" sz="800" b="0" i="0" u="none" strike="noStrike" baseline="0">
              <a:solidFill>
                <a:srgbClr val="004563"/>
              </a:solidFill>
              <a:latin typeface="Arial"/>
              <a:cs typeface="Arial"/>
            </a:rPr>
            <a:pPr algn="l" rtl="0">
              <a:defRPr sz="1000"/>
            </a:pPr>
            <a:t>91</a:t>
          </a:fld>
          <a:endParaRPr lang="es-ES" sz="800" b="0" i="0" u="none" strike="noStrike" baseline="0">
            <a:solidFill>
              <a:srgbClr val="004563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4</xdr:col>
      <xdr:colOff>2666978</xdr:colOff>
      <xdr:row>12</xdr:row>
      <xdr:rowOff>9723</xdr:rowOff>
    </xdr:from>
    <xdr:to>
      <xdr:col>4</xdr:col>
      <xdr:colOff>2882978</xdr:colOff>
      <xdr:row>12</xdr:row>
      <xdr:rowOff>142923</xdr:rowOff>
    </xdr:to>
    <xdr:sp macro="" textlink="'Data 2'!I215">
      <xdr:nvSpPr>
        <xdr:cNvPr id="28" name="Text Box 59"/>
        <xdr:cNvSpPr txBox="1">
          <a:spLocks noChangeArrowheads="1" noTextEdit="1"/>
        </xdr:cNvSpPr>
      </xdr:nvSpPr>
      <xdr:spPr bwMode="auto">
        <a:xfrm>
          <a:off x="4524353" y="2017911"/>
          <a:ext cx="216000" cy="133200"/>
        </a:xfrm>
        <a:prstGeom prst="rect">
          <a:avLst/>
        </a:prstGeom>
        <a:solidFill>
          <a:srgbClr val="00B050"/>
        </a:solidFill>
        <a:ln w="1">
          <a:noFill/>
          <a:miter lim="800000"/>
          <a:headEnd/>
          <a:tailEnd/>
        </a:ln>
        <a:effectLst/>
      </xdr:spPr>
      <xdr:txBody>
        <a:bodyPr vertOverflow="clip" wrap="square" lIns="0" tIns="0" rIns="0" bIns="0" anchor="ctr" anchorCtr="0" upright="1"/>
        <a:lstStyle/>
        <a:p>
          <a:pPr marL="0" indent="0" algn="ctr" rtl="0">
            <a:defRPr sz="1000"/>
          </a:pPr>
          <a:fld id="{CF2EF239-6CAE-4DC9-B41E-98A3AA07858D}" type="TxLink">
            <a:rPr lang="en-US" sz="700" b="1" i="0" u="none" strike="noStrike">
              <a:solidFill>
                <a:srgbClr val="FFFFFF"/>
              </a:solidFill>
              <a:latin typeface="Arial"/>
              <a:ea typeface="+mn-ea"/>
              <a:cs typeface="Arial"/>
            </a:rPr>
            <a:pPr marL="0" indent="0" algn="ctr" rtl="0">
              <a:defRPr sz="1000"/>
            </a:pPr>
            <a:t>37%</a:t>
          </a:fld>
          <a:endParaRPr lang="es-ES" sz="700" b="1" i="0" u="none" strike="noStrike">
            <a:solidFill>
              <a:srgbClr val="FFFFFF"/>
            </a:solidFill>
            <a:latin typeface="Arial"/>
            <a:ea typeface="+mn-ea"/>
            <a:cs typeface="Arial"/>
          </a:endParaRPr>
        </a:p>
      </xdr:txBody>
    </xdr:sp>
    <xdr:clientData/>
  </xdr:twoCellAnchor>
  <xdr:twoCellAnchor>
    <xdr:from>
      <xdr:col>4</xdr:col>
      <xdr:colOff>2647133</xdr:colOff>
      <xdr:row>10</xdr:row>
      <xdr:rowOff>109403</xdr:rowOff>
    </xdr:from>
    <xdr:to>
      <xdr:col>4</xdr:col>
      <xdr:colOff>2675708</xdr:colOff>
      <xdr:row>12</xdr:row>
      <xdr:rowOff>142831</xdr:rowOff>
    </xdr:to>
    <xdr:sp macro="" textlink="">
      <xdr:nvSpPr>
        <xdr:cNvPr id="6453252" name="Rectangle 61"/>
        <xdr:cNvSpPr>
          <a:spLocks noChangeArrowheads="1"/>
        </xdr:cNvSpPr>
      </xdr:nvSpPr>
      <xdr:spPr bwMode="auto">
        <a:xfrm>
          <a:off x="4504508" y="1817099"/>
          <a:ext cx="28575" cy="360000"/>
        </a:xfrm>
        <a:prstGeom prst="rect">
          <a:avLst/>
        </a:prstGeom>
        <a:solidFill>
          <a:srgbClr val="969696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1653252</xdr:colOff>
      <xdr:row>14</xdr:row>
      <xdr:rowOff>53774</xdr:rowOff>
    </xdr:from>
    <xdr:to>
      <xdr:col>4</xdr:col>
      <xdr:colOff>1977102</xdr:colOff>
      <xdr:row>15</xdr:row>
      <xdr:rowOff>11207</xdr:rowOff>
    </xdr:to>
    <xdr:sp macro="" textlink="'Data 2'!E212">
      <xdr:nvSpPr>
        <xdr:cNvPr id="30" name="Texto 239"/>
        <xdr:cNvSpPr txBox="1">
          <a:spLocks noChangeArrowheads="1" noTextEdit="1"/>
        </xdr:cNvSpPr>
      </xdr:nvSpPr>
      <xdr:spPr bwMode="auto">
        <a:xfrm>
          <a:off x="3507826" y="2418215"/>
          <a:ext cx="323850" cy="119918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fld id="{F529FC0F-22B1-42C7-BFF8-3674738D34AB}" type="TxLink">
            <a:rPr lang="en-US" sz="800" b="0" i="0" u="none" strike="noStrike" baseline="0">
              <a:solidFill>
                <a:srgbClr val="004563"/>
              </a:solidFill>
              <a:latin typeface="Arial"/>
              <a:cs typeface="Arial"/>
            </a:rPr>
            <a:pPr algn="l" rtl="0">
              <a:defRPr sz="1000"/>
            </a:pPr>
            <a:t>1.313</a:t>
          </a:fld>
          <a:endParaRPr lang="es-ES" sz="800" b="0" i="0" u="none" strike="noStrike" baseline="0">
            <a:solidFill>
              <a:srgbClr val="004563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4</xdr:col>
      <xdr:colOff>1668100</xdr:colOff>
      <xdr:row>15</xdr:row>
      <xdr:rowOff>126718</xdr:rowOff>
    </xdr:from>
    <xdr:to>
      <xdr:col>4</xdr:col>
      <xdr:colOff>1884100</xdr:colOff>
      <xdr:row>17</xdr:row>
      <xdr:rowOff>3618</xdr:rowOff>
    </xdr:to>
    <xdr:sp macro="" textlink="'Data 2'!F212">
      <xdr:nvSpPr>
        <xdr:cNvPr id="31" name="Text Box 64"/>
        <xdr:cNvSpPr txBox="1">
          <a:spLocks noChangeArrowheads="1" noTextEdit="1"/>
        </xdr:cNvSpPr>
      </xdr:nvSpPr>
      <xdr:spPr bwMode="auto">
        <a:xfrm>
          <a:off x="3525475" y="2611156"/>
          <a:ext cx="216000" cy="194400"/>
        </a:xfrm>
        <a:prstGeom prst="rect">
          <a:avLst/>
        </a:prstGeom>
        <a:solidFill>
          <a:srgbClr val="00B0F0"/>
        </a:solidFill>
        <a:ln w="1">
          <a:noFill/>
          <a:miter lim="800000"/>
          <a:headEnd/>
          <a:tailEnd/>
        </a:ln>
        <a:effectLst/>
      </xdr:spPr>
      <xdr:txBody>
        <a:bodyPr vertOverflow="clip" wrap="square" lIns="0" tIns="0" rIns="0" bIns="0" anchor="b" upright="1"/>
        <a:lstStyle/>
        <a:p>
          <a:pPr marL="0" indent="0" algn="ctr" rtl="0">
            <a:defRPr sz="1000"/>
          </a:pPr>
          <a:fld id="{11AEA517-AF5F-4B01-ADF5-AFEDD38F31C2}" type="TxLink">
            <a:rPr lang="en-US" sz="700" b="1" i="0" u="none" strike="noStrike" baseline="0">
              <a:solidFill>
                <a:schemeClr val="bg1"/>
              </a:solidFill>
              <a:latin typeface="Arial"/>
              <a:ea typeface="+mn-ea"/>
              <a:cs typeface="Arial"/>
            </a:rPr>
            <a:pPr marL="0" indent="0" algn="ctr" rtl="0">
              <a:defRPr sz="1000"/>
            </a:pPr>
            <a:t>54%</a:t>
          </a:fld>
          <a:endParaRPr lang="es-ES" sz="700" b="1" i="0" u="none" strike="noStrike" baseline="0">
            <a:solidFill>
              <a:schemeClr val="bg1"/>
            </a:solidFill>
            <a:latin typeface="Arial"/>
            <a:ea typeface="+mn-ea"/>
            <a:cs typeface="Arial"/>
          </a:endParaRPr>
        </a:p>
      </xdr:txBody>
    </xdr:sp>
    <xdr:clientData/>
  </xdr:twoCellAnchor>
  <xdr:twoCellAnchor>
    <xdr:from>
      <xdr:col>4</xdr:col>
      <xdr:colOff>1634762</xdr:colOff>
      <xdr:row>14</xdr:row>
      <xdr:rowOff>130627</xdr:rowOff>
    </xdr:from>
    <xdr:to>
      <xdr:col>4</xdr:col>
      <xdr:colOff>1663337</xdr:colOff>
      <xdr:row>17</xdr:row>
      <xdr:rowOff>770</xdr:rowOff>
    </xdr:to>
    <xdr:sp macro="" textlink="">
      <xdr:nvSpPr>
        <xdr:cNvPr id="6453255" name="Rectangle 66"/>
        <xdr:cNvSpPr>
          <a:spLocks noChangeArrowheads="1"/>
        </xdr:cNvSpPr>
      </xdr:nvSpPr>
      <xdr:spPr bwMode="auto">
        <a:xfrm>
          <a:off x="3492137" y="2491466"/>
          <a:ext cx="28575" cy="360000"/>
        </a:xfrm>
        <a:prstGeom prst="rect">
          <a:avLst/>
        </a:prstGeom>
        <a:solidFill>
          <a:srgbClr val="969696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1955891</xdr:colOff>
      <xdr:row>14</xdr:row>
      <xdr:rowOff>54974</xdr:rowOff>
    </xdr:from>
    <xdr:to>
      <xdr:col>4</xdr:col>
      <xdr:colOff>2231572</xdr:colOff>
      <xdr:row>15</xdr:row>
      <xdr:rowOff>47626</xdr:rowOff>
    </xdr:to>
    <xdr:sp macro="" textlink="'Data 2'!H212">
      <xdr:nvSpPr>
        <xdr:cNvPr id="33" name="Texto 239"/>
        <xdr:cNvSpPr txBox="1">
          <a:spLocks noChangeArrowheads="1" noTextEdit="1"/>
        </xdr:cNvSpPr>
      </xdr:nvSpPr>
      <xdr:spPr bwMode="auto">
        <a:xfrm>
          <a:off x="3813266" y="2415813"/>
          <a:ext cx="275681" cy="155938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fld id="{A23E152B-1B1E-4B17-B9C7-131BA28260FB}" type="TxLink">
            <a:rPr lang="en-US" sz="800" b="0" i="0" u="none" strike="noStrike" baseline="0">
              <a:solidFill>
                <a:srgbClr val="004563"/>
              </a:solidFill>
              <a:latin typeface="Arial"/>
              <a:cs typeface="Arial"/>
            </a:rPr>
            <a:pPr algn="l" rtl="0">
              <a:defRPr sz="1000"/>
            </a:pPr>
            <a:t>998</a:t>
          </a:fld>
          <a:endParaRPr lang="es-ES" sz="800" b="0" i="0" u="none" strike="noStrike" baseline="0">
            <a:solidFill>
              <a:srgbClr val="004563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4</xdr:col>
      <xdr:colOff>1913709</xdr:colOff>
      <xdr:row>14</xdr:row>
      <xdr:rowOff>127906</xdr:rowOff>
    </xdr:from>
    <xdr:to>
      <xdr:col>4</xdr:col>
      <xdr:colOff>1942284</xdr:colOff>
      <xdr:row>16</xdr:row>
      <xdr:rowOff>156481</xdr:rowOff>
    </xdr:to>
    <xdr:sp macro="" textlink="">
      <xdr:nvSpPr>
        <xdr:cNvPr id="6453257" name="Rectangle 71"/>
        <xdr:cNvSpPr>
          <a:spLocks noChangeArrowheads="1"/>
        </xdr:cNvSpPr>
      </xdr:nvSpPr>
      <xdr:spPr bwMode="auto">
        <a:xfrm>
          <a:off x="3771084" y="2488745"/>
          <a:ext cx="28575" cy="355147"/>
        </a:xfrm>
        <a:prstGeom prst="rect">
          <a:avLst/>
        </a:prstGeom>
        <a:solidFill>
          <a:srgbClr val="969696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1512297</xdr:colOff>
      <xdr:row>18</xdr:row>
      <xdr:rowOff>68580</xdr:rowOff>
    </xdr:from>
    <xdr:to>
      <xdr:col>4</xdr:col>
      <xdr:colOff>1714499</xdr:colOff>
      <xdr:row>19</xdr:row>
      <xdr:rowOff>104775</xdr:rowOff>
    </xdr:to>
    <xdr:sp macro="" textlink="'Data 2'!E214">
      <xdr:nvSpPr>
        <xdr:cNvPr id="36" name="Texto 239"/>
        <xdr:cNvSpPr txBox="1">
          <a:spLocks noChangeArrowheads="1" noTextEdit="1"/>
        </xdr:cNvSpPr>
      </xdr:nvSpPr>
      <xdr:spPr bwMode="auto">
        <a:xfrm>
          <a:off x="3369672" y="3082562"/>
          <a:ext cx="202202" cy="199481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fld id="{20951190-64D7-4907-AF22-971AFDA9C62E}" type="TxLink">
            <a:rPr lang="en-US" sz="800" b="0" i="0" u="none" strike="noStrike" baseline="0">
              <a:solidFill>
                <a:srgbClr val="004563"/>
              </a:solidFill>
              <a:latin typeface="Arial"/>
              <a:cs typeface="Arial"/>
            </a:rPr>
            <a:pPr algn="l" rtl="0">
              <a:defRPr sz="1000"/>
            </a:pPr>
            <a:t>157</a:t>
          </a:fld>
          <a:endParaRPr lang="es-ES" sz="800" b="0" i="0" u="none" strike="noStrike" baseline="0">
            <a:solidFill>
              <a:srgbClr val="004563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4</xdr:col>
      <xdr:colOff>1507015</xdr:colOff>
      <xdr:row>19</xdr:row>
      <xdr:rowOff>35844</xdr:rowOff>
    </xdr:from>
    <xdr:to>
      <xdr:col>4</xdr:col>
      <xdr:colOff>1723015</xdr:colOff>
      <xdr:row>21</xdr:row>
      <xdr:rowOff>31544</xdr:rowOff>
    </xdr:to>
    <xdr:sp macro="" textlink="'Data 2'!F214">
      <xdr:nvSpPr>
        <xdr:cNvPr id="37" name="Text Box 74"/>
        <xdr:cNvSpPr txBox="1">
          <a:spLocks noChangeArrowheads="1" noTextEdit="1"/>
        </xdr:cNvSpPr>
      </xdr:nvSpPr>
      <xdr:spPr bwMode="auto">
        <a:xfrm>
          <a:off x="3364390" y="3155282"/>
          <a:ext cx="216000" cy="313200"/>
        </a:xfrm>
        <a:prstGeom prst="rect">
          <a:avLst/>
        </a:prstGeom>
        <a:solidFill>
          <a:srgbClr val="00B0F0"/>
        </a:solidFill>
        <a:ln w="1">
          <a:noFill/>
          <a:miter lim="800000"/>
          <a:headEnd/>
          <a:tailEnd/>
        </a:ln>
        <a:effectLst/>
      </xdr:spPr>
      <xdr:txBody>
        <a:bodyPr vertOverflow="clip" wrap="square" lIns="0" tIns="0" rIns="0" bIns="0" anchor="b" upright="1"/>
        <a:lstStyle/>
        <a:p>
          <a:pPr marL="0" indent="0" algn="ctr" rtl="0">
            <a:defRPr sz="1000"/>
          </a:pPr>
          <a:fld id="{C29B1249-C0BD-4ECB-948B-ECFE1AE01B85}" type="TxLink">
            <a:rPr lang="en-US" sz="700" b="1" i="0" u="none" strike="noStrike" baseline="0">
              <a:solidFill>
                <a:schemeClr val="bg1"/>
              </a:solidFill>
              <a:latin typeface="Arial"/>
              <a:ea typeface="+mn-ea"/>
              <a:cs typeface="Arial"/>
            </a:rPr>
            <a:pPr marL="0" indent="0" algn="ctr" rtl="0">
              <a:defRPr sz="1000"/>
            </a:pPr>
            <a:t>87%</a:t>
          </a:fld>
          <a:endParaRPr lang="es-ES" sz="700" b="1" i="0" u="none" strike="noStrike" baseline="0">
            <a:solidFill>
              <a:schemeClr val="bg1"/>
            </a:solidFill>
            <a:latin typeface="Arial"/>
            <a:ea typeface="+mn-ea"/>
            <a:cs typeface="Arial"/>
          </a:endParaRPr>
        </a:p>
      </xdr:txBody>
    </xdr:sp>
    <xdr:clientData/>
  </xdr:twoCellAnchor>
  <xdr:twoCellAnchor>
    <xdr:from>
      <xdr:col>4</xdr:col>
      <xdr:colOff>1487805</xdr:colOff>
      <xdr:row>19</xdr:row>
      <xdr:rowOff>1359</xdr:rowOff>
    </xdr:from>
    <xdr:to>
      <xdr:col>4</xdr:col>
      <xdr:colOff>1516380</xdr:colOff>
      <xdr:row>21</xdr:row>
      <xdr:rowOff>34788</xdr:rowOff>
    </xdr:to>
    <xdr:sp macro="" textlink="">
      <xdr:nvSpPr>
        <xdr:cNvPr id="6453260" name="Rectangle 76"/>
        <xdr:cNvSpPr>
          <a:spLocks noChangeArrowheads="1"/>
        </xdr:cNvSpPr>
      </xdr:nvSpPr>
      <xdr:spPr bwMode="auto">
        <a:xfrm>
          <a:off x="3345180" y="3178627"/>
          <a:ext cx="28575" cy="360000"/>
        </a:xfrm>
        <a:prstGeom prst="rect">
          <a:avLst/>
        </a:prstGeom>
        <a:solidFill>
          <a:srgbClr val="969696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1774916</xdr:colOff>
      <xdr:row>18</xdr:row>
      <xdr:rowOff>61778</xdr:rowOff>
    </xdr:from>
    <xdr:to>
      <xdr:col>4</xdr:col>
      <xdr:colOff>2047875</xdr:colOff>
      <xdr:row>19</xdr:row>
      <xdr:rowOff>47626</xdr:rowOff>
    </xdr:to>
    <xdr:sp macro="" textlink="'Data 2'!H214">
      <xdr:nvSpPr>
        <xdr:cNvPr id="39" name="Texto 239"/>
        <xdr:cNvSpPr txBox="1">
          <a:spLocks noChangeArrowheads="1" noTextEdit="1"/>
        </xdr:cNvSpPr>
      </xdr:nvSpPr>
      <xdr:spPr bwMode="auto">
        <a:xfrm>
          <a:off x="3632291" y="3075760"/>
          <a:ext cx="272959" cy="149134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fld id="{B1B8E643-2C6C-459A-975B-3641F6EAECD1}" type="TxLink">
            <a:rPr lang="en-US" sz="800" b="0" i="0" u="none" strike="noStrike" baseline="0">
              <a:solidFill>
                <a:srgbClr val="004563"/>
              </a:solidFill>
              <a:latin typeface="Arial"/>
              <a:cs typeface="Arial"/>
            </a:rPr>
            <a:pPr algn="l" rtl="0">
              <a:defRPr sz="1000"/>
            </a:pPr>
            <a:t>355</a:t>
          </a:fld>
          <a:endParaRPr lang="es-ES" sz="800" b="0" i="0" u="none" strike="noStrike" baseline="0">
            <a:solidFill>
              <a:srgbClr val="004563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4</xdr:col>
      <xdr:colOff>1757227</xdr:colOff>
      <xdr:row>19</xdr:row>
      <xdr:rowOff>8163</xdr:rowOff>
    </xdr:from>
    <xdr:to>
      <xdr:col>4</xdr:col>
      <xdr:colOff>1785802</xdr:colOff>
      <xdr:row>21</xdr:row>
      <xdr:rowOff>41592</xdr:rowOff>
    </xdr:to>
    <xdr:sp macro="" textlink="">
      <xdr:nvSpPr>
        <xdr:cNvPr id="6453262" name="Rectangle 81"/>
        <xdr:cNvSpPr>
          <a:spLocks noChangeArrowheads="1"/>
        </xdr:cNvSpPr>
      </xdr:nvSpPr>
      <xdr:spPr bwMode="auto">
        <a:xfrm>
          <a:off x="3614602" y="3185431"/>
          <a:ext cx="28575" cy="360000"/>
        </a:xfrm>
        <a:prstGeom prst="rect">
          <a:avLst/>
        </a:prstGeom>
        <a:solidFill>
          <a:srgbClr val="969696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868680</xdr:colOff>
      <xdr:row>17</xdr:row>
      <xdr:rowOff>142875</xdr:rowOff>
    </xdr:from>
    <xdr:to>
      <xdr:col>4</xdr:col>
      <xdr:colOff>1192530</xdr:colOff>
      <xdr:row>19</xdr:row>
      <xdr:rowOff>20955</xdr:rowOff>
    </xdr:to>
    <xdr:sp macro="" textlink="'Data 2'!H213">
      <xdr:nvSpPr>
        <xdr:cNvPr id="42" name="Texto 239"/>
        <xdr:cNvSpPr txBox="1">
          <a:spLocks noChangeArrowheads="1" noTextEdit="1"/>
        </xdr:cNvSpPr>
      </xdr:nvSpPr>
      <xdr:spPr bwMode="auto">
        <a:xfrm>
          <a:off x="2773680" y="2947035"/>
          <a:ext cx="323850" cy="19812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fld id="{EF4E3770-A0D4-4BE2-BEAD-EF30A15C0A3A}" type="TxLink">
            <a:rPr lang="en-US" sz="800" b="0" i="0" u="none" strike="noStrike" baseline="0">
              <a:solidFill>
                <a:srgbClr val="004563"/>
              </a:solidFill>
              <a:latin typeface="Arial"/>
              <a:cs typeface="Arial"/>
            </a:rPr>
            <a:pPr algn="l" rtl="0">
              <a:defRPr sz="1000"/>
            </a:pPr>
            <a:t>388</a:t>
          </a:fld>
          <a:endParaRPr lang="es-ES" sz="800" b="0" i="0" u="none" strike="noStrike" baseline="0">
            <a:solidFill>
              <a:srgbClr val="004563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4</xdr:col>
      <xdr:colOff>840105</xdr:colOff>
      <xdr:row>18</xdr:row>
      <xdr:rowOff>40004</xdr:rowOff>
    </xdr:from>
    <xdr:to>
      <xdr:col>4</xdr:col>
      <xdr:colOff>868680</xdr:colOff>
      <xdr:row>20</xdr:row>
      <xdr:rowOff>73432</xdr:rowOff>
    </xdr:to>
    <xdr:sp macro="" textlink="">
      <xdr:nvSpPr>
        <xdr:cNvPr id="6453264" name="Rectangle 86"/>
        <xdr:cNvSpPr>
          <a:spLocks noChangeArrowheads="1"/>
        </xdr:cNvSpPr>
      </xdr:nvSpPr>
      <xdr:spPr bwMode="auto">
        <a:xfrm>
          <a:off x="2697480" y="3053986"/>
          <a:ext cx="28575" cy="360000"/>
        </a:xfrm>
        <a:prstGeom prst="rect">
          <a:avLst/>
        </a:prstGeom>
        <a:solidFill>
          <a:srgbClr val="969696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3048000</xdr:colOff>
      <xdr:row>24</xdr:row>
      <xdr:rowOff>0</xdr:rowOff>
    </xdr:from>
    <xdr:to>
      <xdr:col>4</xdr:col>
      <xdr:colOff>3371850</xdr:colOff>
      <xdr:row>25</xdr:row>
      <xdr:rowOff>38100</xdr:rowOff>
    </xdr:to>
    <xdr:sp macro="" textlink="'Data 2'!H216">
      <xdr:nvSpPr>
        <xdr:cNvPr id="45" name="Texto 239"/>
        <xdr:cNvSpPr txBox="1">
          <a:spLocks noChangeArrowheads="1" noTextEdit="1"/>
        </xdr:cNvSpPr>
      </xdr:nvSpPr>
      <xdr:spPr bwMode="auto">
        <a:xfrm>
          <a:off x="4495800" y="3924300"/>
          <a:ext cx="323850" cy="2000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fld id="{7A5C4B4B-A9C6-4C7D-9ED4-D4E52754520B}" type="TxLink">
            <a:rPr lang="en-US" sz="800" b="1" i="0" u="none" strike="noStrike" baseline="0">
              <a:solidFill>
                <a:srgbClr val="004563"/>
              </a:solidFill>
              <a:latin typeface="Arial"/>
              <a:cs typeface="Arial"/>
            </a:rPr>
            <a:pPr algn="l" rtl="0">
              <a:defRPr sz="1000"/>
            </a:pPr>
            <a:t>3.456</a:t>
          </a:fld>
          <a:endParaRPr lang="es-ES" sz="800" b="0" i="0" u="none" strike="noStrike" baseline="0">
            <a:solidFill>
              <a:srgbClr val="004563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4</xdr:col>
      <xdr:colOff>3059113</xdr:colOff>
      <xdr:row>25</xdr:row>
      <xdr:rowOff>85447</xdr:rowOff>
    </xdr:from>
    <xdr:to>
      <xdr:col>4</xdr:col>
      <xdr:colOff>3347113</xdr:colOff>
      <xdr:row>26</xdr:row>
      <xdr:rowOff>56297</xdr:rowOff>
    </xdr:to>
    <xdr:sp macro="" textlink="'Data 2'!I216">
      <xdr:nvSpPr>
        <xdr:cNvPr id="46" name="Text Box 89"/>
        <xdr:cNvSpPr txBox="1">
          <a:spLocks noChangeArrowheads="1" noTextEdit="1"/>
        </xdr:cNvSpPr>
      </xdr:nvSpPr>
      <xdr:spPr bwMode="auto">
        <a:xfrm>
          <a:off x="4916488" y="4109760"/>
          <a:ext cx="288000" cy="129600"/>
        </a:xfrm>
        <a:prstGeom prst="rect">
          <a:avLst/>
        </a:prstGeom>
        <a:solidFill>
          <a:srgbClr val="00B050"/>
        </a:solidFill>
        <a:ln w="1">
          <a:noFill/>
          <a:miter lim="800000"/>
          <a:headEnd/>
          <a:tailEnd/>
        </a:ln>
        <a:effectLst/>
      </xdr:spPr>
      <xdr:txBody>
        <a:bodyPr vertOverflow="clip" wrap="square" lIns="0" tIns="0" rIns="0" bIns="0" anchor="ctr" upright="1"/>
        <a:lstStyle/>
        <a:p>
          <a:pPr algn="ctr" rtl="0">
            <a:defRPr sz="1000"/>
          </a:pPr>
          <a:fld id="{D53D60A5-779B-4285-9D93-4FAE6CE52F6C}" type="TxLink">
            <a:rPr lang="en-US" sz="700" b="1" i="0" u="none" strike="noStrike">
              <a:solidFill>
                <a:schemeClr val="bg1"/>
              </a:solidFill>
              <a:latin typeface="Arial"/>
              <a:cs typeface="Arial"/>
            </a:rPr>
            <a:pPr algn="ctr" rtl="0">
              <a:defRPr sz="1000"/>
            </a:pPr>
            <a:t>36%</a:t>
          </a:fld>
          <a:endParaRPr lang="es-ES" sz="700" b="1" i="0" strike="noStrike">
            <a:solidFill>
              <a:schemeClr val="bg1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4</xdr:col>
      <xdr:colOff>3028950</xdr:colOff>
      <xdr:row>24</xdr:row>
      <xdr:rowOff>28575</xdr:rowOff>
    </xdr:from>
    <xdr:to>
      <xdr:col>4</xdr:col>
      <xdr:colOff>3057525</xdr:colOff>
      <xdr:row>26</xdr:row>
      <xdr:rowOff>57150</xdr:rowOff>
    </xdr:to>
    <xdr:sp macro="" textlink="">
      <xdr:nvSpPr>
        <xdr:cNvPr id="6453267" name="Rectangle 91"/>
        <xdr:cNvSpPr>
          <a:spLocks noChangeArrowheads="1"/>
        </xdr:cNvSpPr>
      </xdr:nvSpPr>
      <xdr:spPr bwMode="auto">
        <a:xfrm>
          <a:off x="4476750" y="3952875"/>
          <a:ext cx="28575" cy="352425"/>
        </a:xfrm>
        <a:prstGeom prst="rect">
          <a:avLst/>
        </a:prstGeom>
        <a:solidFill>
          <a:srgbClr val="969696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2552700</xdr:colOff>
      <xdr:row>24</xdr:row>
      <xdr:rowOff>0</xdr:rowOff>
    </xdr:from>
    <xdr:to>
      <xdr:col>4</xdr:col>
      <xdr:colOff>2876550</xdr:colOff>
      <xdr:row>25</xdr:row>
      <xdr:rowOff>38100</xdr:rowOff>
    </xdr:to>
    <xdr:sp macro="" textlink="'Data 2'!E216">
      <xdr:nvSpPr>
        <xdr:cNvPr id="48" name="Texto 239"/>
        <xdr:cNvSpPr txBox="1">
          <a:spLocks noChangeArrowheads="1" noTextEdit="1"/>
        </xdr:cNvSpPr>
      </xdr:nvSpPr>
      <xdr:spPr bwMode="auto">
        <a:xfrm>
          <a:off x="4000500" y="3924300"/>
          <a:ext cx="323850" cy="2000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fld id="{9051F146-5A3C-439D-A989-D5A11FE43285}" type="TxLink">
            <a:rPr lang="en-US" sz="800" b="1" i="0" u="none" strike="noStrike" baseline="0">
              <a:solidFill>
                <a:srgbClr val="004563"/>
              </a:solidFill>
              <a:latin typeface="Arial"/>
              <a:cs typeface="Arial"/>
            </a:rPr>
            <a:pPr algn="l" rtl="0">
              <a:defRPr sz="1000"/>
            </a:pPr>
            <a:t>4.717</a:t>
          </a:fld>
          <a:endParaRPr lang="es-ES" sz="800" b="1" i="0" u="none" strike="noStrike" baseline="0">
            <a:solidFill>
              <a:srgbClr val="004563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4</xdr:col>
      <xdr:colOff>2563360</xdr:colOff>
      <xdr:row>25</xdr:row>
      <xdr:rowOff>32925</xdr:rowOff>
    </xdr:from>
    <xdr:to>
      <xdr:col>4</xdr:col>
      <xdr:colOff>2851360</xdr:colOff>
      <xdr:row>26</xdr:row>
      <xdr:rowOff>64975</xdr:rowOff>
    </xdr:to>
    <xdr:sp macro="" textlink="'Data 2'!F216">
      <xdr:nvSpPr>
        <xdr:cNvPr id="49" name="Text Box 94"/>
        <xdr:cNvSpPr txBox="1">
          <a:spLocks noChangeArrowheads="1" noTextEdit="1"/>
        </xdr:cNvSpPr>
      </xdr:nvSpPr>
      <xdr:spPr bwMode="auto">
        <a:xfrm>
          <a:off x="4420735" y="4057238"/>
          <a:ext cx="288000" cy="190800"/>
        </a:xfrm>
        <a:prstGeom prst="rect">
          <a:avLst/>
        </a:prstGeom>
        <a:solidFill>
          <a:srgbClr val="00B0F0"/>
        </a:solidFill>
        <a:ln w="1">
          <a:noFill/>
          <a:miter lim="800000"/>
          <a:headEnd/>
          <a:tailEnd/>
        </a:ln>
        <a:effectLst/>
      </xdr:spPr>
      <xdr:txBody>
        <a:bodyPr vertOverflow="clip" wrap="square" lIns="0" tIns="0" rIns="0" bIns="0" anchor="b" upright="1"/>
        <a:lstStyle/>
        <a:p>
          <a:pPr algn="ctr" rtl="0">
            <a:defRPr sz="1000"/>
          </a:pPr>
          <a:fld id="{CB129F0E-16BE-4A61-8FBD-5DD7819D3790}" type="TxLink">
            <a:rPr lang="en-US" sz="700" b="1" i="0" u="none" strike="noStrike">
              <a:solidFill>
                <a:schemeClr val="bg1"/>
              </a:solidFill>
              <a:latin typeface="Arial"/>
              <a:cs typeface="Arial"/>
            </a:rPr>
            <a:pPr algn="ctr" rtl="0">
              <a:defRPr sz="1000"/>
            </a:pPr>
            <a:t>53%</a:t>
          </a:fld>
          <a:endParaRPr lang="es-ES" sz="700" b="1" i="0" strike="noStrike">
            <a:solidFill>
              <a:schemeClr val="bg1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4</xdr:col>
      <xdr:colOff>2533650</xdr:colOff>
      <xdr:row>24</xdr:row>
      <xdr:rowOff>28574</xdr:rowOff>
    </xdr:from>
    <xdr:to>
      <xdr:col>4</xdr:col>
      <xdr:colOff>2562225</xdr:colOff>
      <xdr:row>26</xdr:row>
      <xdr:rowOff>62002</xdr:rowOff>
    </xdr:to>
    <xdr:sp macro="" textlink="">
      <xdr:nvSpPr>
        <xdr:cNvPr id="6453270" name="Rectangle 96"/>
        <xdr:cNvSpPr>
          <a:spLocks noChangeArrowheads="1"/>
        </xdr:cNvSpPr>
      </xdr:nvSpPr>
      <xdr:spPr bwMode="auto">
        <a:xfrm>
          <a:off x="4391025" y="3974645"/>
          <a:ext cx="28575" cy="360000"/>
        </a:xfrm>
        <a:prstGeom prst="rect">
          <a:avLst/>
        </a:prstGeom>
        <a:solidFill>
          <a:srgbClr val="969696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878927</xdr:colOff>
      <xdr:row>11</xdr:row>
      <xdr:rowOff>47625</xdr:rowOff>
    </xdr:from>
    <xdr:to>
      <xdr:col>4</xdr:col>
      <xdr:colOff>1127392</xdr:colOff>
      <xdr:row>12</xdr:row>
      <xdr:rowOff>34018</xdr:rowOff>
    </xdr:to>
    <xdr:sp macro="" textlink="'Data 2'!E211">
      <xdr:nvSpPr>
        <xdr:cNvPr id="51" name="Texto 239"/>
        <xdr:cNvSpPr txBox="1">
          <a:spLocks noChangeArrowheads="1" noTextEdit="1"/>
        </xdr:cNvSpPr>
      </xdr:nvSpPr>
      <xdr:spPr bwMode="auto">
        <a:xfrm>
          <a:off x="2733501" y="1924610"/>
          <a:ext cx="248465" cy="148879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fld id="{31B53751-9551-4477-BF4E-7AC4CC52E924}" type="TxLink">
            <a:rPr lang="en-US" sz="800" b="0" i="0" u="none" strike="noStrike" baseline="0">
              <a:solidFill>
                <a:srgbClr val="004563"/>
              </a:solidFill>
              <a:latin typeface="Arial"/>
              <a:cs typeface="Arial"/>
            </a:rPr>
            <a:pPr algn="l" rtl="0">
              <a:defRPr sz="1000"/>
            </a:pPr>
            <a:t>936</a:t>
          </a:fld>
          <a:endParaRPr lang="es-ES" sz="800" b="0" i="0" u="none" strike="noStrike" baseline="0">
            <a:solidFill>
              <a:srgbClr val="004563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4</xdr:col>
      <xdr:colOff>894760</xdr:colOff>
      <xdr:row>12</xdr:row>
      <xdr:rowOff>69900</xdr:rowOff>
    </xdr:from>
    <xdr:to>
      <xdr:col>4</xdr:col>
      <xdr:colOff>1110760</xdr:colOff>
      <xdr:row>13</xdr:row>
      <xdr:rowOff>112750</xdr:rowOff>
    </xdr:to>
    <xdr:sp macro="" textlink="'Data 2'!F211">
      <xdr:nvSpPr>
        <xdr:cNvPr id="52" name="Text Box 99"/>
        <xdr:cNvSpPr txBox="1">
          <a:spLocks noChangeArrowheads="1" noTextEdit="1"/>
        </xdr:cNvSpPr>
      </xdr:nvSpPr>
      <xdr:spPr bwMode="auto">
        <a:xfrm>
          <a:off x="2752135" y="2078088"/>
          <a:ext cx="216000" cy="201600"/>
        </a:xfrm>
        <a:prstGeom prst="rect">
          <a:avLst/>
        </a:prstGeom>
        <a:solidFill>
          <a:srgbClr val="00B0F0"/>
        </a:solidFill>
        <a:ln w="1">
          <a:noFill/>
          <a:miter lim="800000"/>
          <a:headEnd/>
          <a:tailEnd/>
        </a:ln>
        <a:effectLst/>
      </xdr:spPr>
      <xdr:txBody>
        <a:bodyPr vertOverflow="clip" wrap="square" lIns="0" tIns="0" rIns="0" bIns="0" anchor="b" upright="1"/>
        <a:lstStyle/>
        <a:p>
          <a:pPr marL="0" indent="0" algn="ctr" rtl="0">
            <a:defRPr sz="1000"/>
          </a:pPr>
          <a:fld id="{3BC81654-0927-499D-B0D5-792739B60C8A}" type="TxLink">
            <a:rPr lang="en-US" sz="700" b="1" i="0" u="none" strike="noStrike" baseline="0">
              <a:solidFill>
                <a:srgbClr val="00B0F0"/>
              </a:solidFill>
              <a:latin typeface="Arial"/>
              <a:ea typeface="+mn-ea"/>
              <a:cs typeface="Arial"/>
            </a:rPr>
            <a:pPr marL="0" indent="0" algn="ctr" rtl="0">
              <a:defRPr sz="1000"/>
            </a:pPr>
            <a:t>56%</a:t>
          </a:fld>
          <a:endParaRPr lang="es-ES" sz="700" b="1" i="0" u="none" strike="noStrike" baseline="0">
            <a:solidFill>
              <a:srgbClr val="00B0F0"/>
            </a:solidFill>
            <a:latin typeface="Arial"/>
            <a:ea typeface="+mn-ea"/>
            <a:cs typeface="Arial"/>
          </a:endParaRPr>
        </a:p>
      </xdr:txBody>
    </xdr:sp>
    <xdr:clientData/>
  </xdr:twoCellAnchor>
  <xdr:twoCellAnchor>
    <xdr:from>
      <xdr:col>4</xdr:col>
      <xdr:colOff>874122</xdr:colOff>
      <xdr:row>11</xdr:row>
      <xdr:rowOff>74021</xdr:rowOff>
    </xdr:from>
    <xdr:to>
      <xdr:col>4</xdr:col>
      <xdr:colOff>902697</xdr:colOff>
      <xdr:row>13</xdr:row>
      <xdr:rowOff>107449</xdr:rowOff>
    </xdr:to>
    <xdr:sp macro="" textlink="">
      <xdr:nvSpPr>
        <xdr:cNvPr id="6453273" name="Rectangle 101"/>
        <xdr:cNvSpPr>
          <a:spLocks noChangeArrowheads="1"/>
        </xdr:cNvSpPr>
      </xdr:nvSpPr>
      <xdr:spPr bwMode="auto">
        <a:xfrm>
          <a:off x="2731497" y="1945003"/>
          <a:ext cx="28575" cy="360000"/>
        </a:xfrm>
        <a:prstGeom prst="rect">
          <a:avLst/>
        </a:prstGeom>
        <a:solidFill>
          <a:srgbClr val="969696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1154350</xdr:colOff>
      <xdr:row>10</xdr:row>
      <xdr:rowOff>115662</xdr:rowOff>
    </xdr:from>
    <xdr:to>
      <xdr:col>4</xdr:col>
      <xdr:colOff>1478200</xdr:colOff>
      <xdr:row>11</xdr:row>
      <xdr:rowOff>157027</xdr:rowOff>
    </xdr:to>
    <xdr:sp macro="" textlink="'Data 2'!H211">
      <xdr:nvSpPr>
        <xdr:cNvPr id="54" name="Texto 239"/>
        <xdr:cNvSpPr txBox="1">
          <a:spLocks noChangeArrowheads="1" noTextEdit="1"/>
        </xdr:cNvSpPr>
      </xdr:nvSpPr>
      <xdr:spPr bwMode="auto">
        <a:xfrm>
          <a:off x="3008924" y="1830162"/>
          <a:ext cx="323850" cy="2038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fld id="{D2DEA693-CD82-41F8-A899-0E0FB073FD58}" type="TxLink">
            <a:rPr lang="en-US" sz="800" b="0" i="0" u="none" strike="noStrike" baseline="0">
              <a:solidFill>
                <a:srgbClr val="004563"/>
              </a:solidFill>
              <a:latin typeface="Arial"/>
              <a:cs typeface="Arial"/>
            </a:rPr>
            <a:pPr algn="l" rtl="0">
              <a:defRPr sz="1000"/>
            </a:pPr>
            <a:t>1.234</a:t>
          </a:fld>
          <a:endParaRPr lang="es-ES" sz="800" b="0" i="0" u="none" strike="noStrike" baseline="0">
            <a:solidFill>
              <a:srgbClr val="004563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4</xdr:col>
      <xdr:colOff>1153885</xdr:colOff>
      <xdr:row>12</xdr:row>
      <xdr:rowOff>127252</xdr:rowOff>
    </xdr:from>
    <xdr:to>
      <xdr:col>4</xdr:col>
      <xdr:colOff>1369885</xdr:colOff>
      <xdr:row>13</xdr:row>
      <xdr:rowOff>112502</xdr:rowOff>
    </xdr:to>
    <xdr:sp macro="" textlink="'Data 2'!I211">
      <xdr:nvSpPr>
        <xdr:cNvPr id="55" name="Text Box 104"/>
        <xdr:cNvSpPr txBox="1">
          <a:spLocks noChangeArrowheads="1" noTextEdit="1"/>
        </xdr:cNvSpPr>
      </xdr:nvSpPr>
      <xdr:spPr bwMode="auto">
        <a:xfrm>
          <a:off x="3011260" y="2135440"/>
          <a:ext cx="216000" cy="144000"/>
        </a:xfrm>
        <a:prstGeom prst="rect">
          <a:avLst/>
        </a:prstGeom>
        <a:solidFill>
          <a:srgbClr val="00B050"/>
        </a:solidFill>
        <a:ln w="1">
          <a:noFill/>
          <a:miter lim="800000"/>
          <a:headEnd/>
          <a:tailEnd/>
        </a:ln>
        <a:effectLst/>
      </xdr:spPr>
      <xdr:txBody>
        <a:bodyPr vertOverflow="clip" wrap="square" lIns="0" tIns="0" rIns="0" bIns="0" anchor="b" upright="1"/>
        <a:lstStyle/>
        <a:p>
          <a:pPr marL="0" indent="0" algn="ctr" rtl="0">
            <a:defRPr sz="1000"/>
          </a:pPr>
          <a:fld id="{5C92C5DB-4CAD-4197-834C-274AF3C24F2D}" type="TxLink">
            <a:rPr lang="en-US" sz="700" b="1" i="0" u="none" strike="noStrike">
              <a:solidFill>
                <a:srgbClr val="FFFFFF"/>
              </a:solidFill>
              <a:latin typeface="Arial"/>
              <a:ea typeface="+mn-ea"/>
              <a:cs typeface="Arial"/>
            </a:rPr>
            <a:pPr marL="0" indent="0" algn="ctr" rtl="0">
              <a:defRPr sz="1000"/>
            </a:pPr>
            <a:t>40%</a:t>
          </a:fld>
          <a:endParaRPr lang="es-ES" sz="700" b="1" i="0" u="none" strike="noStrike">
            <a:solidFill>
              <a:srgbClr val="FFFFFF"/>
            </a:solidFill>
            <a:latin typeface="Arial"/>
            <a:ea typeface="+mn-ea"/>
            <a:cs typeface="Arial"/>
          </a:endParaRPr>
        </a:p>
      </xdr:txBody>
    </xdr:sp>
    <xdr:clientData/>
  </xdr:twoCellAnchor>
  <xdr:twoCellAnchor>
    <xdr:from>
      <xdr:col>4</xdr:col>
      <xdr:colOff>1128576</xdr:colOff>
      <xdr:row>11</xdr:row>
      <xdr:rowOff>74021</xdr:rowOff>
    </xdr:from>
    <xdr:to>
      <xdr:col>4</xdr:col>
      <xdr:colOff>1157151</xdr:colOff>
      <xdr:row>13</xdr:row>
      <xdr:rowOff>107449</xdr:rowOff>
    </xdr:to>
    <xdr:sp macro="" textlink="">
      <xdr:nvSpPr>
        <xdr:cNvPr id="6453276" name="Rectangle 106"/>
        <xdr:cNvSpPr>
          <a:spLocks noChangeArrowheads="1"/>
        </xdr:cNvSpPr>
      </xdr:nvSpPr>
      <xdr:spPr bwMode="auto">
        <a:xfrm>
          <a:off x="2985951" y="1945003"/>
          <a:ext cx="28575" cy="360000"/>
        </a:xfrm>
        <a:prstGeom prst="rect">
          <a:avLst/>
        </a:prstGeom>
        <a:solidFill>
          <a:srgbClr val="969696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4</xdr:col>
      <xdr:colOff>3524250</xdr:colOff>
      <xdr:row>24</xdr:row>
      <xdr:rowOff>0</xdr:rowOff>
    </xdr:from>
    <xdr:ext cx="275268" cy="141001"/>
    <xdr:sp macro="" textlink="'Data 2'!K216">
      <xdr:nvSpPr>
        <xdr:cNvPr id="57" name="Texto 239"/>
        <xdr:cNvSpPr txBox="1">
          <a:spLocks noChangeArrowheads="1" noTextEdit="1"/>
        </xdr:cNvSpPr>
      </xdr:nvSpPr>
      <xdr:spPr bwMode="auto">
        <a:xfrm>
          <a:off x="5381625" y="3924300"/>
          <a:ext cx="275268" cy="141001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fld id="{B40D075F-EFA5-4D46-9D7A-0601AD69E399}" type="TxLink">
            <a:rPr lang="en-US" sz="800" b="1" i="0" u="none" strike="noStrike" baseline="0">
              <a:solidFill>
                <a:srgbClr val="004563"/>
              </a:solidFill>
              <a:latin typeface="Arial"/>
              <a:cs typeface="Arial"/>
            </a:rPr>
            <a:pPr algn="l" rtl="0">
              <a:defRPr sz="1000"/>
            </a:pPr>
            <a:t>8.172</a:t>
          </a:fld>
          <a:endParaRPr lang="es-ES" sz="800" b="1" i="0" u="none" strike="noStrike" baseline="0">
            <a:solidFill>
              <a:srgbClr val="004563"/>
            </a:solidFill>
            <a:latin typeface="Arial"/>
            <a:cs typeface="Arial"/>
          </a:endParaRPr>
        </a:p>
      </xdr:txBody>
    </xdr:sp>
    <xdr:clientData/>
  </xdr:oneCellAnchor>
  <xdr:twoCellAnchor>
    <xdr:from>
      <xdr:col>4</xdr:col>
      <xdr:colOff>3528625</xdr:colOff>
      <xdr:row>25</xdr:row>
      <xdr:rowOff>52252</xdr:rowOff>
    </xdr:from>
    <xdr:to>
      <xdr:col>4</xdr:col>
      <xdr:colOff>3816625</xdr:colOff>
      <xdr:row>26</xdr:row>
      <xdr:rowOff>51902</xdr:rowOff>
    </xdr:to>
    <xdr:sp macro="" textlink="'Data 2'!L216">
      <xdr:nvSpPr>
        <xdr:cNvPr id="58" name="Text Box 109"/>
        <xdr:cNvSpPr txBox="1">
          <a:spLocks noChangeArrowheads="1" noTextEdit="1"/>
        </xdr:cNvSpPr>
      </xdr:nvSpPr>
      <xdr:spPr bwMode="auto">
        <a:xfrm>
          <a:off x="5386000" y="4076565"/>
          <a:ext cx="288000" cy="158400"/>
        </a:xfrm>
        <a:prstGeom prst="rect">
          <a:avLst/>
        </a:prstGeom>
        <a:solidFill>
          <a:schemeClr val="bg1">
            <a:lumMod val="50000"/>
          </a:schemeClr>
        </a:solidFill>
        <a:ln w="1">
          <a:noFill/>
          <a:miter lim="800000"/>
          <a:headEnd/>
          <a:tailEnd/>
        </a:ln>
        <a:effectLst/>
      </xdr:spPr>
      <xdr:txBody>
        <a:bodyPr vertOverflow="clip" wrap="square" lIns="0" tIns="0" rIns="0" bIns="0" anchor="ctr" upright="1"/>
        <a:lstStyle/>
        <a:p>
          <a:pPr algn="ctr" rtl="0">
            <a:defRPr sz="1000"/>
          </a:pPr>
          <a:fld id="{1FDC5908-E15F-48B0-BB83-8C99EE908DDE}" type="TxLink">
            <a:rPr lang="en-US" sz="700" b="1" i="0" u="none" strike="noStrike">
              <a:solidFill>
                <a:schemeClr val="bg1"/>
              </a:solidFill>
              <a:latin typeface="Arial"/>
              <a:cs typeface="Arial"/>
            </a:rPr>
            <a:pPr algn="ctr" rtl="0">
              <a:defRPr sz="1000"/>
            </a:pPr>
            <a:t>44%</a:t>
          </a:fld>
          <a:endParaRPr lang="es-ES" sz="700" b="1" i="0" strike="noStrike">
            <a:solidFill>
              <a:schemeClr val="bg1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4</xdr:col>
      <xdr:colOff>3505200</xdr:colOff>
      <xdr:row>24</xdr:row>
      <xdr:rowOff>28575</xdr:rowOff>
    </xdr:from>
    <xdr:to>
      <xdr:col>4</xdr:col>
      <xdr:colOff>3533775</xdr:colOff>
      <xdr:row>26</xdr:row>
      <xdr:rowOff>57150</xdr:rowOff>
    </xdr:to>
    <xdr:sp macro="" textlink="">
      <xdr:nvSpPr>
        <xdr:cNvPr id="6453279" name="Rectangle 111"/>
        <xdr:cNvSpPr>
          <a:spLocks noChangeArrowheads="1"/>
        </xdr:cNvSpPr>
      </xdr:nvSpPr>
      <xdr:spPr bwMode="auto">
        <a:xfrm>
          <a:off x="4953000" y="3952875"/>
          <a:ext cx="28575" cy="352425"/>
        </a:xfrm>
        <a:prstGeom prst="rect">
          <a:avLst/>
        </a:prstGeom>
        <a:solidFill>
          <a:srgbClr val="969696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1609725</xdr:colOff>
      <xdr:row>24</xdr:row>
      <xdr:rowOff>0</xdr:rowOff>
    </xdr:from>
    <xdr:to>
      <xdr:col>4</xdr:col>
      <xdr:colOff>2505075</xdr:colOff>
      <xdr:row>25</xdr:row>
      <xdr:rowOff>19050</xdr:rowOff>
    </xdr:to>
    <xdr:sp macro="" textlink="">
      <xdr:nvSpPr>
        <xdr:cNvPr id="60" name="Texto 239"/>
        <xdr:cNvSpPr txBox="1">
          <a:spLocks noChangeArrowheads="1"/>
        </xdr:cNvSpPr>
      </xdr:nvSpPr>
      <xdr:spPr bwMode="auto">
        <a:xfrm>
          <a:off x="3467100" y="3924300"/>
          <a:ext cx="895350" cy="1809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0" tIns="22860" rIns="27432" bIns="0" anchor="t" upright="1"/>
        <a:lstStyle/>
        <a:p>
          <a:pPr algn="r" rtl="0">
            <a:defRPr sz="1000"/>
          </a:pPr>
          <a:r>
            <a:rPr lang="es-ES" sz="800" b="0" i="0" u="none" strike="noStrike" baseline="0">
              <a:solidFill>
                <a:srgbClr val="004563"/>
              </a:solidFill>
              <a:latin typeface="Arial"/>
              <a:cs typeface="Arial"/>
            </a:rPr>
            <a:t>Reservas (GWh)</a:t>
          </a:r>
        </a:p>
      </xdr:txBody>
    </xdr:sp>
    <xdr:clientData/>
  </xdr:twoCellAnchor>
  <xdr:twoCellAnchor>
    <xdr:from>
      <xdr:col>4</xdr:col>
      <xdr:colOff>1609725</xdr:colOff>
      <xdr:row>25</xdr:row>
      <xdr:rowOff>66675</xdr:rowOff>
    </xdr:from>
    <xdr:to>
      <xdr:col>4</xdr:col>
      <xdr:colOff>2505075</xdr:colOff>
      <xdr:row>26</xdr:row>
      <xdr:rowOff>76200</xdr:rowOff>
    </xdr:to>
    <xdr:sp macro="" textlink="">
      <xdr:nvSpPr>
        <xdr:cNvPr id="61" name="Texto 239"/>
        <xdr:cNvSpPr txBox="1">
          <a:spLocks noChangeArrowheads="1"/>
        </xdr:cNvSpPr>
      </xdr:nvSpPr>
      <xdr:spPr bwMode="auto">
        <a:xfrm>
          <a:off x="3467100" y="4152900"/>
          <a:ext cx="895350" cy="1714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0" tIns="22860" rIns="27432" bIns="0" anchor="t" upright="1"/>
        <a:lstStyle/>
        <a:p>
          <a:pPr algn="r" rtl="0">
            <a:defRPr sz="1000"/>
          </a:pPr>
          <a:r>
            <a:rPr lang="es-ES" sz="800" b="0" i="0" u="none" strike="noStrike" baseline="0">
              <a:solidFill>
                <a:srgbClr val="004563"/>
              </a:solidFill>
              <a:latin typeface="Arial"/>
              <a:cs typeface="Arial"/>
            </a:rPr>
            <a:t>Llenado (%)</a:t>
          </a:r>
        </a:p>
      </xdr:txBody>
    </xdr:sp>
    <xdr:clientData/>
  </xdr:twoCellAnchor>
  <xdr:twoCellAnchor>
    <xdr:from>
      <xdr:col>4</xdr:col>
      <xdr:colOff>2495550</xdr:colOff>
      <xdr:row>21</xdr:row>
      <xdr:rowOff>123825</xdr:rowOff>
    </xdr:from>
    <xdr:to>
      <xdr:col>4</xdr:col>
      <xdr:colOff>3886200</xdr:colOff>
      <xdr:row>24</xdr:row>
      <xdr:rowOff>9525</xdr:rowOff>
    </xdr:to>
    <xdr:sp macro="" textlink="">
      <xdr:nvSpPr>
        <xdr:cNvPr id="62" name="Texto 239"/>
        <xdr:cNvSpPr txBox="1">
          <a:spLocks noChangeArrowheads="1"/>
        </xdr:cNvSpPr>
      </xdr:nvSpPr>
      <xdr:spPr bwMode="auto">
        <a:xfrm>
          <a:off x="3943350" y="3609975"/>
          <a:ext cx="1390650" cy="3238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800" b="0" i="0" u="none" strike="noStrike" baseline="0">
              <a:solidFill>
                <a:srgbClr val="004563"/>
              </a:solidFill>
              <a:latin typeface="Arial"/>
              <a:cs typeface="Arial"/>
            </a:rPr>
            <a:t>Régimen   Régimen                   </a:t>
          </a:r>
        </a:p>
        <a:p>
          <a:pPr algn="l" rtl="0">
            <a:defRPr sz="1000"/>
          </a:pPr>
          <a:r>
            <a:rPr lang="es-ES" sz="800" b="0" i="0" u="none" strike="noStrike" baseline="0">
              <a:solidFill>
                <a:srgbClr val="004563"/>
              </a:solidFill>
              <a:latin typeface="Arial"/>
              <a:cs typeface="Arial"/>
            </a:rPr>
            <a:t>anual         hiperanual  Total     </a:t>
          </a:r>
        </a:p>
      </xdr:txBody>
    </xdr:sp>
    <xdr:clientData/>
  </xdr:twoCellAnchor>
  <xdr:twoCellAnchor>
    <xdr:from>
      <xdr:col>4</xdr:col>
      <xdr:colOff>1941537</xdr:colOff>
      <xdr:row>16</xdr:row>
      <xdr:rowOff>67431</xdr:rowOff>
    </xdr:from>
    <xdr:to>
      <xdr:col>4</xdr:col>
      <xdr:colOff>2157537</xdr:colOff>
      <xdr:row>17</xdr:row>
      <xdr:rowOff>2281</xdr:rowOff>
    </xdr:to>
    <xdr:sp macro="" textlink="'Data 2'!I212">
      <xdr:nvSpPr>
        <xdr:cNvPr id="63" name="Text Box 146"/>
        <xdr:cNvSpPr txBox="1">
          <a:spLocks noChangeArrowheads="1" noTextEdit="1"/>
        </xdr:cNvSpPr>
      </xdr:nvSpPr>
      <xdr:spPr bwMode="auto">
        <a:xfrm>
          <a:off x="3798912" y="2710619"/>
          <a:ext cx="216000" cy="93600"/>
        </a:xfrm>
        <a:prstGeom prst="rect">
          <a:avLst/>
        </a:prstGeom>
        <a:solidFill>
          <a:srgbClr val="00B050"/>
        </a:solidFill>
        <a:ln w="1">
          <a:noFill/>
          <a:miter lim="800000"/>
          <a:headEnd/>
          <a:tailEnd/>
        </a:ln>
        <a:effectLst/>
      </xdr:spPr>
      <xdr:txBody>
        <a:bodyPr vertOverflow="clip" wrap="square" lIns="0" tIns="0" rIns="0" bIns="0" anchor="b" upright="1"/>
        <a:lstStyle/>
        <a:p>
          <a:pPr marL="0" indent="0" algn="ctr" rtl="0">
            <a:defRPr sz="1000"/>
          </a:pPr>
          <a:fld id="{95B07AE6-BC93-49E6-9095-F2C54A966F20}" type="TxLink">
            <a:rPr lang="en-US" sz="700" b="1" i="0" u="none" strike="noStrike">
              <a:solidFill>
                <a:srgbClr val="00B050"/>
              </a:solidFill>
              <a:latin typeface="Arial"/>
              <a:ea typeface="+mn-ea"/>
              <a:cs typeface="Arial"/>
            </a:rPr>
            <a:pPr marL="0" indent="0" algn="ctr" rtl="0">
              <a:defRPr sz="1000"/>
            </a:pPr>
            <a:t>26%</a:t>
          </a:fld>
          <a:endParaRPr lang="es-ES" sz="700" b="1" i="0" u="none" strike="noStrike">
            <a:solidFill>
              <a:srgbClr val="00B050"/>
            </a:solidFill>
            <a:latin typeface="Arial"/>
            <a:ea typeface="+mn-ea"/>
            <a:cs typeface="Arial"/>
          </a:endParaRPr>
        </a:p>
      </xdr:txBody>
    </xdr:sp>
    <xdr:clientData/>
  </xdr:twoCellAnchor>
  <xdr:twoCellAnchor>
    <xdr:from>
      <xdr:col>4</xdr:col>
      <xdr:colOff>868680</xdr:colOff>
      <xdr:row>19</xdr:row>
      <xdr:rowOff>61401</xdr:rowOff>
    </xdr:from>
    <xdr:to>
      <xdr:col>4</xdr:col>
      <xdr:colOff>1084680</xdr:colOff>
      <xdr:row>20</xdr:row>
      <xdr:rowOff>68251</xdr:rowOff>
    </xdr:to>
    <xdr:sp macro="" textlink="'Data 2'!I213">
      <xdr:nvSpPr>
        <xdr:cNvPr id="64" name="Text Box 148"/>
        <xdr:cNvSpPr txBox="1">
          <a:spLocks noChangeArrowheads="1" noTextEdit="1"/>
        </xdr:cNvSpPr>
      </xdr:nvSpPr>
      <xdr:spPr bwMode="auto">
        <a:xfrm>
          <a:off x="2726055" y="3180839"/>
          <a:ext cx="216000" cy="165600"/>
        </a:xfrm>
        <a:prstGeom prst="rect">
          <a:avLst/>
        </a:prstGeom>
        <a:solidFill>
          <a:srgbClr val="00B050"/>
        </a:solidFill>
        <a:ln w="1">
          <a:noFill/>
          <a:miter lim="800000"/>
          <a:headEnd/>
          <a:tailEnd/>
        </a:ln>
        <a:effectLst/>
      </xdr:spPr>
      <xdr:txBody>
        <a:bodyPr vertOverflow="clip" wrap="square" lIns="0" tIns="0" rIns="0" bIns="0" anchor="b" upright="1"/>
        <a:lstStyle/>
        <a:p>
          <a:pPr marL="0" indent="0" algn="ctr" rtl="0">
            <a:defRPr sz="1000"/>
          </a:pPr>
          <a:fld id="{466B5E49-0615-4E9A-BF0F-337BB6AEB432}" type="TxLink">
            <a:rPr lang="en-US" sz="700" b="1" i="0" u="none" strike="noStrike">
              <a:solidFill>
                <a:srgbClr val="FFFFFF"/>
              </a:solidFill>
              <a:latin typeface="Arial"/>
              <a:ea typeface="+mn-ea"/>
              <a:cs typeface="Arial"/>
            </a:rPr>
            <a:pPr marL="0" indent="0" algn="ctr" rtl="0">
              <a:defRPr sz="1000"/>
            </a:pPr>
            <a:t>46%</a:t>
          </a:fld>
          <a:endParaRPr lang="es-ES" sz="700" b="1" i="0" u="none" strike="noStrike">
            <a:solidFill>
              <a:srgbClr val="FFFFFF"/>
            </a:solidFill>
            <a:latin typeface="Arial"/>
            <a:ea typeface="+mn-ea"/>
            <a:cs typeface="Arial"/>
          </a:endParaRPr>
        </a:p>
      </xdr:txBody>
    </xdr:sp>
    <xdr:clientData/>
  </xdr:twoCellAnchor>
  <xdr:twoCellAnchor>
    <xdr:from>
      <xdr:col>4</xdr:col>
      <xdr:colOff>1788136</xdr:colOff>
      <xdr:row>20</xdr:row>
      <xdr:rowOff>7682</xdr:rowOff>
    </xdr:from>
    <xdr:to>
      <xdr:col>4</xdr:col>
      <xdr:colOff>2004136</xdr:colOff>
      <xdr:row>21</xdr:row>
      <xdr:rowOff>39732</xdr:rowOff>
    </xdr:to>
    <xdr:sp macro="" textlink="'Data 2'!I214">
      <xdr:nvSpPr>
        <xdr:cNvPr id="65" name="Text Box 150"/>
        <xdr:cNvSpPr txBox="1">
          <a:spLocks noChangeArrowheads="1" noTextEdit="1"/>
        </xdr:cNvSpPr>
      </xdr:nvSpPr>
      <xdr:spPr bwMode="auto">
        <a:xfrm>
          <a:off x="3645511" y="3285870"/>
          <a:ext cx="216000" cy="190800"/>
        </a:xfrm>
        <a:prstGeom prst="rect">
          <a:avLst/>
        </a:prstGeom>
        <a:solidFill>
          <a:srgbClr val="00B050"/>
        </a:solidFill>
        <a:ln w="1">
          <a:noFill/>
          <a:miter lim="800000"/>
          <a:headEnd/>
          <a:tailEnd/>
        </a:ln>
        <a:effectLst/>
      </xdr:spPr>
      <xdr:txBody>
        <a:bodyPr vertOverflow="clip" wrap="square" lIns="0" tIns="0" rIns="0" bIns="0" anchor="ctr" upright="1"/>
        <a:lstStyle/>
        <a:p>
          <a:pPr marL="0" indent="0" algn="ctr" rtl="0">
            <a:defRPr sz="1000"/>
          </a:pPr>
          <a:fld id="{6FD75A9C-DC01-4CA2-816D-0B8DC812E631}" type="TxLink">
            <a:rPr lang="en-US" sz="700" b="1" i="0" u="none" strike="noStrike">
              <a:solidFill>
                <a:srgbClr val="FFFFFF"/>
              </a:solidFill>
              <a:latin typeface="Arial"/>
              <a:ea typeface="+mn-ea"/>
              <a:cs typeface="Arial"/>
            </a:rPr>
            <a:pPr marL="0" indent="0" algn="ctr" rtl="0">
              <a:defRPr sz="1000"/>
            </a:pPr>
            <a:t>53%</a:t>
          </a:fld>
          <a:endParaRPr lang="es-ES" sz="700" b="1" i="0" u="none" strike="noStrike">
            <a:solidFill>
              <a:srgbClr val="FFFFFF"/>
            </a:solidFill>
            <a:latin typeface="Arial"/>
            <a:ea typeface="+mn-ea"/>
            <a:cs typeface="Arial"/>
          </a:endParaRPr>
        </a:p>
      </xdr:txBody>
    </xdr:sp>
    <xdr:clientData/>
  </xdr:twoCellAnchor>
  <xdr:twoCellAnchor>
    <xdr:from>
      <xdr:col>4</xdr:col>
      <xdr:colOff>782955</xdr:colOff>
      <xdr:row>8</xdr:row>
      <xdr:rowOff>34290</xdr:rowOff>
    </xdr:from>
    <xdr:to>
      <xdr:col>4</xdr:col>
      <xdr:colOff>811530</xdr:colOff>
      <xdr:row>10</xdr:row>
      <xdr:rowOff>70440</xdr:rowOff>
    </xdr:to>
    <xdr:sp macro="" textlink="">
      <xdr:nvSpPr>
        <xdr:cNvPr id="66" name="Rectangle 51"/>
        <xdr:cNvSpPr>
          <a:spLocks noChangeArrowheads="1"/>
        </xdr:cNvSpPr>
      </xdr:nvSpPr>
      <xdr:spPr bwMode="auto">
        <a:xfrm>
          <a:off x="2640330" y="1415415"/>
          <a:ext cx="28575" cy="362721"/>
        </a:xfrm>
        <a:prstGeom prst="rect">
          <a:avLst/>
        </a:prstGeom>
        <a:solidFill>
          <a:srgbClr val="969696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802233</xdr:colOff>
      <xdr:row>9</xdr:row>
      <xdr:rowOff>76178</xdr:rowOff>
    </xdr:from>
    <xdr:to>
      <xdr:col>4</xdr:col>
      <xdr:colOff>1018233</xdr:colOff>
      <xdr:row>10</xdr:row>
      <xdr:rowOff>68628</xdr:rowOff>
    </xdr:to>
    <xdr:sp macro="" textlink="'Data 2'!L210">
      <xdr:nvSpPr>
        <xdr:cNvPr id="67" name="Text Box 49"/>
        <xdr:cNvSpPr txBox="1">
          <a:spLocks noChangeArrowheads="1" noTextEdit="1"/>
        </xdr:cNvSpPr>
      </xdr:nvSpPr>
      <xdr:spPr bwMode="auto">
        <a:xfrm>
          <a:off x="2659608" y="1608116"/>
          <a:ext cx="216000" cy="151200"/>
        </a:xfrm>
        <a:prstGeom prst="rect">
          <a:avLst/>
        </a:prstGeom>
        <a:solidFill>
          <a:schemeClr val="bg1">
            <a:lumMod val="50000"/>
          </a:schemeClr>
        </a:solidFill>
        <a:ln w="1">
          <a:noFill/>
          <a:miter lim="800000"/>
          <a:headEnd/>
          <a:tailEnd/>
        </a:ln>
        <a:effectLst/>
      </xdr:spPr>
      <xdr:txBody>
        <a:bodyPr vertOverflow="clip" wrap="square" lIns="0" tIns="0" rIns="0" bIns="0" anchor="b" upright="1"/>
        <a:lstStyle/>
        <a:p>
          <a:pPr marL="0" indent="0" algn="ctr" rtl="0">
            <a:defRPr sz="1000"/>
          </a:pPr>
          <a:fld id="{D492A2EF-642D-4E13-BC2F-265A4FAC416E}" type="TxLink">
            <a:rPr lang="en-US" sz="700" b="1" i="0" u="none" strike="noStrike">
              <a:solidFill>
                <a:srgbClr val="FFFFFF"/>
              </a:solidFill>
              <a:latin typeface="Arial"/>
              <a:ea typeface="+mn-ea"/>
              <a:cs typeface="Arial"/>
            </a:rPr>
            <a:pPr marL="0" indent="0" algn="ctr" rtl="0">
              <a:defRPr sz="1000"/>
            </a:pPr>
            <a:t>42%</a:t>
          </a:fld>
          <a:endParaRPr lang="es-ES" sz="700" b="1" i="0" u="none" strike="noStrike">
            <a:solidFill>
              <a:srgbClr val="FFFFFF"/>
            </a:solidFill>
            <a:latin typeface="Arial"/>
            <a:ea typeface="+mn-ea"/>
            <a:cs typeface="Arial"/>
          </a:endParaRPr>
        </a:p>
      </xdr:txBody>
    </xdr:sp>
    <xdr:clientData/>
  </xdr:twoCellAnchor>
  <xdr:twoCellAnchor>
    <xdr:from>
      <xdr:col>4</xdr:col>
      <xdr:colOff>803365</xdr:colOff>
      <xdr:row>7</xdr:row>
      <xdr:rowOff>61504</xdr:rowOff>
    </xdr:from>
    <xdr:to>
      <xdr:col>4</xdr:col>
      <xdr:colOff>1127215</xdr:colOff>
      <xdr:row>8</xdr:row>
      <xdr:rowOff>99604</xdr:rowOff>
    </xdr:to>
    <xdr:sp macro="" textlink="'Data 2'!K210">
      <xdr:nvSpPr>
        <xdr:cNvPr id="68" name="Texto 239"/>
        <xdr:cNvSpPr txBox="1">
          <a:spLocks noChangeArrowheads="1" noTextEdit="1"/>
        </xdr:cNvSpPr>
      </xdr:nvSpPr>
      <xdr:spPr bwMode="auto">
        <a:xfrm>
          <a:off x="2660740" y="1279343"/>
          <a:ext cx="323850" cy="201386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fld id="{DD47E0AC-7345-4DD2-AAB9-F8650D52FFDE}" type="TxLink">
            <a:rPr lang="en-US" sz="800" b="0" i="0" u="none" strike="noStrike" baseline="0">
              <a:solidFill>
                <a:srgbClr val="004563"/>
              </a:solidFill>
              <a:latin typeface="Arial"/>
              <a:cs typeface="Arial"/>
            </a:rPr>
            <a:pPr algn="l" rtl="0">
              <a:defRPr sz="1000"/>
            </a:pPr>
            <a:t>1.439</a:t>
          </a:fld>
          <a:endParaRPr lang="es-ES" sz="800" b="0" i="0" u="none" strike="noStrike" baseline="0">
            <a:solidFill>
              <a:srgbClr val="004563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4</xdr:col>
      <xdr:colOff>1395277</xdr:colOff>
      <xdr:row>11</xdr:row>
      <xdr:rowOff>68309</xdr:rowOff>
    </xdr:from>
    <xdr:to>
      <xdr:col>4</xdr:col>
      <xdr:colOff>1423852</xdr:colOff>
      <xdr:row>13</xdr:row>
      <xdr:rowOff>101737</xdr:rowOff>
    </xdr:to>
    <xdr:sp macro="" textlink="">
      <xdr:nvSpPr>
        <xdr:cNvPr id="69" name="Rectangle 106"/>
        <xdr:cNvSpPr>
          <a:spLocks noChangeArrowheads="1"/>
        </xdr:cNvSpPr>
      </xdr:nvSpPr>
      <xdr:spPr bwMode="auto">
        <a:xfrm>
          <a:off x="3252652" y="1939291"/>
          <a:ext cx="28575" cy="360000"/>
        </a:xfrm>
        <a:prstGeom prst="rect">
          <a:avLst/>
        </a:prstGeom>
        <a:solidFill>
          <a:srgbClr val="969696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1422491</xdr:colOff>
      <xdr:row>12</xdr:row>
      <xdr:rowOff>99925</xdr:rowOff>
    </xdr:from>
    <xdr:to>
      <xdr:col>4</xdr:col>
      <xdr:colOff>1638491</xdr:colOff>
      <xdr:row>13</xdr:row>
      <xdr:rowOff>103175</xdr:rowOff>
    </xdr:to>
    <xdr:sp macro="" textlink="'Data 2'!L211">
      <xdr:nvSpPr>
        <xdr:cNvPr id="70" name="Text Box 49"/>
        <xdr:cNvSpPr txBox="1">
          <a:spLocks noChangeArrowheads="1" noTextEdit="1"/>
        </xdr:cNvSpPr>
      </xdr:nvSpPr>
      <xdr:spPr bwMode="auto">
        <a:xfrm>
          <a:off x="3279866" y="2108113"/>
          <a:ext cx="216000" cy="162000"/>
        </a:xfrm>
        <a:prstGeom prst="rect">
          <a:avLst/>
        </a:prstGeom>
        <a:solidFill>
          <a:schemeClr val="bg1">
            <a:lumMod val="50000"/>
          </a:schemeClr>
        </a:solidFill>
        <a:ln w="1">
          <a:noFill/>
          <a:miter lim="800000"/>
          <a:headEnd/>
          <a:tailEnd/>
        </a:ln>
        <a:effectLst/>
      </xdr:spPr>
      <xdr:txBody>
        <a:bodyPr vertOverflow="clip" wrap="square" lIns="0" tIns="0" rIns="0" bIns="0" anchor="b" upright="1"/>
        <a:lstStyle/>
        <a:p>
          <a:pPr marL="0" indent="0" algn="ctr" rtl="0">
            <a:defRPr sz="1000"/>
          </a:pPr>
          <a:fld id="{68CF77F9-6149-40E6-ABC4-869F98A31F58}" type="TxLink">
            <a:rPr lang="en-US" sz="700" b="1" i="0" u="none" strike="noStrike">
              <a:solidFill>
                <a:srgbClr val="FFFFFF"/>
              </a:solidFill>
              <a:latin typeface="Arial"/>
              <a:ea typeface="+mn-ea"/>
              <a:cs typeface="Arial"/>
            </a:rPr>
            <a:pPr marL="0" indent="0" algn="ctr" rtl="0">
              <a:defRPr sz="1000"/>
            </a:pPr>
            <a:t>45%</a:t>
          </a:fld>
          <a:endParaRPr lang="es-ES" sz="700" b="1" i="0" u="none" strike="noStrike">
            <a:solidFill>
              <a:srgbClr val="FFFFFF"/>
            </a:solidFill>
            <a:latin typeface="Arial"/>
            <a:ea typeface="+mn-ea"/>
            <a:cs typeface="Arial"/>
          </a:endParaRPr>
        </a:p>
      </xdr:txBody>
    </xdr:sp>
    <xdr:clientData/>
  </xdr:twoCellAnchor>
  <xdr:twoCellAnchor>
    <xdr:from>
      <xdr:col>4</xdr:col>
      <xdr:colOff>1408884</xdr:colOff>
      <xdr:row>10</xdr:row>
      <xdr:rowOff>112940</xdr:rowOff>
    </xdr:from>
    <xdr:to>
      <xdr:col>4</xdr:col>
      <xdr:colOff>1732734</xdr:colOff>
      <xdr:row>11</xdr:row>
      <xdr:rowOff>151040</xdr:rowOff>
    </xdr:to>
    <xdr:sp macro="" textlink="'Data 2'!K211">
      <xdr:nvSpPr>
        <xdr:cNvPr id="71" name="Texto 239"/>
        <xdr:cNvSpPr txBox="1">
          <a:spLocks noChangeArrowheads="1" noTextEdit="1"/>
        </xdr:cNvSpPr>
      </xdr:nvSpPr>
      <xdr:spPr bwMode="auto">
        <a:xfrm>
          <a:off x="3266259" y="1820636"/>
          <a:ext cx="323850" cy="201386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fld id="{BA363A82-0018-4726-9397-43BB52CD3DC4}" type="TxLink">
            <a:rPr lang="en-US" sz="800" b="0" i="0" u="none" strike="noStrike" baseline="0">
              <a:solidFill>
                <a:srgbClr val="004563"/>
              </a:solidFill>
              <a:latin typeface="Arial"/>
              <a:cs typeface="Arial"/>
            </a:rPr>
            <a:pPr algn="l" rtl="0">
              <a:defRPr sz="1000"/>
            </a:pPr>
            <a:t>2.170</a:t>
          </a:fld>
          <a:endParaRPr lang="es-ES" sz="800" b="0" i="0" u="none" strike="noStrike" baseline="0">
            <a:solidFill>
              <a:srgbClr val="004563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4</xdr:col>
      <xdr:colOff>2892682</xdr:colOff>
      <xdr:row>10</xdr:row>
      <xdr:rowOff>112940</xdr:rowOff>
    </xdr:from>
    <xdr:to>
      <xdr:col>4</xdr:col>
      <xdr:colOff>2921257</xdr:colOff>
      <xdr:row>12</xdr:row>
      <xdr:rowOff>145131</xdr:rowOff>
    </xdr:to>
    <xdr:sp macro="" textlink="">
      <xdr:nvSpPr>
        <xdr:cNvPr id="72" name="Rectangle 106"/>
        <xdr:cNvSpPr>
          <a:spLocks noChangeArrowheads="1"/>
        </xdr:cNvSpPr>
      </xdr:nvSpPr>
      <xdr:spPr bwMode="auto">
        <a:xfrm>
          <a:off x="4750057" y="1820636"/>
          <a:ext cx="28575" cy="358763"/>
        </a:xfrm>
        <a:prstGeom prst="rect">
          <a:avLst/>
        </a:prstGeom>
        <a:solidFill>
          <a:srgbClr val="969696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2920514</xdr:colOff>
      <xdr:row>11</xdr:row>
      <xdr:rowOff>100112</xdr:rowOff>
    </xdr:from>
    <xdr:to>
      <xdr:col>4</xdr:col>
      <xdr:colOff>3136514</xdr:colOff>
      <xdr:row>12</xdr:row>
      <xdr:rowOff>146562</xdr:rowOff>
    </xdr:to>
    <xdr:sp macro="" textlink="'Data 2'!L215">
      <xdr:nvSpPr>
        <xdr:cNvPr id="73" name="Text Box 49"/>
        <xdr:cNvSpPr txBox="1">
          <a:spLocks noChangeArrowheads="1" noTextEdit="1"/>
        </xdr:cNvSpPr>
      </xdr:nvSpPr>
      <xdr:spPr bwMode="auto">
        <a:xfrm>
          <a:off x="4777889" y="1949550"/>
          <a:ext cx="216000" cy="205200"/>
        </a:xfrm>
        <a:prstGeom prst="rect">
          <a:avLst/>
        </a:prstGeom>
        <a:solidFill>
          <a:schemeClr val="bg1">
            <a:lumMod val="50000"/>
          </a:schemeClr>
        </a:solidFill>
        <a:ln w="1">
          <a:noFill/>
          <a:miter lim="800000"/>
          <a:headEnd/>
          <a:tailEnd/>
        </a:ln>
        <a:effectLst/>
      </xdr:spPr>
      <xdr:txBody>
        <a:bodyPr vertOverflow="clip" wrap="square" lIns="0" tIns="0" rIns="0" bIns="0" anchor="b" upright="1"/>
        <a:lstStyle/>
        <a:p>
          <a:pPr marL="0" indent="0" algn="ctr" rtl="0">
            <a:defRPr sz="1000"/>
          </a:pPr>
          <a:fld id="{A192F5A9-55BC-4B12-BB23-744F468A02F8}" type="TxLink">
            <a:rPr lang="en-US" sz="700" b="1" i="0" u="none" strike="noStrike">
              <a:solidFill>
                <a:srgbClr val="FFFFFF"/>
              </a:solidFill>
              <a:latin typeface="Arial"/>
              <a:ea typeface="+mn-ea"/>
              <a:cs typeface="Arial"/>
            </a:rPr>
            <a:pPr marL="0" indent="0" algn="ctr" rtl="0">
              <a:defRPr sz="1000"/>
            </a:pPr>
            <a:t>57%</a:t>
          </a:fld>
          <a:endParaRPr lang="es-ES" sz="700" b="1" i="0" u="none" strike="noStrike">
            <a:solidFill>
              <a:srgbClr val="FFFFFF"/>
            </a:solidFill>
            <a:latin typeface="Arial"/>
            <a:ea typeface="+mn-ea"/>
            <a:cs typeface="Arial"/>
          </a:endParaRPr>
        </a:p>
      </xdr:txBody>
    </xdr:sp>
    <xdr:clientData/>
  </xdr:twoCellAnchor>
  <xdr:twoCellAnchor>
    <xdr:from>
      <xdr:col>4</xdr:col>
      <xdr:colOff>2892061</xdr:colOff>
      <xdr:row>9</xdr:row>
      <xdr:rowOff>140154</xdr:rowOff>
    </xdr:from>
    <xdr:to>
      <xdr:col>4</xdr:col>
      <xdr:colOff>3215911</xdr:colOff>
      <xdr:row>10</xdr:row>
      <xdr:rowOff>129268</xdr:rowOff>
    </xdr:to>
    <xdr:sp macro="" textlink="'Data 2'!K215">
      <xdr:nvSpPr>
        <xdr:cNvPr id="74" name="Texto 239"/>
        <xdr:cNvSpPr txBox="1">
          <a:spLocks noChangeArrowheads="1" noTextEdit="1"/>
        </xdr:cNvSpPr>
      </xdr:nvSpPr>
      <xdr:spPr bwMode="auto">
        <a:xfrm>
          <a:off x="4749436" y="1684565"/>
          <a:ext cx="323850" cy="152399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fld id="{DF3F2176-B564-4E55-9AD6-AE74BB62D98C}" type="TxLink">
            <a:rPr lang="en-US" sz="800" b="0" i="0" u="none" strike="noStrike" baseline="0">
              <a:solidFill>
                <a:srgbClr val="004563"/>
              </a:solidFill>
              <a:latin typeface="Arial"/>
              <a:cs typeface="Arial"/>
            </a:rPr>
            <a:pPr algn="l" rtl="0">
              <a:defRPr sz="1000"/>
            </a:pPr>
            <a:t>1.352</a:t>
          </a:fld>
          <a:endParaRPr lang="es-ES" sz="800" b="0" i="0" u="none" strike="noStrike" baseline="0">
            <a:solidFill>
              <a:srgbClr val="004563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4</xdr:col>
      <xdr:colOff>2177687</xdr:colOff>
      <xdr:row>14</xdr:row>
      <xdr:rowOff>126547</xdr:rowOff>
    </xdr:from>
    <xdr:to>
      <xdr:col>4</xdr:col>
      <xdr:colOff>2206262</xdr:colOff>
      <xdr:row>16</xdr:row>
      <xdr:rowOff>158738</xdr:rowOff>
    </xdr:to>
    <xdr:sp macro="" textlink="">
      <xdr:nvSpPr>
        <xdr:cNvPr id="75" name="Rectangle 106"/>
        <xdr:cNvSpPr>
          <a:spLocks noChangeArrowheads="1"/>
        </xdr:cNvSpPr>
      </xdr:nvSpPr>
      <xdr:spPr bwMode="auto">
        <a:xfrm>
          <a:off x="4035062" y="2487386"/>
          <a:ext cx="28575" cy="358763"/>
        </a:xfrm>
        <a:prstGeom prst="rect">
          <a:avLst/>
        </a:prstGeom>
        <a:solidFill>
          <a:srgbClr val="969696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2204902</xdr:colOff>
      <xdr:row>16</xdr:row>
      <xdr:rowOff>20625</xdr:rowOff>
    </xdr:from>
    <xdr:to>
      <xdr:col>4</xdr:col>
      <xdr:colOff>2420902</xdr:colOff>
      <xdr:row>16</xdr:row>
      <xdr:rowOff>153825</xdr:rowOff>
    </xdr:to>
    <xdr:sp macro="" textlink="'Data 2'!L212">
      <xdr:nvSpPr>
        <xdr:cNvPr id="76" name="Text Box 49"/>
        <xdr:cNvSpPr txBox="1">
          <a:spLocks noChangeArrowheads="1" noTextEdit="1"/>
        </xdr:cNvSpPr>
      </xdr:nvSpPr>
      <xdr:spPr bwMode="auto">
        <a:xfrm>
          <a:off x="4062277" y="2663813"/>
          <a:ext cx="216000" cy="133200"/>
        </a:xfrm>
        <a:prstGeom prst="rect">
          <a:avLst/>
        </a:prstGeom>
        <a:solidFill>
          <a:schemeClr val="bg1">
            <a:lumMod val="50000"/>
          </a:schemeClr>
        </a:solidFill>
        <a:ln w="1">
          <a:noFill/>
          <a:miter lim="800000"/>
          <a:headEnd/>
          <a:tailEnd/>
        </a:ln>
        <a:effectLst/>
      </xdr:spPr>
      <xdr:txBody>
        <a:bodyPr vertOverflow="clip" wrap="square" lIns="0" tIns="0" rIns="0" bIns="0" anchor="ctr" upright="1"/>
        <a:lstStyle/>
        <a:p>
          <a:pPr marL="0" indent="0" algn="ctr" rtl="0">
            <a:defRPr sz="1000"/>
          </a:pPr>
          <a:fld id="{0C45AD92-EDC1-4BAC-9399-4751B5A5669A}" type="TxLink">
            <a:rPr lang="en-US" sz="700" b="1" i="0" u="none" strike="noStrike">
              <a:solidFill>
                <a:schemeClr val="bg1"/>
              </a:solidFill>
              <a:latin typeface="Arial"/>
              <a:ea typeface="+mn-ea"/>
              <a:cs typeface="Arial"/>
            </a:rPr>
            <a:pPr marL="0" indent="0" algn="ctr" rtl="0">
              <a:defRPr sz="1000"/>
            </a:pPr>
            <a:t>37%</a:t>
          </a:fld>
          <a:endParaRPr lang="es-ES" sz="700" b="1" i="0" u="none" strike="noStrike">
            <a:solidFill>
              <a:schemeClr val="bg1"/>
            </a:solidFill>
            <a:latin typeface="Arial"/>
            <a:ea typeface="+mn-ea"/>
            <a:cs typeface="Arial"/>
          </a:endParaRPr>
        </a:p>
      </xdr:txBody>
    </xdr:sp>
    <xdr:clientData/>
  </xdr:twoCellAnchor>
  <xdr:twoCellAnchor>
    <xdr:from>
      <xdr:col>4</xdr:col>
      <xdr:colOff>2184490</xdr:colOff>
      <xdr:row>14</xdr:row>
      <xdr:rowOff>44904</xdr:rowOff>
    </xdr:from>
    <xdr:to>
      <xdr:col>4</xdr:col>
      <xdr:colOff>2508340</xdr:colOff>
      <xdr:row>15</xdr:row>
      <xdr:rowOff>34017</xdr:rowOff>
    </xdr:to>
    <xdr:sp macro="" textlink="'Data 2'!K212">
      <xdr:nvSpPr>
        <xdr:cNvPr id="77" name="Texto 239"/>
        <xdr:cNvSpPr txBox="1">
          <a:spLocks noChangeArrowheads="1" noTextEdit="1"/>
        </xdr:cNvSpPr>
      </xdr:nvSpPr>
      <xdr:spPr bwMode="auto">
        <a:xfrm>
          <a:off x="4041865" y="2405743"/>
          <a:ext cx="323850" cy="152399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fld id="{67AB8EDC-FB59-4480-8E45-643BBF38C8DC}" type="TxLink">
            <a:rPr lang="en-US" sz="800" b="0" i="0" u="none" strike="noStrike" baseline="0">
              <a:solidFill>
                <a:srgbClr val="004563"/>
              </a:solidFill>
              <a:latin typeface="Arial"/>
              <a:cs typeface="Arial"/>
            </a:rPr>
            <a:pPr algn="l" rtl="0">
              <a:defRPr sz="1000"/>
            </a:pPr>
            <a:t>2.312</a:t>
          </a:fld>
          <a:endParaRPr lang="es-ES" sz="800" b="0" i="0" u="none" strike="noStrike" baseline="0">
            <a:solidFill>
              <a:srgbClr val="004563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4</xdr:col>
      <xdr:colOff>2021205</xdr:colOff>
      <xdr:row>18</xdr:row>
      <xdr:rowOff>160565</xdr:rowOff>
    </xdr:from>
    <xdr:to>
      <xdr:col>4</xdr:col>
      <xdr:colOff>2049780</xdr:colOff>
      <xdr:row>21</xdr:row>
      <xdr:rowOff>30708</xdr:rowOff>
    </xdr:to>
    <xdr:sp macro="" textlink="">
      <xdr:nvSpPr>
        <xdr:cNvPr id="78" name="Rectangle 81"/>
        <xdr:cNvSpPr>
          <a:spLocks noChangeArrowheads="1"/>
        </xdr:cNvSpPr>
      </xdr:nvSpPr>
      <xdr:spPr bwMode="auto">
        <a:xfrm>
          <a:off x="3878580" y="3174547"/>
          <a:ext cx="28575" cy="360000"/>
        </a:xfrm>
        <a:prstGeom prst="rect">
          <a:avLst/>
        </a:prstGeom>
        <a:solidFill>
          <a:srgbClr val="969696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2046084</xdr:colOff>
      <xdr:row>19</xdr:row>
      <xdr:rowOff>134816</xdr:rowOff>
    </xdr:from>
    <xdr:to>
      <xdr:col>4</xdr:col>
      <xdr:colOff>2262084</xdr:colOff>
      <xdr:row>21</xdr:row>
      <xdr:rowOff>33316</xdr:rowOff>
    </xdr:to>
    <xdr:sp macro="" textlink="'Data 2'!L214">
      <xdr:nvSpPr>
        <xdr:cNvPr id="79" name="Text Box 49"/>
        <xdr:cNvSpPr txBox="1">
          <a:spLocks noChangeArrowheads="1" noTextEdit="1"/>
        </xdr:cNvSpPr>
      </xdr:nvSpPr>
      <xdr:spPr bwMode="auto">
        <a:xfrm>
          <a:off x="3903459" y="3254254"/>
          <a:ext cx="216000" cy="216000"/>
        </a:xfrm>
        <a:prstGeom prst="rect">
          <a:avLst/>
        </a:prstGeom>
        <a:solidFill>
          <a:schemeClr val="bg1">
            <a:lumMod val="50000"/>
          </a:schemeClr>
        </a:solidFill>
        <a:ln w="1">
          <a:noFill/>
          <a:miter lim="800000"/>
          <a:headEnd/>
          <a:tailEnd/>
        </a:ln>
        <a:effectLst/>
      </xdr:spPr>
      <xdr:txBody>
        <a:bodyPr vertOverflow="clip" wrap="square" lIns="0" tIns="0" rIns="0" bIns="0" anchor="ctr" upright="1"/>
        <a:lstStyle/>
        <a:p>
          <a:pPr marL="0" indent="0" algn="ctr" rtl="0">
            <a:defRPr sz="1000"/>
          </a:pPr>
          <a:fld id="{A5239C62-09D3-4D5F-A00E-20BF056EF3D3}" type="TxLink">
            <a:rPr lang="en-US" sz="700" b="1" i="0" u="none" strike="noStrike">
              <a:solidFill>
                <a:srgbClr val="FFFFFF"/>
              </a:solidFill>
              <a:latin typeface="Arial"/>
              <a:ea typeface="+mn-ea"/>
              <a:cs typeface="Arial"/>
            </a:rPr>
            <a:pPr marL="0" indent="0" algn="ctr" rtl="0">
              <a:defRPr sz="1000"/>
            </a:pPr>
            <a:t>60%</a:t>
          </a:fld>
          <a:endParaRPr lang="es-ES" sz="700" b="1" i="0" u="none" strike="noStrike">
            <a:solidFill>
              <a:srgbClr val="FFFFFF"/>
            </a:solidFill>
            <a:latin typeface="Arial"/>
            <a:ea typeface="+mn-ea"/>
            <a:cs typeface="Arial"/>
          </a:endParaRPr>
        </a:p>
      </xdr:txBody>
    </xdr:sp>
    <xdr:clientData/>
  </xdr:twoCellAnchor>
  <xdr:twoCellAnchor>
    <xdr:from>
      <xdr:col>4</xdr:col>
      <xdr:colOff>2034812</xdr:colOff>
      <xdr:row>18</xdr:row>
      <xdr:rowOff>51707</xdr:rowOff>
    </xdr:from>
    <xdr:to>
      <xdr:col>4</xdr:col>
      <xdr:colOff>2358662</xdr:colOff>
      <xdr:row>19</xdr:row>
      <xdr:rowOff>40820</xdr:rowOff>
    </xdr:to>
    <xdr:sp macro="" textlink="'Data 2'!K214">
      <xdr:nvSpPr>
        <xdr:cNvPr id="80" name="Texto 239"/>
        <xdr:cNvSpPr txBox="1">
          <a:spLocks noChangeArrowheads="1" noTextEdit="1"/>
        </xdr:cNvSpPr>
      </xdr:nvSpPr>
      <xdr:spPr bwMode="auto">
        <a:xfrm>
          <a:off x="3892187" y="3065689"/>
          <a:ext cx="323850" cy="152399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fld id="{60192121-55E1-49CB-A34E-D00CEB468DB5}" type="TxLink">
            <a:rPr lang="en-US" sz="800" b="0" i="0" u="none" strike="noStrike" baseline="0">
              <a:solidFill>
                <a:srgbClr val="004563"/>
              </a:solidFill>
              <a:latin typeface="Arial"/>
              <a:cs typeface="Arial"/>
            </a:rPr>
            <a:pPr algn="l" rtl="0">
              <a:defRPr sz="1000"/>
            </a:pPr>
            <a:t>512</a:t>
          </a:fld>
          <a:endParaRPr lang="es-ES" sz="800" b="0" i="0" u="none" strike="noStrike" baseline="0">
            <a:solidFill>
              <a:srgbClr val="004563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4</xdr:col>
      <xdr:colOff>912344</xdr:colOff>
      <xdr:row>12</xdr:row>
      <xdr:rowOff>148945</xdr:rowOff>
    </xdr:from>
    <xdr:to>
      <xdr:col>4</xdr:col>
      <xdr:colOff>1128344</xdr:colOff>
      <xdr:row>13</xdr:row>
      <xdr:rowOff>94460</xdr:rowOff>
    </xdr:to>
    <xdr:sp macro="" textlink="'Data 2'!F211">
      <xdr:nvSpPr>
        <xdr:cNvPr id="81" name="Text Box 99"/>
        <xdr:cNvSpPr txBox="1">
          <a:spLocks noChangeArrowheads="1" noTextEdit="1"/>
        </xdr:cNvSpPr>
      </xdr:nvSpPr>
      <xdr:spPr bwMode="auto">
        <a:xfrm>
          <a:off x="2769719" y="2157133"/>
          <a:ext cx="216000" cy="104265"/>
        </a:xfrm>
        <a:prstGeom prst="rect">
          <a:avLst/>
        </a:prstGeom>
        <a:noFill/>
        <a:ln w="1">
          <a:noFill/>
          <a:miter lim="800000"/>
          <a:headEnd/>
          <a:tailEnd/>
        </a:ln>
        <a:effectLst/>
      </xdr:spPr>
      <xdr:txBody>
        <a:bodyPr vertOverflow="clip" wrap="square" lIns="0" tIns="0" rIns="0" bIns="0" anchor="b" upright="1"/>
        <a:lstStyle/>
        <a:p>
          <a:pPr marL="0" indent="0" algn="ctr" rtl="0">
            <a:defRPr sz="1000"/>
          </a:pPr>
          <a:fld id="{3BC81654-0927-499D-B0D5-792739B60C8A}" type="TxLink">
            <a:rPr lang="en-US" sz="700" b="1" i="0" u="none" strike="noStrike" baseline="0">
              <a:solidFill>
                <a:schemeClr val="bg1"/>
              </a:solidFill>
              <a:latin typeface="Arial"/>
              <a:ea typeface="+mn-ea"/>
              <a:cs typeface="Arial"/>
            </a:rPr>
            <a:pPr marL="0" indent="0" algn="ctr" rtl="0">
              <a:defRPr sz="1000"/>
            </a:pPr>
            <a:t>56%</a:t>
          </a:fld>
          <a:endParaRPr lang="es-ES" sz="700" b="1" i="0" u="none" strike="noStrike" baseline="0">
            <a:solidFill>
              <a:schemeClr val="bg1"/>
            </a:solidFill>
            <a:latin typeface="Arial"/>
            <a:ea typeface="+mn-ea"/>
            <a:cs typeface="Arial"/>
          </a:endParaRPr>
        </a:p>
      </xdr:txBody>
    </xdr:sp>
    <xdr:clientData/>
  </xdr:twoCellAnchor>
  <xdr:twoCellAnchor>
    <xdr:from>
      <xdr:col>4</xdr:col>
      <xdr:colOff>1958171</xdr:colOff>
      <xdr:row>16</xdr:row>
      <xdr:rowOff>61712</xdr:rowOff>
    </xdr:from>
    <xdr:to>
      <xdr:col>4</xdr:col>
      <xdr:colOff>2174171</xdr:colOff>
      <xdr:row>17</xdr:row>
      <xdr:rowOff>7227</xdr:rowOff>
    </xdr:to>
    <xdr:sp macro="" textlink="'Data 2'!I212">
      <xdr:nvSpPr>
        <xdr:cNvPr id="82" name="Text Box 146"/>
        <xdr:cNvSpPr txBox="1">
          <a:spLocks noChangeArrowheads="1" noTextEdit="1"/>
        </xdr:cNvSpPr>
      </xdr:nvSpPr>
      <xdr:spPr bwMode="auto">
        <a:xfrm>
          <a:off x="3815546" y="2704900"/>
          <a:ext cx="216000" cy="104265"/>
        </a:xfrm>
        <a:prstGeom prst="rect">
          <a:avLst/>
        </a:prstGeom>
        <a:noFill/>
        <a:ln w="1">
          <a:noFill/>
          <a:miter lim="800000"/>
          <a:headEnd/>
          <a:tailEnd/>
        </a:ln>
        <a:effectLst/>
      </xdr:spPr>
      <xdr:txBody>
        <a:bodyPr vertOverflow="clip" wrap="square" lIns="0" tIns="0" rIns="0" bIns="0" anchor="b" upright="1"/>
        <a:lstStyle/>
        <a:p>
          <a:pPr marL="0" indent="0" algn="ctr" rtl="0">
            <a:defRPr sz="1000"/>
          </a:pPr>
          <a:fld id="{95B07AE6-BC93-49E6-9095-F2C54A966F20}" type="TxLink">
            <a:rPr lang="en-US" sz="700" b="1" i="0" u="none" strike="noStrike">
              <a:solidFill>
                <a:schemeClr val="bg1"/>
              </a:solidFill>
              <a:latin typeface="Arial"/>
              <a:ea typeface="+mn-ea"/>
              <a:cs typeface="Arial"/>
            </a:rPr>
            <a:pPr marL="0" indent="0" algn="ctr" rtl="0">
              <a:defRPr sz="1000"/>
            </a:pPr>
            <a:t>26%</a:t>
          </a:fld>
          <a:endParaRPr lang="es-ES" sz="700" b="1" i="0" u="none" strike="noStrike">
            <a:solidFill>
              <a:schemeClr val="bg1"/>
            </a:solidFill>
            <a:latin typeface="Arial"/>
            <a:ea typeface="+mn-ea"/>
            <a:cs typeface="Arial"/>
          </a:endParaRPr>
        </a:p>
      </xdr:txBody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518160</xdr:colOff>
      <xdr:row>6</xdr:row>
      <xdr:rowOff>9525</xdr:rowOff>
    </xdr:from>
    <xdr:to>
      <xdr:col>5</xdr:col>
      <xdr:colOff>251460</xdr:colOff>
      <xdr:row>23</xdr:row>
      <xdr:rowOff>160020</xdr:rowOff>
    </xdr:to>
    <xdr:graphicFrame macro="">
      <xdr:nvGraphicFramePr>
        <xdr:cNvPr id="6412310" name="GRAF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2</xdr:col>
      <xdr:colOff>9525</xdr:colOff>
      <xdr:row>1</xdr:row>
      <xdr:rowOff>161925</xdr:rowOff>
    </xdr:from>
    <xdr:to>
      <xdr:col>2</xdr:col>
      <xdr:colOff>895350</xdr:colOff>
      <xdr:row>2</xdr:row>
      <xdr:rowOff>171450</xdr:rowOff>
    </xdr:to>
    <xdr:pic>
      <xdr:nvPicPr>
        <xdr:cNvPr id="6412311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71450"/>
          <a:ext cx="885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2</xdr:col>
      <xdr:colOff>9524</xdr:colOff>
      <xdr:row>3</xdr:row>
      <xdr:rowOff>28575</xdr:rowOff>
    </xdr:from>
    <xdr:to>
      <xdr:col>4</xdr:col>
      <xdr:colOff>7044599</xdr:colOff>
      <xdr:row>3</xdr:row>
      <xdr:rowOff>28575</xdr:rowOff>
    </xdr:to>
    <xdr:sp macro="" textlink="">
      <xdr:nvSpPr>
        <xdr:cNvPr id="6412312" name="Line 3"/>
        <xdr:cNvSpPr>
          <a:spLocks noChangeShapeType="1"/>
        </xdr:cNvSpPr>
      </xdr:nvSpPr>
      <xdr:spPr bwMode="auto">
        <a:xfrm flipH="1">
          <a:off x="200024" y="493395"/>
          <a:ext cx="8949600" cy="0"/>
        </a:xfrm>
        <a:prstGeom prst="line">
          <a:avLst/>
        </a:prstGeom>
        <a:noFill/>
        <a:ln w="3175">
          <a:solidFill>
            <a:srgbClr val="C0C0C0"/>
          </a:solidFill>
          <a:round/>
          <a:headEnd/>
          <a:tailEnd/>
        </a:ln>
        <a:effectLst>
          <a:prstShdw prst="shdw17" dist="17961" dir="2700000">
            <a:srgbClr val="737373"/>
          </a:prstShdw>
        </a:effectLst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0.55965</cdr:x>
      <cdr:y>0.86113</cdr:y>
    </cdr:from>
    <cdr:to>
      <cdr:x>0.59104</cdr:x>
      <cdr:y>0.91764</cdr:y>
    </cdr:to>
    <cdr:sp macro="" textlink="">
      <cdr:nvSpPr>
        <cdr:cNvPr id="32153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728302" y="2500039"/>
          <a:ext cx="265202" cy="16408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18288" bIns="22860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s-ES" sz="800" b="0" i="0" strike="noStrike">
              <a:solidFill>
                <a:srgbClr val="004563"/>
              </a:solidFill>
              <a:latin typeface="Arial"/>
              <a:cs typeface="Arial"/>
            </a:rPr>
            <a:t>2016</a:t>
          </a:r>
        </a:p>
      </cdr:txBody>
    </cdr:sp>
  </cdr:relSizeAnchor>
  <cdr:relSizeAnchor xmlns:cdr="http://schemas.openxmlformats.org/drawingml/2006/chartDrawing">
    <cdr:from>
      <cdr:x>0.66666</cdr:x>
      <cdr:y>0.75776</cdr:y>
    </cdr:from>
    <cdr:to>
      <cdr:x>0.91364</cdr:x>
      <cdr:y>0.82585</cdr:y>
    </cdr:to>
    <cdr:sp macro="" textlink="">
      <cdr:nvSpPr>
        <cdr:cNvPr id="321540" name="Texto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796248" y="2186950"/>
          <a:ext cx="2147348" cy="19651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square" lIns="18288" tIns="22860" rIns="0" bIns="22860" anchor="ctr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004563"/>
              </a:solidFill>
              <a:latin typeface="Arial"/>
              <a:cs typeface="Arial"/>
            </a:rPr>
            <a:t>Mínimo estadístico</a:t>
          </a:r>
        </a:p>
      </cdr:txBody>
    </cdr:sp>
  </cdr:relSizeAnchor>
  <cdr:relSizeAnchor xmlns:cdr="http://schemas.openxmlformats.org/drawingml/2006/chartDrawing">
    <cdr:from>
      <cdr:x>0.84199</cdr:x>
      <cdr:y>0.86508</cdr:y>
    </cdr:from>
    <cdr:to>
      <cdr:x>0.87338</cdr:x>
      <cdr:y>0.92159</cdr:y>
    </cdr:to>
    <cdr:sp macro="" textlink="">
      <cdr:nvSpPr>
        <cdr:cNvPr id="321541" name="Texto 8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113701" y="2511507"/>
          <a:ext cx="265202" cy="16408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18288" bIns="22860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s-ES" sz="800" b="0" i="0" strike="noStrike">
              <a:solidFill>
                <a:srgbClr val="004563"/>
              </a:solidFill>
              <a:latin typeface="Arial"/>
              <a:cs typeface="Arial"/>
            </a:rPr>
            <a:t>2018</a:t>
          </a:r>
        </a:p>
      </cdr:txBody>
    </cdr:sp>
  </cdr:relSizeAnchor>
  <cdr:relSizeAnchor xmlns:cdr="http://schemas.openxmlformats.org/drawingml/2006/chartDrawing">
    <cdr:from>
      <cdr:x>0.70423</cdr:x>
      <cdr:y>0.8616</cdr:y>
    </cdr:from>
    <cdr:to>
      <cdr:x>0.73562</cdr:x>
      <cdr:y>0.91811</cdr:y>
    </cdr:to>
    <cdr:sp macro="" textlink="">
      <cdr:nvSpPr>
        <cdr:cNvPr id="321542" name="Texto 9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949811" y="2501403"/>
          <a:ext cx="265202" cy="16408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18288" bIns="22860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s-ES" sz="800" b="0" i="0" strike="noStrike">
              <a:solidFill>
                <a:srgbClr val="004563"/>
              </a:solidFill>
              <a:latin typeface="Arial"/>
              <a:cs typeface="Arial"/>
            </a:rPr>
            <a:t>2017</a:t>
          </a:r>
        </a:p>
      </cdr:txBody>
    </cdr:sp>
  </cdr:relSizeAnchor>
  <cdr:relSizeAnchor xmlns:cdr="http://schemas.openxmlformats.org/drawingml/2006/chartDrawing">
    <cdr:from>
      <cdr:x>0.36897</cdr:x>
      <cdr:y>0.16568</cdr:y>
    </cdr:from>
    <cdr:to>
      <cdr:x>0.36907</cdr:x>
      <cdr:y>0.89806</cdr:y>
    </cdr:to>
    <cdr:sp macro="" textlink="">
      <cdr:nvSpPr>
        <cdr:cNvPr id="321543" name="Line 7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H="1" flipV="1">
          <a:off x="3208021" y="478154"/>
          <a:ext cx="836" cy="2113713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val="F5F5F5"/>
          </a:solidFill>
          <a:round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0.51107</cdr:x>
      <cdr:y>0.15512</cdr:y>
    </cdr:from>
    <cdr:to>
      <cdr:x>0.51107</cdr:x>
      <cdr:y>0.89014</cdr:y>
    </cdr:to>
    <cdr:sp macro="" textlink="">
      <cdr:nvSpPr>
        <cdr:cNvPr id="321544" name="Line 8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4443468" y="447674"/>
          <a:ext cx="0" cy="2121333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val="F5F5F5"/>
          </a:solidFill>
          <a:round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0.66725</cdr:x>
      <cdr:y>0.26956</cdr:y>
    </cdr:from>
    <cdr:to>
      <cdr:x>0.91175</cdr:x>
      <cdr:y>0.33978</cdr:y>
    </cdr:to>
    <cdr:sp macro="" textlink="">
      <cdr:nvSpPr>
        <cdr:cNvPr id="321539" name="Texto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801359" y="777979"/>
          <a:ext cx="2125785" cy="2026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square" lIns="18288" tIns="22860" rIns="0" bIns="22860" anchor="ctr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004563"/>
              </a:solidFill>
              <a:latin typeface="Arial"/>
              <a:cs typeface="Arial"/>
            </a:rPr>
            <a:t>Máximo</a:t>
          </a:r>
          <a:r>
            <a:rPr lang="es-ES" sz="800" b="0" i="0" strike="noStrike" baseline="0">
              <a:solidFill>
                <a:srgbClr val="004563"/>
              </a:solidFill>
              <a:latin typeface="Arial"/>
              <a:cs typeface="Arial"/>
            </a:rPr>
            <a:t> </a:t>
          </a:r>
          <a:r>
            <a:rPr lang="es-ES" sz="800" b="0" i="0" strike="noStrike">
              <a:solidFill>
                <a:srgbClr val="004563"/>
              </a:solidFill>
              <a:latin typeface="Arial"/>
              <a:cs typeface="Arial"/>
            </a:rPr>
            <a:t>estadístico</a:t>
          </a:r>
        </a:p>
      </cdr:txBody>
    </cdr:sp>
  </cdr:relSizeAnchor>
  <cdr:relSizeAnchor xmlns:cdr="http://schemas.openxmlformats.org/drawingml/2006/chartDrawing">
    <cdr:from>
      <cdr:x>0.42966</cdr:x>
      <cdr:y>0.86113</cdr:y>
    </cdr:from>
    <cdr:to>
      <cdr:x>0.46105</cdr:x>
      <cdr:y>0.91764</cdr:y>
    </cdr:to>
    <cdr:sp macro="" textlink="">
      <cdr:nvSpPr>
        <cdr:cNvPr id="32154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630059" y="2500039"/>
          <a:ext cx="265202" cy="16408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18288" bIns="22860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s-ES" sz="800" b="0" i="0" strike="noStrike">
              <a:solidFill>
                <a:srgbClr val="004563"/>
              </a:solidFill>
              <a:latin typeface="Arial"/>
              <a:cs typeface="Arial"/>
            </a:rPr>
            <a:t>2015</a:t>
          </a:r>
        </a:p>
      </cdr:txBody>
    </cdr:sp>
  </cdr:relSizeAnchor>
  <cdr:relSizeAnchor xmlns:cdr="http://schemas.openxmlformats.org/drawingml/2006/chartDrawing">
    <cdr:from>
      <cdr:x>0.64768</cdr:x>
      <cdr:y>0.16832</cdr:y>
    </cdr:from>
    <cdr:to>
      <cdr:x>0.65068</cdr:x>
      <cdr:y>0.90261</cdr:y>
    </cdr:to>
    <cdr:sp macro="" textlink="">
      <cdr:nvSpPr>
        <cdr:cNvPr id="321546" name="Line 10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H="1" flipV="1">
          <a:off x="5631180" y="485774"/>
          <a:ext cx="26105" cy="21192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val="F5F5F5"/>
          </a:solidFill>
          <a:round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0.7844</cdr:x>
      <cdr:y>0.14719</cdr:y>
    </cdr:from>
    <cdr:to>
      <cdr:x>0.78457</cdr:x>
      <cdr:y>0.88677</cdr:y>
    </cdr:to>
    <cdr:sp macro="" textlink="">
      <cdr:nvSpPr>
        <cdr:cNvPr id="321547" name="Line 1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H="1" flipV="1">
          <a:off x="6819900" y="424814"/>
          <a:ext cx="1475" cy="213446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val="F5F5F5"/>
          </a:solidFill>
          <a:round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0.28691</cdr:x>
      <cdr:y>0.85861</cdr:y>
    </cdr:from>
    <cdr:to>
      <cdr:x>0.31829</cdr:x>
      <cdr:y>0.91512</cdr:y>
    </cdr:to>
    <cdr:sp macro="" textlink="">
      <cdr:nvSpPr>
        <cdr:cNvPr id="321548" name="Texto 8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423968" y="2492723"/>
          <a:ext cx="265202" cy="16408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18288" bIns="22860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s-ES" sz="800" b="0" i="0" strike="noStrike">
              <a:solidFill>
                <a:srgbClr val="004563"/>
              </a:solidFill>
              <a:latin typeface="Arial"/>
              <a:cs typeface="Arial"/>
            </a:rPr>
            <a:t>2014</a:t>
          </a:r>
        </a:p>
      </cdr:txBody>
    </cdr:sp>
  </cdr:relSizeAnchor>
</c:userShapes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754380</xdr:colOff>
      <xdr:row>5</xdr:row>
      <xdr:rowOff>152399</xdr:rowOff>
    </xdr:from>
    <xdr:to>
      <xdr:col>5</xdr:col>
      <xdr:colOff>175260</xdr:colOff>
      <xdr:row>24</xdr:row>
      <xdr:rowOff>68580</xdr:rowOff>
    </xdr:to>
    <xdr:graphicFrame macro="">
      <xdr:nvGraphicFramePr>
        <xdr:cNvPr id="6425613" name="GRAF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2</xdr:col>
      <xdr:colOff>9525</xdr:colOff>
      <xdr:row>1</xdr:row>
      <xdr:rowOff>161925</xdr:rowOff>
    </xdr:from>
    <xdr:to>
      <xdr:col>2</xdr:col>
      <xdr:colOff>895350</xdr:colOff>
      <xdr:row>2</xdr:row>
      <xdr:rowOff>171450</xdr:rowOff>
    </xdr:to>
    <xdr:pic>
      <xdr:nvPicPr>
        <xdr:cNvPr id="642561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71450"/>
          <a:ext cx="885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2</xdr:col>
      <xdr:colOff>9524</xdr:colOff>
      <xdr:row>3</xdr:row>
      <xdr:rowOff>28575</xdr:rowOff>
    </xdr:from>
    <xdr:to>
      <xdr:col>4</xdr:col>
      <xdr:colOff>7044599</xdr:colOff>
      <xdr:row>3</xdr:row>
      <xdr:rowOff>28575</xdr:rowOff>
    </xdr:to>
    <xdr:sp macro="" textlink="">
      <xdr:nvSpPr>
        <xdr:cNvPr id="6425615" name="Line 3"/>
        <xdr:cNvSpPr>
          <a:spLocks noChangeShapeType="1"/>
        </xdr:cNvSpPr>
      </xdr:nvSpPr>
      <xdr:spPr bwMode="auto">
        <a:xfrm flipH="1">
          <a:off x="200024" y="493395"/>
          <a:ext cx="8949600" cy="0"/>
        </a:xfrm>
        <a:prstGeom prst="line">
          <a:avLst/>
        </a:prstGeom>
        <a:noFill/>
        <a:ln w="3175">
          <a:solidFill>
            <a:srgbClr val="C0C0C0"/>
          </a:solidFill>
          <a:round/>
          <a:headEnd/>
          <a:tailEnd/>
        </a:ln>
        <a:effectLst>
          <a:prstShdw prst="shdw17" dist="17961" dir="2700000">
            <a:srgbClr val="737373"/>
          </a:prstShdw>
        </a:effectLst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0.54355</cdr:x>
      <cdr:y>0.86889</cdr:y>
    </cdr:from>
    <cdr:to>
      <cdr:x>0.57615</cdr:x>
      <cdr:y>0.92354</cdr:y>
    </cdr:to>
    <cdr:sp macro="" textlink="">
      <cdr:nvSpPr>
        <cdr:cNvPr id="38707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422481" y="2608648"/>
          <a:ext cx="265202" cy="16408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18288" bIns="22860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s-ES" sz="800" b="0" i="0" strike="noStrike">
              <a:solidFill>
                <a:srgbClr val="004563"/>
              </a:solidFill>
              <a:latin typeface="Arial"/>
              <a:cs typeface="Arial"/>
            </a:rPr>
            <a:t>2016</a:t>
          </a:r>
        </a:p>
      </cdr:txBody>
    </cdr:sp>
  </cdr:relSizeAnchor>
  <cdr:relSizeAnchor xmlns:cdr="http://schemas.openxmlformats.org/drawingml/2006/chartDrawing">
    <cdr:from>
      <cdr:x>0.83469</cdr:x>
      <cdr:y>0.86494</cdr:y>
    </cdr:from>
    <cdr:to>
      <cdr:x>0.86729</cdr:x>
      <cdr:y>0.91959</cdr:y>
    </cdr:to>
    <cdr:sp macro="" textlink="">
      <cdr:nvSpPr>
        <cdr:cNvPr id="387077" name="Texto 8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791271" y="2596789"/>
          <a:ext cx="265202" cy="16408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18288" bIns="22860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s-ES" sz="800" b="0" i="0" strike="noStrike">
              <a:solidFill>
                <a:srgbClr val="004563"/>
              </a:solidFill>
              <a:latin typeface="Arial"/>
              <a:cs typeface="Arial"/>
            </a:rPr>
            <a:t>2018</a:t>
          </a:r>
        </a:p>
      </cdr:txBody>
    </cdr:sp>
  </cdr:relSizeAnchor>
  <cdr:relSizeAnchor xmlns:cdr="http://schemas.openxmlformats.org/drawingml/2006/chartDrawing">
    <cdr:from>
      <cdr:x>0.69545</cdr:x>
      <cdr:y>0.86889</cdr:y>
    </cdr:from>
    <cdr:to>
      <cdr:x>0.72804</cdr:x>
      <cdr:y>0.92354</cdr:y>
    </cdr:to>
    <cdr:sp macro="" textlink="">
      <cdr:nvSpPr>
        <cdr:cNvPr id="387078" name="Texto 9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658338" y="2608648"/>
          <a:ext cx="265202" cy="16408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18288" bIns="22860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s-ES" sz="800" b="0" i="0" strike="noStrike">
              <a:solidFill>
                <a:srgbClr val="004563"/>
              </a:solidFill>
              <a:latin typeface="Arial"/>
              <a:cs typeface="Arial"/>
            </a:rPr>
            <a:t>2017</a:t>
          </a:r>
        </a:p>
      </cdr:txBody>
    </cdr:sp>
  </cdr:relSizeAnchor>
  <cdr:relSizeAnchor xmlns:cdr="http://schemas.openxmlformats.org/drawingml/2006/chartDrawing">
    <cdr:from>
      <cdr:x>0.34818</cdr:x>
      <cdr:y>0.16327</cdr:y>
    </cdr:from>
    <cdr:to>
      <cdr:x>0.34892</cdr:x>
      <cdr:y>0.90118</cdr:y>
    </cdr:to>
    <cdr:sp macro="" textlink="">
      <cdr:nvSpPr>
        <cdr:cNvPr id="387079" name="Line 7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H="1" flipV="1">
          <a:off x="2918460" y="487680"/>
          <a:ext cx="6187" cy="220418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val="F5F5F5"/>
          </a:solidFill>
          <a:round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0.49286</cdr:x>
      <cdr:y>0.16071</cdr:y>
    </cdr:from>
    <cdr:to>
      <cdr:x>0.49286</cdr:x>
      <cdr:y>0.90118</cdr:y>
    </cdr:to>
    <cdr:sp macro="" textlink="">
      <cdr:nvSpPr>
        <cdr:cNvPr id="387080" name="Line 8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4131152" y="480060"/>
          <a:ext cx="0" cy="221180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val="F5F5F5"/>
          </a:solidFill>
          <a:round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0.63728</cdr:x>
      <cdr:y>0.15816</cdr:y>
    </cdr:from>
    <cdr:to>
      <cdr:x>0.63728</cdr:x>
      <cdr:y>0.90261</cdr:y>
    </cdr:to>
    <cdr:sp macro="" textlink="">
      <cdr:nvSpPr>
        <cdr:cNvPr id="387081" name="Line 9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5341680" y="472441"/>
          <a:ext cx="0" cy="2223692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val="F5F5F5"/>
          </a:solidFill>
          <a:round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0.78273</cdr:x>
      <cdr:y>0.14031</cdr:y>
    </cdr:from>
    <cdr:to>
      <cdr:x>0.78273</cdr:x>
      <cdr:y>0.90261</cdr:y>
    </cdr:to>
    <cdr:sp macro="" textlink="">
      <cdr:nvSpPr>
        <cdr:cNvPr id="387082" name="Line 10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H="1" flipV="1">
          <a:off x="6560820" y="419101"/>
          <a:ext cx="0" cy="2277032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val="F5F5F5"/>
          </a:solidFill>
          <a:round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0.27046</cdr:x>
      <cdr:y>0.86493</cdr:y>
    </cdr:from>
    <cdr:to>
      <cdr:x>0.30305</cdr:x>
      <cdr:y>0.91958</cdr:y>
    </cdr:to>
    <cdr:sp macro="" textlink="">
      <cdr:nvSpPr>
        <cdr:cNvPr id="387083" name="Texto 8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200511" y="2596759"/>
          <a:ext cx="265202" cy="16408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18288" bIns="22860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s-ES" sz="800" b="0" i="0" strike="noStrike">
              <a:solidFill>
                <a:srgbClr val="004563"/>
              </a:solidFill>
              <a:latin typeface="Arial"/>
              <a:cs typeface="Arial"/>
            </a:rPr>
            <a:t>2014</a:t>
          </a:r>
        </a:p>
      </cdr:txBody>
    </cdr:sp>
  </cdr:relSizeAnchor>
  <cdr:relSizeAnchor xmlns:cdr="http://schemas.openxmlformats.org/drawingml/2006/chartDrawing">
    <cdr:from>
      <cdr:x>0.40536</cdr:x>
      <cdr:y>0.87284</cdr:y>
    </cdr:from>
    <cdr:to>
      <cdr:x>0.43795</cdr:x>
      <cdr:y>0.92749</cdr:y>
    </cdr:to>
    <cdr:sp macro="" textlink="">
      <cdr:nvSpPr>
        <cdr:cNvPr id="38708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298091" y="2620507"/>
          <a:ext cx="265202" cy="16408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18288" bIns="22860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s-ES" sz="800" b="0" i="0" strike="noStrike">
              <a:solidFill>
                <a:srgbClr val="004563"/>
              </a:solidFill>
              <a:latin typeface="Arial"/>
              <a:cs typeface="Arial"/>
            </a:rPr>
            <a:t>2015</a:t>
          </a:r>
        </a:p>
      </cdr:txBody>
    </cdr:sp>
  </cdr:relSizeAnchor>
  <cdr:relSizeAnchor xmlns:cdr="http://schemas.openxmlformats.org/drawingml/2006/chartDrawing">
    <cdr:from>
      <cdr:x>0.66359</cdr:x>
      <cdr:y>0.30309</cdr:y>
    </cdr:from>
    <cdr:to>
      <cdr:x>0.90809</cdr:x>
      <cdr:y>0.37331</cdr:y>
    </cdr:to>
    <cdr:sp macro="" textlink="">
      <cdr:nvSpPr>
        <cdr:cNvPr id="13" name="Texto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562227" y="905334"/>
          <a:ext cx="2049399" cy="20975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square" lIns="18288" tIns="22860" rIns="0" bIns="22860" anchor="ctr" upright="1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004563"/>
              </a:solidFill>
              <a:latin typeface="Arial"/>
              <a:cs typeface="Arial"/>
            </a:rPr>
            <a:t>Máximo</a:t>
          </a:r>
          <a:r>
            <a:rPr lang="es-ES" sz="800" b="0" i="0" strike="noStrike" baseline="0">
              <a:solidFill>
                <a:srgbClr val="004563"/>
              </a:solidFill>
              <a:latin typeface="Arial"/>
              <a:cs typeface="Arial"/>
            </a:rPr>
            <a:t> </a:t>
          </a:r>
          <a:r>
            <a:rPr lang="es-ES" sz="800" b="0" i="0" strike="noStrike">
              <a:solidFill>
                <a:srgbClr val="004563"/>
              </a:solidFill>
              <a:latin typeface="Arial"/>
              <a:cs typeface="Arial"/>
            </a:rPr>
            <a:t>estadístico</a:t>
          </a:r>
        </a:p>
      </cdr:txBody>
    </cdr:sp>
  </cdr:relSizeAnchor>
  <cdr:relSizeAnchor xmlns:cdr="http://schemas.openxmlformats.org/drawingml/2006/chartDrawing">
    <cdr:from>
      <cdr:x>0.65939</cdr:x>
      <cdr:y>0.7398</cdr:y>
    </cdr:from>
    <cdr:to>
      <cdr:x>0.90637</cdr:x>
      <cdr:y>0.80789</cdr:y>
    </cdr:to>
    <cdr:sp macro="" textlink="">
      <cdr:nvSpPr>
        <cdr:cNvPr id="14" name="Texto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527015" y="2209818"/>
          <a:ext cx="2070186" cy="20338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square" lIns="18288" tIns="22860" rIns="0" bIns="22860" anchor="ctr" upright="1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004563"/>
              </a:solidFill>
              <a:latin typeface="Arial"/>
              <a:cs typeface="Arial"/>
            </a:rPr>
            <a:t>Mínimo estadístico</a:t>
          </a:r>
        </a:p>
      </cdr:txBody>
    </cdr:sp>
  </cdr:relSizeAnchor>
</c:userShapes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533400</xdr:colOff>
      <xdr:row>6</xdr:row>
      <xdr:rowOff>9525</xdr:rowOff>
    </xdr:from>
    <xdr:to>
      <xdr:col>5</xdr:col>
      <xdr:colOff>167640</xdr:colOff>
      <xdr:row>24</xdr:row>
      <xdr:rowOff>38100</xdr:rowOff>
    </xdr:to>
    <xdr:graphicFrame macro="">
      <xdr:nvGraphicFramePr>
        <xdr:cNvPr id="6431754" name="GRAF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2</xdr:col>
      <xdr:colOff>9525</xdr:colOff>
      <xdr:row>1</xdr:row>
      <xdr:rowOff>161925</xdr:rowOff>
    </xdr:from>
    <xdr:to>
      <xdr:col>2</xdr:col>
      <xdr:colOff>895350</xdr:colOff>
      <xdr:row>2</xdr:row>
      <xdr:rowOff>171450</xdr:rowOff>
    </xdr:to>
    <xdr:pic>
      <xdr:nvPicPr>
        <xdr:cNvPr id="6431755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71450"/>
          <a:ext cx="885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2</xdr:col>
      <xdr:colOff>9524</xdr:colOff>
      <xdr:row>3</xdr:row>
      <xdr:rowOff>28575</xdr:rowOff>
    </xdr:from>
    <xdr:to>
      <xdr:col>4</xdr:col>
      <xdr:colOff>7044599</xdr:colOff>
      <xdr:row>3</xdr:row>
      <xdr:rowOff>28575</xdr:rowOff>
    </xdr:to>
    <xdr:sp macro="" textlink="">
      <xdr:nvSpPr>
        <xdr:cNvPr id="6431756" name="Line 3"/>
        <xdr:cNvSpPr>
          <a:spLocks noChangeShapeType="1"/>
        </xdr:cNvSpPr>
      </xdr:nvSpPr>
      <xdr:spPr bwMode="auto">
        <a:xfrm flipH="1">
          <a:off x="200024" y="493395"/>
          <a:ext cx="8949600" cy="0"/>
        </a:xfrm>
        <a:prstGeom prst="line">
          <a:avLst/>
        </a:prstGeom>
        <a:noFill/>
        <a:ln w="3175">
          <a:solidFill>
            <a:srgbClr val="C0C0C0"/>
          </a:solidFill>
          <a:round/>
          <a:headEnd/>
          <a:tailEnd/>
        </a:ln>
        <a:effectLst>
          <a:prstShdw prst="shdw17" dist="17961" dir="2700000">
            <a:srgbClr val="737373"/>
          </a:prstShdw>
        </a:effectLst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0.56496</cdr:x>
      <cdr:y>0.86901</cdr:y>
    </cdr:from>
    <cdr:to>
      <cdr:x>0.59673</cdr:x>
      <cdr:y>0.92476</cdr:y>
    </cdr:to>
    <cdr:sp macro="" textlink="">
      <cdr:nvSpPr>
        <cdr:cNvPr id="38912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717230" y="2557692"/>
          <a:ext cx="265202" cy="16408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18288" bIns="22860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s-ES" sz="800" b="0" i="0" strike="noStrike">
              <a:solidFill>
                <a:srgbClr val="004563"/>
              </a:solidFill>
              <a:latin typeface="Arial"/>
              <a:cs typeface="Arial"/>
            </a:rPr>
            <a:t>2016</a:t>
          </a:r>
        </a:p>
      </cdr:txBody>
    </cdr:sp>
  </cdr:relSizeAnchor>
  <cdr:relSizeAnchor xmlns:cdr="http://schemas.openxmlformats.org/drawingml/2006/chartDrawing">
    <cdr:from>
      <cdr:x>0.83909</cdr:x>
      <cdr:y>0.87312</cdr:y>
    </cdr:from>
    <cdr:to>
      <cdr:x>0.87086</cdr:x>
      <cdr:y>0.92887</cdr:y>
    </cdr:to>
    <cdr:sp macro="" textlink="">
      <cdr:nvSpPr>
        <cdr:cNvPr id="389125" name="Texto 8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006111" y="2569789"/>
          <a:ext cx="265202" cy="16408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18288" bIns="22860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s-ES" sz="800" b="0" i="0" strike="noStrike">
              <a:solidFill>
                <a:srgbClr val="004563"/>
              </a:solidFill>
              <a:latin typeface="Arial"/>
              <a:cs typeface="Arial"/>
            </a:rPr>
            <a:t>2018</a:t>
          </a:r>
        </a:p>
      </cdr:txBody>
    </cdr:sp>
  </cdr:relSizeAnchor>
  <cdr:relSizeAnchor xmlns:cdr="http://schemas.openxmlformats.org/drawingml/2006/chartDrawing">
    <cdr:from>
      <cdr:x>0.70892</cdr:x>
      <cdr:y>0.87314</cdr:y>
    </cdr:from>
    <cdr:to>
      <cdr:x>0.74069</cdr:x>
      <cdr:y>0.92889</cdr:y>
    </cdr:to>
    <cdr:sp macro="" textlink="">
      <cdr:nvSpPr>
        <cdr:cNvPr id="389126" name="Texto 9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919241" y="2569847"/>
          <a:ext cx="265202" cy="16408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18288" bIns="22860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s-ES" sz="800" b="0" i="0" strike="noStrike">
              <a:solidFill>
                <a:srgbClr val="004563"/>
              </a:solidFill>
              <a:latin typeface="Arial"/>
              <a:cs typeface="Arial"/>
            </a:rPr>
            <a:t>2017</a:t>
          </a:r>
        </a:p>
      </cdr:txBody>
    </cdr:sp>
  </cdr:relSizeAnchor>
  <cdr:relSizeAnchor xmlns:cdr="http://schemas.openxmlformats.org/drawingml/2006/chartDrawing">
    <cdr:from>
      <cdr:x>0.37062</cdr:x>
      <cdr:y>0.16829</cdr:y>
    </cdr:from>
    <cdr:to>
      <cdr:x>0.37062</cdr:x>
      <cdr:y>0.9007</cdr:y>
    </cdr:to>
    <cdr:sp macro="" textlink="">
      <cdr:nvSpPr>
        <cdr:cNvPr id="389127" name="Line 7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3185612" y="493395"/>
          <a:ext cx="0" cy="2147273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val="F5F5F5"/>
          </a:solidFill>
          <a:round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0.6445</cdr:x>
      <cdr:y>0.17089</cdr:y>
    </cdr:from>
    <cdr:to>
      <cdr:x>0.6445</cdr:x>
      <cdr:y>0.9007</cdr:y>
    </cdr:to>
    <cdr:sp macro="" textlink="">
      <cdr:nvSpPr>
        <cdr:cNvPr id="389128" name="Line 8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H="1" flipV="1">
          <a:off x="5539740" y="501015"/>
          <a:ext cx="0" cy="2139653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val="F5F5F5"/>
          </a:solidFill>
          <a:round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0.50798</cdr:x>
      <cdr:y>0.16829</cdr:y>
    </cdr:from>
    <cdr:to>
      <cdr:x>0.50798</cdr:x>
      <cdr:y>0.90261</cdr:y>
    </cdr:to>
    <cdr:sp macro="" textlink="">
      <cdr:nvSpPr>
        <cdr:cNvPr id="389129" name="Line 9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H="1" flipV="1">
          <a:off x="4366261" y="493395"/>
          <a:ext cx="0" cy="2152872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val="F5F5F5"/>
          </a:solidFill>
          <a:round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0.78804</cdr:x>
      <cdr:y>0.16829</cdr:y>
    </cdr:from>
    <cdr:to>
      <cdr:x>0.78804</cdr:x>
      <cdr:y>0.90261</cdr:y>
    </cdr:to>
    <cdr:sp macro="" textlink="">
      <cdr:nvSpPr>
        <cdr:cNvPr id="389130" name="Line 10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6773486" y="493395"/>
          <a:ext cx="0" cy="2152872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val="F5F5F5"/>
          </a:solidFill>
          <a:round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0.29213</cdr:x>
      <cdr:y>0.8644</cdr:y>
    </cdr:from>
    <cdr:to>
      <cdr:x>0.3239</cdr:x>
      <cdr:y>0.92015</cdr:y>
    </cdr:to>
    <cdr:sp macro="" textlink="">
      <cdr:nvSpPr>
        <cdr:cNvPr id="389131" name="Texto 8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439205" y="2544124"/>
          <a:ext cx="265202" cy="16408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18288" bIns="22860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s-ES" sz="800" b="0" i="0" strike="noStrike">
              <a:solidFill>
                <a:srgbClr val="004563"/>
              </a:solidFill>
              <a:latin typeface="Arial"/>
              <a:cs typeface="Arial"/>
            </a:rPr>
            <a:t>2014</a:t>
          </a:r>
        </a:p>
      </cdr:txBody>
    </cdr:sp>
  </cdr:relSizeAnchor>
  <cdr:relSizeAnchor xmlns:cdr="http://schemas.openxmlformats.org/drawingml/2006/chartDrawing">
    <cdr:from>
      <cdr:x>0.43156</cdr:x>
      <cdr:y>0.87229</cdr:y>
    </cdr:from>
    <cdr:to>
      <cdr:x>0.46332</cdr:x>
      <cdr:y>0.92804</cdr:y>
    </cdr:to>
    <cdr:sp macro="" textlink="">
      <cdr:nvSpPr>
        <cdr:cNvPr id="38913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603351" y="2567346"/>
          <a:ext cx="265202" cy="16408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18288" bIns="22860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s-ES" sz="800" b="0" i="0" strike="noStrike">
              <a:solidFill>
                <a:srgbClr val="004563"/>
              </a:solidFill>
              <a:latin typeface="Arial"/>
              <a:cs typeface="Arial"/>
            </a:rPr>
            <a:t>2015</a:t>
          </a:r>
        </a:p>
      </cdr:txBody>
    </cdr:sp>
  </cdr:relSizeAnchor>
  <cdr:relSizeAnchor xmlns:cdr="http://schemas.openxmlformats.org/drawingml/2006/chartDrawing">
    <cdr:from>
      <cdr:x>0.67811</cdr:x>
      <cdr:y>0.27491</cdr:y>
    </cdr:from>
    <cdr:to>
      <cdr:x>0.92261</cdr:x>
      <cdr:y>0.34513</cdr:y>
    </cdr:to>
    <cdr:sp macro="" textlink="">
      <cdr:nvSpPr>
        <cdr:cNvPr id="13" name="Texto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828584" y="805985"/>
          <a:ext cx="2101566" cy="20587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square" lIns="18288" tIns="22860" rIns="0" bIns="22860" anchor="ctr" upright="1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004563"/>
              </a:solidFill>
              <a:latin typeface="Arial"/>
              <a:cs typeface="Arial"/>
            </a:rPr>
            <a:t>Máximo</a:t>
          </a:r>
          <a:r>
            <a:rPr lang="es-ES" sz="800" b="0" i="0" strike="noStrike" baseline="0">
              <a:solidFill>
                <a:srgbClr val="004563"/>
              </a:solidFill>
              <a:latin typeface="Arial"/>
              <a:cs typeface="Arial"/>
            </a:rPr>
            <a:t> </a:t>
          </a:r>
          <a:r>
            <a:rPr lang="es-ES" sz="800" b="0" i="0" strike="noStrike">
              <a:solidFill>
                <a:srgbClr val="004563"/>
              </a:solidFill>
              <a:latin typeface="Arial"/>
              <a:cs typeface="Arial"/>
            </a:rPr>
            <a:t>estadístico</a:t>
          </a:r>
        </a:p>
      </cdr:txBody>
    </cdr:sp>
  </cdr:relSizeAnchor>
  <cdr:relSizeAnchor xmlns:cdr="http://schemas.openxmlformats.org/drawingml/2006/chartDrawing">
    <cdr:from>
      <cdr:x>0.66328</cdr:x>
      <cdr:y>0.75761</cdr:y>
    </cdr:from>
    <cdr:to>
      <cdr:x>0.91026</cdr:x>
      <cdr:y>0.8257</cdr:y>
    </cdr:to>
    <cdr:sp macro="" textlink="">
      <cdr:nvSpPr>
        <cdr:cNvPr id="14" name="Texto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701088" y="2221160"/>
          <a:ext cx="2122882" cy="19962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square" lIns="18288" tIns="22860" rIns="0" bIns="22860" anchor="ctr" upright="1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004563"/>
              </a:solidFill>
              <a:latin typeface="Arial"/>
              <a:cs typeface="Arial"/>
            </a:rPr>
            <a:t>Mínimo estadístico</a:t>
          </a:r>
        </a:p>
      </cdr:txBody>
    </cdr:sp>
  </cdr:relSizeAnchor>
</c:userShapes>
</file>

<file path=xl/drawings/drawing39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9525</xdr:colOff>
      <xdr:row>1</xdr:row>
      <xdr:rowOff>161925</xdr:rowOff>
    </xdr:from>
    <xdr:to>
      <xdr:col>2</xdr:col>
      <xdr:colOff>895350</xdr:colOff>
      <xdr:row>2</xdr:row>
      <xdr:rowOff>171450</xdr:rowOff>
    </xdr:to>
    <xdr:pic>
      <xdr:nvPicPr>
        <xdr:cNvPr id="602759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71450"/>
          <a:ext cx="885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2</xdr:col>
      <xdr:colOff>9524</xdr:colOff>
      <xdr:row>3</xdr:row>
      <xdr:rowOff>28575</xdr:rowOff>
    </xdr:from>
    <xdr:to>
      <xdr:col>10</xdr:col>
      <xdr:colOff>502004</xdr:colOff>
      <xdr:row>3</xdr:row>
      <xdr:rowOff>28575</xdr:rowOff>
    </xdr:to>
    <xdr:sp macro="" textlink="">
      <xdr:nvSpPr>
        <xdr:cNvPr id="6027595" name="Line 2"/>
        <xdr:cNvSpPr>
          <a:spLocks noChangeShapeType="1"/>
        </xdr:cNvSpPr>
      </xdr:nvSpPr>
      <xdr:spPr bwMode="auto">
        <a:xfrm flipH="1">
          <a:off x="200024" y="493395"/>
          <a:ext cx="5796000" cy="0"/>
        </a:xfrm>
        <a:prstGeom prst="line">
          <a:avLst/>
        </a:prstGeom>
        <a:noFill/>
        <a:ln w="3175">
          <a:solidFill>
            <a:srgbClr val="C0C0C0"/>
          </a:solidFill>
          <a:round/>
          <a:headEnd/>
          <a:tailEnd/>
        </a:ln>
        <a:effectLst>
          <a:prstShdw prst="shdw17" dist="17961" dir="2700000">
            <a:srgbClr val="737373"/>
          </a:prstShdw>
        </a:effectLst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9525</xdr:colOff>
      <xdr:row>1</xdr:row>
      <xdr:rowOff>161925</xdr:rowOff>
    </xdr:from>
    <xdr:to>
      <xdr:col>2</xdr:col>
      <xdr:colOff>895350</xdr:colOff>
      <xdr:row>2</xdr:row>
      <xdr:rowOff>171450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71450"/>
          <a:ext cx="885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2</xdr:col>
      <xdr:colOff>9525</xdr:colOff>
      <xdr:row>3</xdr:row>
      <xdr:rowOff>28575</xdr:rowOff>
    </xdr:from>
    <xdr:to>
      <xdr:col>11</xdr:col>
      <xdr:colOff>525</xdr:colOff>
      <xdr:row>3</xdr:row>
      <xdr:rowOff>28575</xdr:rowOff>
    </xdr:to>
    <xdr:sp macro="" textlink="">
      <xdr:nvSpPr>
        <xdr:cNvPr id="3" name="Line 3"/>
        <xdr:cNvSpPr>
          <a:spLocks noChangeShapeType="1"/>
        </xdr:cNvSpPr>
      </xdr:nvSpPr>
      <xdr:spPr bwMode="auto">
        <a:xfrm flipH="1">
          <a:off x="200025" y="493395"/>
          <a:ext cx="7992000" cy="0"/>
        </a:xfrm>
        <a:prstGeom prst="line">
          <a:avLst/>
        </a:prstGeom>
        <a:noFill/>
        <a:ln w="3175">
          <a:solidFill>
            <a:srgbClr val="C0C0C0"/>
          </a:solidFill>
          <a:round/>
          <a:headEnd/>
          <a:tailEnd/>
        </a:ln>
        <a:effectLst>
          <a:prstShdw prst="shdw17" dist="17961" dir="2700000">
            <a:srgbClr val="737373"/>
          </a:prstShdw>
        </a:effectLst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9525</xdr:colOff>
      <xdr:row>1</xdr:row>
      <xdr:rowOff>161925</xdr:rowOff>
    </xdr:from>
    <xdr:to>
      <xdr:col>2</xdr:col>
      <xdr:colOff>895350</xdr:colOff>
      <xdr:row>2</xdr:row>
      <xdr:rowOff>171450</xdr:rowOff>
    </xdr:to>
    <xdr:pic>
      <xdr:nvPicPr>
        <xdr:cNvPr id="544614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71450"/>
          <a:ext cx="885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2</xdr:col>
      <xdr:colOff>9525</xdr:colOff>
      <xdr:row>3</xdr:row>
      <xdr:rowOff>28575</xdr:rowOff>
    </xdr:from>
    <xdr:to>
      <xdr:col>13</xdr:col>
      <xdr:colOff>2775</xdr:colOff>
      <xdr:row>3</xdr:row>
      <xdr:rowOff>28575</xdr:rowOff>
    </xdr:to>
    <xdr:sp macro="" textlink="">
      <xdr:nvSpPr>
        <xdr:cNvPr id="5446144" name="Line 2"/>
        <xdr:cNvSpPr>
          <a:spLocks noChangeShapeType="1"/>
        </xdr:cNvSpPr>
      </xdr:nvSpPr>
      <xdr:spPr bwMode="auto">
        <a:xfrm flipH="1">
          <a:off x="200025" y="493395"/>
          <a:ext cx="8280000" cy="0"/>
        </a:xfrm>
        <a:prstGeom prst="line">
          <a:avLst/>
        </a:prstGeom>
        <a:noFill/>
        <a:ln w="3175">
          <a:solidFill>
            <a:srgbClr val="C0C0C0"/>
          </a:solidFill>
          <a:round/>
          <a:headEnd/>
          <a:tailEnd/>
        </a:ln>
        <a:effectLst>
          <a:prstShdw prst="shdw17" dist="17961" dir="2700000">
            <a:srgbClr val="737373"/>
          </a:prstShdw>
        </a:effectLst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9525</xdr:colOff>
      <xdr:row>1</xdr:row>
      <xdr:rowOff>161925</xdr:rowOff>
    </xdr:from>
    <xdr:to>
      <xdr:col>2</xdr:col>
      <xdr:colOff>895350</xdr:colOff>
      <xdr:row>2</xdr:row>
      <xdr:rowOff>171450</xdr:rowOff>
    </xdr:to>
    <xdr:pic>
      <xdr:nvPicPr>
        <xdr:cNvPr id="6030666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71450"/>
          <a:ext cx="885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2</xdr:col>
      <xdr:colOff>9524</xdr:colOff>
      <xdr:row>3</xdr:row>
      <xdr:rowOff>28575</xdr:rowOff>
    </xdr:from>
    <xdr:to>
      <xdr:col>11</xdr:col>
      <xdr:colOff>4169</xdr:colOff>
      <xdr:row>3</xdr:row>
      <xdr:rowOff>28575</xdr:rowOff>
    </xdr:to>
    <xdr:sp macro="" textlink="">
      <xdr:nvSpPr>
        <xdr:cNvPr id="6030667" name="Line 2"/>
        <xdr:cNvSpPr>
          <a:spLocks noChangeShapeType="1"/>
        </xdr:cNvSpPr>
      </xdr:nvSpPr>
      <xdr:spPr bwMode="auto">
        <a:xfrm flipH="1">
          <a:off x="200024" y="493395"/>
          <a:ext cx="6264000" cy="0"/>
        </a:xfrm>
        <a:prstGeom prst="line">
          <a:avLst/>
        </a:prstGeom>
        <a:noFill/>
        <a:ln w="3175">
          <a:solidFill>
            <a:srgbClr val="C0C0C0"/>
          </a:solidFill>
          <a:round/>
          <a:headEnd/>
          <a:tailEnd/>
        </a:ln>
        <a:effectLst>
          <a:prstShdw prst="shdw17" dist="17961" dir="2700000">
            <a:srgbClr val="737373"/>
          </a:prstShdw>
        </a:effectLst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9525</xdr:colOff>
      <xdr:row>1</xdr:row>
      <xdr:rowOff>161925</xdr:rowOff>
    </xdr:from>
    <xdr:to>
      <xdr:col>2</xdr:col>
      <xdr:colOff>895350</xdr:colOff>
      <xdr:row>2</xdr:row>
      <xdr:rowOff>171450</xdr:rowOff>
    </xdr:to>
    <xdr:pic>
      <xdr:nvPicPr>
        <xdr:cNvPr id="603169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71450"/>
          <a:ext cx="885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2</xdr:col>
      <xdr:colOff>9524</xdr:colOff>
      <xdr:row>3</xdr:row>
      <xdr:rowOff>28575</xdr:rowOff>
    </xdr:from>
    <xdr:to>
      <xdr:col>12</xdr:col>
      <xdr:colOff>760679</xdr:colOff>
      <xdr:row>3</xdr:row>
      <xdr:rowOff>28575</xdr:rowOff>
    </xdr:to>
    <xdr:sp macro="" textlink="">
      <xdr:nvSpPr>
        <xdr:cNvPr id="6031698" name="Line 3"/>
        <xdr:cNvSpPr>
          <a:spLocks noChangeShapeType="1"/>
        </xdr:cNvSpPr>
      </xdr:nvSpPr>
      <xdr:spPr bwMode="auto">
        <a:xfrm flipH="1">
          <a:off x="200024" y="493395"/>
          <a:ext cx="9036000" cy="0"/>
        </a:xfrm>
        <a:prstGeom prst="line">
          <a:avLst/>
        </a:prstGeom>
        <a:noFill/>
        <a:ln w="3175">
          <a:solidFill>
            <a:srgbClr val="C0C0C0"/>
          </a:solidFill>
          <a:round/>
          <a:headEnd/>
          <a:tailEnd/>
        </a:ln>
        <a:effectLst>
          <a:prstShdw prst="shdw17" dist="17961" dir="2700000">
            <a:srgbClr val="737373"/>
          </a:prstShdw>
        </a:effectLst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9525</xdr:colOff>
      <xdr:row>1</xdr:row>
      <xdr:rowOff>161925</xdr:rowOff>
    </xdr:from>
    <xdr:to>
      <xdr:col>2</xdr:col>
      <xdr:colOff>895350</xdr:colOff>
      <xdr:row>2</xdr:row>
      <xdr:rowOff>171450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71450"/>
          <a:ext cx="885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2</xdr:col>
      <xdr:colOff>9524</xdr:colOff>
      <xdr:row>3</xdr:row>
      <xdr:rowOff>28575</xdr:rowOff>
    </xdr:from>
    <xdr:to>
      <xdr:col>10</xdr:col>
      <xdr:colOff>472499</xdr:colOff>
      <xdr:row>3</xdr:row>
      <xdr:rowOff>28575</xdr:rowOff>
    </xdr:to>
    <xdr:sp macro="" textlink="">
      <xdr:nvSpPr>
        <xdr:cNvPr id="3" name="Line 2"/>
        <xdr:cNvSpPr>
          <a:spLocks noChangeShapeType="1"/>
        </xdr:cNvSpPr>
      </xdr:nvSpPr>
      <xdr:spPr bwMode="auto">
        <a:xfrm flipH="1">
          <a:off x="200024" y="495300"/>
          <a:ext cx="5616000" cy="0"/>
        </a:xfrm>
        <a:prstGeom prst="line">
          <a:avLst/>
        </a:prstGeom>
        <a:noFill/>
        <a:ln w="3175">
          <a:solidFill>
            <a:srgbClr val="C0C0C0"/>
          </a:solidFill>
          <a:round/>
          <a:headEnd/>
          <a:tailEnd/>
        </a:ln>
        <a:effectLst>
          <a:prstShdw prst="shdw17" dist="17961" dir="2700000">
            <a:srgbClr val="737373"/>
          </a:prstShdw>
        </a:effectLst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9525</xdr:colOff>
      <xdr:row>1</xdr:row>
      <xdr:rowOff>161925</xdr:rowOff>
    </xdr:from>
    <xdr:to>
      <xdr:col>2</xdr:col>
      <xdr:colOff>895350</xdr:colOff>
      <xdr:row>2</xdr:row>
      <xdr:rowOff>171450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71450"/>
          <a:ext cx="885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2</xdr:col>
      <xdr:colOff>9525</xdr:colOff>
      <xdr:row>3</xdr:row>
      <xdr:rowOff>28575</xdr:rowOff>
    </xdr:from>
    <xdr:to>
      <xdr:col>12</xdr:col>
      <xdr:colOff>767505</xdr:colOff>
      <xdr:row>3</xdr:row>
      <xdr:rowOff>28575</xdr:rowOff>
    </xdr:to>
    <xdr:sp macro="" textlink="">
      <xdr:nvSpPr>
        <xdr:cNvPr id="3" name="Line 5"/>
        <xdr:cNvSpPr>
          <a:spLocks noChangeShapeType="1"/>
        </xdr:cNvSpPr>
      </xdr:nvSpPr>
      <xdr:spPr bwMode="auto">
        <a:xfrm flipH="1">
          <a:off x="200025" y="493395"/>
          <a:ext cx="7776000" cy="0"/>
        </a:xfrm>
        <a:prstGeom prst="line">
          <a:avLst/>
        </a:prstGeom>
        <a:noFill/>
        <a:ln w="3175">
          <a:solidFill>
            <a:srgbClr val="C0C0C0"/>
          </a:solidFill>
          <a:round/>
          <a:headEnd/>
          <a:tailEnd/>
        </a:ln>
        <a:effectLst>
          <a:prstShdw prst="shdw17" dist="17961" dir="2700000">
            <a:srgbClr val="737373"/>
          </a:prstShdw>
        </a:effectLst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9525</xdr:colOff>
      <xdr:row>1</xdr:row>
      <xdr:rowOff>161925</xdr:rowOff>
    </xdr:from>
    <xdr:to>
      <xdr:col>2</xdr:col>
      <xdr:colOff>895350</xdr:colOff>
      <xdr:row>2</xdr:row>
      <xdr:rowOff>171450</xdr:rowOff>
    </xdr:to>
    <xdr:pic>
      <xdr:nvPicPr>
        <xdr:cNvPr id="2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71450"/>
          <a:ext cx="885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2</xdr:col>
      <xdr:colOff>9524</xdr:colOff>
      <xdr:row>3</xdr:row>
      <xdr:rowOff>28575</xdr:rowOff>
    </xdr:from>
    <xdr:to>
      <xdr:col>12</xdr:col>
      <xdr:colOff>578999</xdr:colOff>
      <xdr:row>3</xdr:row>
      <xdr:rowOff>28575</xdr:rowOff>
    </xdr:to>
    <xdr:sp macro="" textlink="">
      <xdr:nvSpPr>
        <xdr:cNvPr id="3" name="Line 7"/>
        <xdr:cNvSpPr>
          <a:spLocks noChangeShapeType="1"/>
        </xdr:cNvSpPr>
      </xdr:nvSpPr>
      <xdr:spPr bwMode="auto">
        <a:xfrm flipH="1">
          <a:off x="200024" y="495300"/>
          <a:ext cx="7056000" cy="0"/>
        </a:xfrm>
        <a:prstGeom prst="line">
          <a:avLst/>
        </a:prstGeom>
        <a:noFill/>
        <a:ln w="3175">
          <a:solidFill>
            <a:srgbClr val="C0C0C0"/>
          </a:solidFill>
          <a:round/>
          <a:headEnd/>
          <a:tailEnd/>
        </a:ln>
        <a:effectLst>
          <a:prstShdw prst="shdw17" dist="17961" dir="2700000">
            <a:srgbClr val="737373"/>
          </a:prstShdw>
        </a:effectLst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9524</xdr:colOff>
      <xdr:row>6</xdr:row>
      <xdr:rowOff>0</xdr:rowOff>
    </xdr:from>
    <xdr:to>
      <xdr:col>5</xdr:col>
      <xdr:colOff>22859</xdr:colOff>
      <xdr:row>24</xdr:row>
      <xdr:rowOff>22860</xdr:rowOff>
    </xdr:to>
    <xdr:graphicFrame macro="">
      <xdr:nvGraphicFramePr>
        <xdr:cNvPr id="2" name="GRAF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2</xdr:col>
      <xdr:colOff>9525</xdr:colOff>
      <xdr:row>1</xdr:row>
      <xdr:rowOff>161925</xdr:rowOff>
    </xdr:from>
    <xdr:to>
      <xdr:col>2</xdr:col>
      <xdr:colOff>895350</xdr:colOff>
      <xdr:row>2</xdr:row>
      <xdr:rowOff>171450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71450"/>
          <a:ext cx="885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2</xdr:col>
      <xdr:colOff>9524</xdr:colOff>
      <xdr:row>3</xdr:row>
      <xdr:rowOff>28575</xdr:rowOff>
    </xdr:from>
    <xdr:to>
      <xdr:col>4</xdr:col>
      <xdr:colOff>7044599</xdr:colOff>
      <xdr:row>3</xdr:row>
      <xdr:rowOff>28575</xdr:rowOff>
    </xdr:to>
    <xdr:sp macro="" textlink="">
      <xdr:nvSpPr>
        <xdr:cNvPr id="4" name="Line 3"/>
        <xdr:cNvSpPr>
          <a:spLocks noChangeShapeType="1"/>
        </xdr:cNvSpPr>
      </xdr:nvSpPr>
      <xdr:spPr bwMode="auto">
        <a:xfrm flipH="1">
          <a:off x="200024" y="493395"/>
          <a:ext cx="8949600" cy="0"/>
        </a:xfrm>
        <a:prstGeom prst="line">
          <a:avLst/>
        </a:prstGeom>
        <a:noFill/>
        <a:ln w="3175">
          <a:solidFill>
            <a:srgbClr val="C0C0C0"/>
          </a:solidFill>
          <a:round/>
          <a:headEnd/>
          <a:tailEnd/>
        </a:ln>
        <a:effectLst>
          <a:prstShdw prst="shdw17" dist="17961" dir="2700000">
            <a:srgbClr val="737373"/>
          </a:prstShdw>
        </a:effectLst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0.59337</cdr:x>
      <cdr:y>0.88288</cdr:y>
    </cdr:from>
    <cdr:to>
      <cdr:x>0.59812</cdr:x>
      <cdr:y>0.95123</cdr:y>
    </cdr:to>
    <cdr:sp macro="" textlink="">
      <cdr:nvSpPr>
        <cdr:cNvPr id="395282" name="Texto 11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317258" y="2119165"/>
          <a:ext cx="18531" cy="16408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22860" anchor="ctr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endParaRPr lang="es-ES" sz="800" b="0" i="0" strike="noStrike">
            <a:solidFill>
              <a:srgbClr val="004563"/>
            </a:solidFill>
            <a:latin typeface="Arial"/>
            <a:cs typeface="Arial"/>
          </a:endParaRPr>
        </a:p>
      </cdr:txBody>
    </cdr:sp>
  </cdr:relSizeAnchor>
</c:userShapes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6</xdr:row>
      <xdr:rowOff>0</xdr:rowOff>
    </xdr:from>
    <xdr:to>
      <xdr:col>5</xdr:col>
      <xdr:colOff>0</xdr:colOff>
      <xdr:row>23</xdr:row>
      <xdr:rowOff>160020</xdr:rowOff>
    </xdr:to>
    <xdr:graphicFrame macro="">
      <xdr:nvGraphicFramePr>
        <xdr:cNvPr id="2" name="GRAF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2</xdr:col>
      <xdr:colOff>9525</xdr:colOff>
      <xdr:row>1</xdr:row>
      <xdr:rowOff>161925</xdr:rowOff>
    </xdr:from>
    <xdr:to>
      <xdr:col>2</xdr:col>
      <xdr:colOff>895350</xdr:colOff>
      <xdr:row>2</xdr:row>
      <xdr:rowOff>171450</xdr:rowOff>
    </xdr:to>
    <xdr:pic>
      <xdr:nvPicPr>
        <xdr:cNvPr id="3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71450"/>
          <a:ext cx="885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2</xdr:col>
      <xdr:colOff>9525</xdr:colOff>
      <xdr:row>3</xdr:row>
      <xdr:rowOff>28575</xdr:rowOff>
    </xdr:from>
    <xdr:to>
      <xdr:col>4</xdr:col>
      <xdr:colOff>7044600</xdr:colOff>
      <xdr:row>3</xdr:row>
      <xdr:rowOff>28575</xdr:rowOff>
    </xdr:to>
    <xdr:sp macro="" textlink="">
      <xdr:nvSpPr>
        <xdr:cNvPr id="4" name="Line 4"/>
        <xdr:cNvSpPr>
          <a:spLocks noChangeShapeType="1"/>
        </xdr:cNvSpPr>
      </xdr:nvSpPr>
      <xdr:spPr bwMode="auto">
        <a:xfrm flipH="1">
          <a:off x="200025" y="493395"/>
          <a:ext cx="8949600" cy="0"/>
        </a:xfrm>
        <a:prstGeom prst="line">
          <a:avLst/>
        </a:prstGeom>
        <a:noFill/>
        <a:ln w="3175">
          <a:solidFill>
            <a:srgbClr val="C0C0C0"/>
          </a:solidFill>
          <a:round/>
          <a:headEnd/>
          <a:tailEnd/>
        </a:ln>
        <a:effectLst>
          <a:prstShdw prst="shdw17" dist="17961" dir="2700000">
            <a:srgbClr val="737373"/>
          </a:prstShdw>
        </a:effectLst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6</xdr:row>
      <xdr:rowOff>0</xdr:rowOff>
    </xdr:from>
    <xdr:to>
      <xdr:col>5</xdr:col>
      <xdr:colOff>7620</xdr:colOff>
      <xdr:row>24</xdr:row>
      <xdr:rowOff>0</xdr:rowOff>
    </xdr:to>
    <xdr:graphicFrame macro="">
      <xdr:nvGraphicFramePr>
        <xdr:cNvPr id="2" name="GRAF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2</xdr:col>
      <xdr:colOff>9525</xdr:colOff>
      <xdr:row>1</xdr:row>
      <xdr:rowOff>161925</xdr:rowOff>
    </xdr:from>
    <xdr:to>
      <xdr:col>2</xdr:col>
      <xdr:colOff>895350</xdr:colOff>
      <xdr:row>2</xdr:row>
      <xdr:rowOff>171450</xdr:rowOff>
    </xdr:to>
    <xdr:pic>
      <xdr:nvPicPr>
        <xdr:cNvPr id="3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71450"/>
          <a:ext cx="885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2</xdr:col>
      <xdr:colOff>9525</xdr:colOff>
      <xdr:row>3</xdr:row>
      <xdr:rowOff>28575</xdr:rowOff>
    </xdr:from>
    <xdr:to>
      <xdr:col>4</xdr:col>
      <xdr:colOff>7044600</xdr:colOff>
      <xdr:row>3</xdr:row>
      <xdr:rowOff>28575</xdr:rowOff>
    </xdr:to>
    <xdr:sp macro="" textlink="">
      <xdr:nvSpPr>
        <xdr:cNvPr id="4" name="Line 4"/>
        <xdr:cNvSpPr>
          <a:spLocks noChangeShapeType="1"/>
        </xdr:cNvSpPr>
      </xdr:nvSpPr>
      <xdr:spPr bwMode="auto">
        <a:xfrm flipH="1">
          <a:off x="200025" y="493395"/>
          <a:ext cx="8949600" cy="0"/>
        </a:xfrm>
        <a:prstGeom prst="line">
          <a:avLst/>
        </a:prstGeom>
        <a:noFill/>
        <a:ln w="3175">
          <a:solidFill>
            <a:srgbClr val="C0C0C0"/>
          </a:solidFill>
          <a:round/>
          <a:headEnd/>
          <a:tailEnd/>
        </a:ln>
        <a:effectLst>
          <a:prstShdw prst="shdw17" dist="17961" dir="2700000">
            <a:srgbClr val="737373"/>
          </a:prstShdw>
        </a:effectLst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9525</xdr:colOff>
      <xdr:row>1</xdr:row>
      <xdr:rowOff>161925</xdr:rowOff>
    </xdr:from>
    <xdr:to>
      <xdr:col>2</xdr:col>
      <xdr:colOff>895350</xdr:colOff>
      <xdr:row>2</xdr:row>
      <xdr:rowOff>171450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71450"/>
          <a:ext cx="885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2</xdr:col>
      <xdr:colOff>9523</xdr:colOff>
      <xdr:row>3</xdr:row>
      <xdr:rowOff>28575</xdr:rowOff>
    </xdr:from>
    <xdr:to>
      <xdr:col>4</xdr:col>
      <xdr:colOff>7044598</xdr:colOff>
      <xdr:row>3</xdr:row>
      <xdr:rowOff>28575</xdr:rowOff>
    </xdr:to>
    <xdr:sp macro="" textlink="">
      <xdr:nvSpPr>
        <xdr:cNvPr id="3" name="Line 2"/>
        <xdr:cNvSpPr>
          <a:spLocks noChangeShapeType="1"/>
        </xdr:cNvSpPr>
      </xdr:nvSpPr>
      <xdr:spPr bwMode="auto">
        <a:xfrm flipH="1">
          <a:off x="200023" y="493395"/>
          <a:ext cx="8949600" cy="0"/>
        </a:xfrm>
        <a:prstGeom prst="line">
          <a:avLst/>
        </a:prstGeom>
        <a:noFill/>
        <a:ln w="3175">
          <a:solidFill>
            <a:srgbClr val="C0C0C0"/>
          </a:solidFill>
          <a:round/>
          <a:headEnd/>
          <a:tailEnd/>
        </a:ln>
        <a:effectLst>
          <a:prstShdw prst="shdw17" dist="17961" dir="2700000">
            <a:srgbClr val="737373"/>
          </a:prstShdw>
        </a:effectLst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9525</xdr:colOff>
      <xdr:row>6</xdr:row>
      <xdr:rowOff>1</xdr:rowOff>
    </xdr:from>
    <xdr:to>
      <xdr:col>5</xdr:col>
      <xdr:colOff>0</xdr:colOff>
      <xdr:row>24</xdr:row>
      <xdr:rowOff>0</xdr:rowOff>
    </xdr:to>
    <xdr:graphicFrame macro="">
      <xdr:nvGraphicFramePr>
        <xdr:cNvPr id="4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9525</xdr:colOff>
      <xdr:row>1</xdr:row>
      <xdr:rowOff>161925</xdr:rowOff>
    </xdr:from>
    <xdr:to>
      <xdr:col>2</xdr:col>
      <xdr:colOff>895350</xdr:colOff>
      <xdr:row>2</xdr:row>
      <xdr:rowOff>171450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71450"/>
          <a:ext cx="885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2</xdr:col>
      <xdr:colOff>9525</xdr:colOff>
      <xdr:row>3</xdr:row>
      <xdr:rowOff>28575</xdr:rowOff>
    </xdr:from>
    <xdr:to>
      <xdr:col>11</xdr:col>
      <xdr:colOff>165</xdr:colOff>
      <xdr:row>3</xdr:row>
      <xdr:rowOff>28575</xdr:rowOff>
    </xdr:to>
    <xdr:sp macro="" textlink="">
      <xdr:nvSpPr>
        <xdr:cNvPr id="3" name="Line 2"/>
        <xdr:cNvSpPr>
          <a:spLocks noChangeShapeType="1"/>
        </xdr:cNvSpPr>
      </xdr:nvSpPr>
      <xdr:spPr bwMode="auto">
        <a:xfrm flipH="1">
          <a:off x="200025" y="493395"/>
          <a:ext cx="6300000" cy="0"/>
        </a:xfrm>
        <a:prstGeom prst="line">
          <a:avLst/>
        </a:prstGeom>
        <a:noFill/>
        <a:ln w="3175">
          <a:solidFill>
            <a:srgbClr val="C0C0C0"/>
          </a:solidFill>
          <a:round/>
          <a:headEnd/>
          <a:tailEnd/>
        </a:ln>
        <a:effectLst>
          <a:prstShdw prst="shdw17" dist="17961" dir="2700000">
            <a:srgbClr val="737373"/>
          </a:prstShdw>
        </a:effectLst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9525</xdr:colOff>
      <xdr:row>1</xdr:row>
      <xdr:rowOff>161925</xdr:rowOff>
    </xdr:from>
    <xdr:to>
      <xdr:col>2</xdr:col>
      <xdr:colOff>895350</xdr:colOff>
      <xdr:row>2</xdr:row>
      <xdr:rowOff>171450</xdr:rowOff>
    </xdr:to>
    <xdr:pic>
      <xdr:nvPicPr>
        <xdr:cNvPr id="2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71450"/>
          <a:ext cx="885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2</xdr:col>
      <xdr:colOff>9524</xdr:colOff>
      <xdr:row>3</xdr:row>
      <xdr:rowOff>28575</xdr:rowOff>
    </xdr:from>
    <xdr:to>
      <xdr:col>14</xdr:col>
      <xdr:colOff>494564</xdr:colOff>
      <xdr:row>3</xdr:row>
      <xdr:rowOff>38100</xdr:rowOff>
    </xdr:to>
    <xdr:sp macro="" textlink="">
      <xdr:nvSpPr>
        <xdr:cNvPr id="3" name="Line 8"/>
        <xdr:cNvSpPr>
          <a:spLocks noChangeShapeType="1"/>
        </xdr:cNvSpPr>
      </xdr:nvSpPr>
      <xdr:spPr bwMode="auto">
        <a:xfrm flipH="1" flipV="1">
          <a:off x="200024" y="493395"/>
          <a:ext cx="8928000" cy="9525"/>
        </a:xfrm>
        <a:prstGeom prst="line">
          <a:avLst/>
        </a:prstGeom>
        <a:noFill/>
        <a:ln w="3175">
          <a:solidFill>
            <a:srgbClr val="C0C0C0"/>
          </a:solidFill>
          <a:round/>
          <a:headEnd/>
          <a:tailEnd/>
        </a:ln>
        <a:effectLst>
          <a:prstShdw prst="shdw17" dist="17961" dir="2700000">
            <a:srgbClr val="737373"/>
          </a:prstShdw>
        </a:effectLst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9525</xdr:colOff>
      <xdr:row>1</xdr:row>
      <xdr:rowOff>161925</xdr:rowOff>
    </xdr:from>
    <xdr:to>
      <xdr:col>2</xdr:col>
      <xdr:colOff>895350</xdr:colOff>
      <xdr:row>2</xdr:row>
      <xdr:rowOff>171450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71450"/>
          <a:ext cx="885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2</xdr:col>
      <xdr:colOff>9523</xdr:colOff>
      <xdr:row>3</xdr:row>
      <xdr:rowOff>28575</xdr:rowOff>
    </xdr:from>
    <xdr:to>
      <xdr:col>14</xdr:col>
      <xdr:colOff>496663</xdr:colOff>
      <xdr:row>3</xdr:row>
      <xdr:rowOff>28575</xdr:rowOff>
    </xdr:to>
    <xdr:sp macro="" textlink="">
      <xdr:nvSpPr>
        <xdr:cNvPr id="3" name="Line 4"/>
        <xdr:cNvSpPr>
          <a:spLocks noChangeShapeType="1"/>
        </xdr:cNvSpPr>
      </xdr:nvSpPr>
      <xdr:spPr bwMode="auto">
        <a:xfrm flipH="1">
          <a:off x="200023" y="493395"/>
          <a:ext cx="8892000" cy="0"/>
        </a:xfrm>
        <a:prstGeom prst="line">
          <a:avLst/>
        </a:prstGeom>
        <a:noFill/>
        <a:ln w="3175">
          <a:solidFill>
            <a:srgbClr val="C0C0C0"/>
          </a:solidFill>
          <a:round/>
          <a:headEnd/>
          <a:tailEnd/>
        </a:ln>
        <a:effectLst>
          <a:prstShdw prst="shdw17" dist="17961" dir="2700000">
            <a:srgbClr val="737373"/>
          </a:prstShdw>
        </a:effectLst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9525</xdr:colOff>
      <xdr:row>1</xdr:row>
      <xdr:rowOff>161925</xdr:rowOff>
    </xdr:from>
    <xdr:to>
      <xdr:col>2</xdr:col>
      <xdr:colOff>895350</xdr:colOff>
      <xdr:row>2</xdr:row>
      <xdr:rowOff>171450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71450"/>
          <a:ext cx="885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2</xdr:col>
      <xdr:colOff>9524</xdr:colOff>
      <xdr:row>3</xdr:row>
      <xdr:rowOff>28575</xdr:rowOff>
    </xdr:from>
    <xdr:to>
      <xdr:col>15</xdr:col>
      <xdr:colOff>3014</xdr:colOff>
      <xdr:row>3</xdr:row>
      <xdr:rowOff>28575</xdr:rowOff>
    </xdr:to>
    <xdr:sp macro="" textlink="">
      <xdr:nvSpPr>
        <xdr:cNvPr id="3" name="Line 3"/>
        <xdr:cNvSpPr>
          <a:spLocks noChangeShapeType="1"/>
        </xdr:cNvSpPr>
      </xdr:nvSpPr>
      <xdr:spPr bwMode="auto">
        <a:xfrm flipH="1" flipV="1">
          <a:off x="200024" y="495300"/>
          <a:ext cx="7699215" cy="0"/>
        </a:xfrm>
        <a:prstGeom prst="line">
          <a:avLst/>
        </a:prstGeom>
        <a:noFill/>
        <a:ln w="3175">
          <a:solidFill>
            <a:srgbClr val="C0C0C0"/>
          </a:solidFill>
          <a:round/>
          <a:headEnd/>
          <a:tailEnd/>
        </a:ln>
        <a:effectLst>
          <a:prstShdw prst="shdw17" dist="17961" dir="2700000">
            <a:srgbClr val="737373"/>
          </a:prstShdw>
        </a:effectLst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9525</xdr:colOff>
      <xdr:row>1</xdr:row>
      <xdr:rowOff>161925</xdr:rowOff>
    </xdr:from>
    <xdr:to>
      <xdr:col>2</xdr:col>
      <xdr:colOff>895350</xdr:colOff>
      <xdr:row>2</xdr:row>
      <xdr:rowOff>171450</xdr:rowOff>
    </xdr:to>
    <xdr:pic>
      <xdr:nvPicPr>
        <xdr:cNvPr id="2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71450"/>
          <a:ext cx="885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2</xdr:col>
      <xdr:colOff>9525</xdr:colOff>
      <xdr:row>3</xdr:row>
      <xdr:rowOff>28575</xdr:rowOff>
    </xdr:from>
    <xdr:to>
      <xdr:col>4</xdr:col>
      <xdr:colOff>7044600</xdr:colOff>
      <xdr:row>3</xdr:row>
      <xdr:rowOff>28575</xdr:rowOff>
    </xdr:to>
    <xdr:sp macro="" textlink="">
      <xdr:nvSpPr>
        <xdr:cNvPr id="3" name="Line 6"/>
        <xdr:cNvSpPr>
          <a:spLocks noChangeShapeType="1"/>
        </xdr:cNvSpPr>
      </xdr:nvSpPr>
      <xdr:spPr bwMode="auto">
        <a:xfrm flipH="1">
          <a:off x="200025" y="493395"/>
          <a:ext cx="8949600" cy="0"/>
        </a:xfrm>
        <a:prstGeom prst="line">
          <a:avLst/>
        </a:prstGeom>
        <a:noFill/>
        <a:ln w="3175">
          <a:solidFill>
            <a:srgbClr val="C0C0C0"/>
          </a:solidFill>
          <a:round/>
          <a:headEnd/>
          <a:tailEnd/>
        </a:ln>
        <a:effectLst>
          <a:prstShdw prst="shdw17" dist="17961" dir="2700000">
            <a:srgbClr val="737373"/>
          </a:prstShdw>
        </a:effectLst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absolute">
    <xdr:from>
      <xdr:col>4</xdr:col>
      <xdr:colOff>7620</xdr:colOff>
      <xdr:row>6</xdr:row>
      <xdr:rowOff>28575</xdr:rowOff>
    </xdr:from>
    <xdr:to>
      <xdr:col>5</xdr:col>
      <xdr:colOff>7619</xdr:colOff>
      <xdr:row>23</xdr:row>
      <xdr:rowOff>152400</xdr:rowOff>
    </xdr:to>
    <xdr:graphicFrame macro="">
      <xdr:nvGraphicFramePr>
        <xdr:cNvPr id="4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absolute">
    <xdr:from>
      <xdr:col>4</xdr:col>
      <xdr:colOff>0</xdr:colOff>
      <xdr:row>6</xdr:row>
      <xdr:rowOff>7621</xdr:rowOff>
    </xdr:from>
    <xdr:to>
      <xdr:col>5</xdr:col>
      <xdr:colOff>7619</xdr:colOff>
      <xdr:row>24</xdr:row>
      <xdr:rowOff>15241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2</xdr:col>
      <xdr:colOff>9525</xdr:colOff>
      <xdr:row>1</xdr:row>
      <xdr:rowOff>161925</xdr:rowOff>
    </xdr:from>
    <xdr:to>
      <xdr:col>2</xdr:col>
      <xdr:colOff>895350</xdr:colOff>
      <xdr:row>2</xdr:row>
      <xdr:rowOff>171450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71450"/>
          <a:ext cx="885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2</xdr:col>
      <xdr:colOff>9525</xdr:colOff>
      <xdr:row>3</xdr:row>
      <xdr:rowOff>28575</xdr:rowOff>
    </xdr:from>
    <xdr:to>
      <xdr:col>4</xdr:col>
      <xdr:colOff>7044600</xdr:colOff>
      <xdr:row>3</xdr:row>
      <xdr:rowOff>28575</xdr:rowOff>
    </xdr:to>
    <xdr:sp macro="" textlink="">
      <xdr:nvSpPr>
        <xdr:cNvPr id="4" name="Line 3"/>
        <xdr:cNvSpPr>
          <a:spLocks noChangeShapeType="1"/>
        </xdr:cNvSpPr>
      </xdr:nvSpPr>
      <xdr:spPr bwMode="auto">
        <a:xfrm flipH="1">
          <a:off x="200025" y="495300"/>
          <a:ext cx="8701950" cy="0"/>
        </a:xfrm>
        <a:prstGeom prst="line">
          <a:avLst/>
        </a:prstGeom>
        <a:noFill/>
        <a:ln w="3175">
          <a:solidFill>
            <a:srgbClr val="C0C0C0"/>
          </a:solidFill>
          <a:round/>
          <a:headEnd/>
          <a:tailEnd/>
        </a:ln>
        <a:effectLst>
          <a:prstShdw prst="shdw17" dist="17961" dir="2700000">
            <a:srgbClr val="737373"/>
          </a:prstShdw>
        </a:effectLst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absolute">
    <xdr:from>
      <xdr:col>4</xdr:col>
      <xdr:colOff>7620</xdr:colOff>
      <xdr:row>6</xdr:row>
      <xdr:rowOff>1</xdr:rowOff>
    </xdr:from>
    <xdr:to>
      <xdr:col>5</xdr:col>
      <xdr:colOff>0</xdr:colOff>
      <xdr:row>24</xdr:row>
      <xdr:rowOff>15241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2</xdr:col>
      <xdr:colOff>9525</xdr:colOff>
      <xdr:row>1</xdr:row>
      <xdr:rowOff>161925</xdr:rowOff>
    </xdr:from>
    <xdr:to>
      <xdr:col>2</xdr:col>
      <xdr:colOff>895350</xdr:colOff>
      <xdr:row>2</xdr:row>
      <xdr:rowOff>171450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71450"/>
          <a:ext cx="885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2</xdr:col>
      <xdr:colOff>9525</xdr:colOff>
      <xdr:row>3</xdr:row>
      <xdr:rowOff>28575</xdr:rowOff>
    </xdr:from>
    <xdr:to>
      <xdr:col>4</xdr:col>
      <xdr:colOff>7044600</xdr:colOff>
      <xdr:row>3</xdr:row>
      <xdr:rowOff>28575</xdr:rowOff>
    </xdr:to>
    <xdr:sp macro="" textlink="">
      <xdr:nvSpPr>
        <xdr:cNvPr id="4" name="Line 4"/>
        <xdr:cNvSpPr>
          <a:spLocks noChangeShapeType="1"/>
        </xdr:cNvSpPr>
      </xdr:nvSpPr>
      <xdr:spPr bwMode="auto">
        <a:xfrm flipH="1">
          <a:off x="200025" y="493395"/>
          <a:ext cx="8949600" cy="0"/>
        </a:xfrm>
        <a:prstGeom prst="line">
          <a:avLst/>
        </a:prstGeom>
        <a:noFill/>
        <a:ln w="3175">
          <a:solidFill>
            <a:srgbClr val="C0C0C0"/>
          </a:solidFill>
          <a:round/>
          <a:headEnd/>
          <a:tailEnd/>
        </a:ln>
        <a:effectLst>
          <a:prstShdw prst="shdw17" dist="17961" dir="2700000">
            <a:srgbClr val="737373"/>
          </a:prstShdw>
        </a:effectLst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9525</xdr:colOff>
      <xdr:row>1</xdr:row>
      <xdr:rowOff>161925</xdr:rowOff>
    </xdr:from>
    <xdr:to>
      <xdr:col>2</xdr:col>
      <xdr:colOff>895350</xdr:colOff>
      <xdr:row>2</xdr:row>
      <xdr:rowOff>171450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71450"/>
          <a:ext cx="885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2</xdr:col>
      <xdr:colOff>9522</xdr:colOff>
      <xdr:row>3</xdr:row>
      <xdr:rowOff>28575</xdr:rowOff>
    </xdr:from>
    <xdr:to>
      <xdr:col>14</xdr:col>
      <xdr:colOff>423372</xdr:colOff>
      <xdr:row>3</xdr:row>
      <xdr:rowOff>28575</xdr:rowOff>
    </xdr:to>
    <xdr:sp macro="" textlink="">
      <xdr:nvSpPr>
        <xdr:cNvPr id="3" name="Line 2"/>
        <xdr:cNvSpPr>
          <a:spLocks noChangeShapeType="1"/>
        </xdr:cNvSpPr>
      </xdr:nvSpPr>
      <xdr:spPr bwMode="auto">
        <a:xfrm flipH="1">
          <a:off x="200022" y="495300"/>
          <a:ext cx="6948000" cy="0"/>
        </a:xfrm>
        <a:prstGeom prst="line">
          <a:avLst/>
        </a:prstGeom>
        <a:noFill/>
        <a:ln w="3175">
          <a:solidFill>
            <a:srgbClr val="C0C0C0"/>
          </a:solidFill>
          <a:round/>
          <a:headEnd/>
          <a:tailEnd/>
        </a:ln>
        <a:effectLst>
          <a:prstShdw prst="shdw17" dist="17961" dir="2700000">
            <a:srgbClr val="737373"/>
          </a:prstShdw>
        </a:effectLst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absolute">
    <xdr:from>
      <xdr:col>4</xdr:col>
      <xdr:colOff>15240</xdr:colOff>
      <xdr:row>6</xdr:row>
      <xdr:rowOff>9524</xdr:rowOff>
    </xdr:from>
    <xdr:to>
      <xdr:col>5</xdr:col>
      <xdr:colOff>30480</xdr:colOff>
      <xdr:row>23</xdr:row>
      <xdr:rowOff>152399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2</xdr:col>
      <xdr:colOff>9525</xdr:colOff>
      <xdr:row>1</xdr:row>
      <xdr:rowOff>161925</xdr:rowOff>
    </xdr:from>
    <xdr:to>
      <xdr:col>2</xdr:col>
      <xdr:colOff>895350</xdr:colOff>
      <xdr:row>2</xdr:row>
      <xdr:rowOff>171450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71450"/>
          <a:ext cx="885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2</xdr:col>
      <xdr:colOff>9523</xdr:colOff>
      <xdr:row>3</xdr:row>
      <xdr:rowOff>28575</xdr:rowOff>
    </xdr:from>
    <xdr:to>
      <xdr:col>4</xdr:col>
      <xdr:colOff>7044598</xdr:colOff>
      <xdr:row>3</xdr:row>
      <xdr:rowOff>28575</xdr:rowOff>
    </xdr:to>
    <xdr:sp macro="" textlink="">
      <xdr:nvSpPr>
        <xdr:cNvPr id="4" name="Line 3"/>
        <xdr:cNvSpPr>
          <a:spLocks noChangeShapeType="1"/>
        </xdr:cNvSpPr>
      </xdr:nvSpPr>
      <xdr:spPr bwMode="auto">
        <a:xfrm flipH="1">
          <a:off x="200023" y="493395"/>
          <a:ext cx="8949600" cy="0"/>
        </a:xfrm>
        <a:prstGeom prst="line">
          <a:avLst/>
        </a:prstGeom>
        <a:noFill/>
        <a:ln w="3175">
          <a:solidFill>
            <a:srgbClr val="C0C0C0"/>
          </a:solidFill>
          <a:round/>
          <a:headEnd/>
          <a:tailEnd/>
        </a:ln>
        <a:effectLst>
          <a:prstShdw prst="shdw17" dist="17961" dir="2700000">
            <a:srgbClr val="737373"/>
          </a:prstShdw>
        </a:effectLst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absolute">
    <xdr:from>
      <xdr:col>4</xdr:col>
      <xdr:colOff>7620</xdr:colOff>
      <xdr:row>5</xdr:row>
      <xdr:rowOff>152400</xdr:rowOff>
    </xdr:from>
    <xdr:to>
      <xdr:col>5</xdr:col>
      <xdr:colOff>1904</xdr:colOff>
      <xdr:row>24</xdr:row>
      <xdr:rowOff>22860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2</xdr:col>
      <xdr:colOff>9525</xdr:colOff>
      <xdr:row>1</xdr:row>
      <xdr:rowOff>161925</xdr:rowOff>
    </xdr:from>
    <xdr:to>
      <xdr:col>2</xdr:col>
      <xdr:colOff>895350</xdr:colOff>
      <xdr:row>2</xdr:row>
      <xdr:rowOff>171450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71450"/>
          <a:ext cx="885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2</xdr:col>
      <xdr:colOff>9525</xdr:colOff>
      <xdr:row>3</xdr:row>
      <xdr:rowOff>28575</xdr:rowOff>
    </xdr:from>
    <xdr:to>
      <xdr:col>4</xdr:col>
      <xdr:colOff>7044600</xdr:colOff>
      <xdr:row>3</xdr:row>
      <xdr:rowOff>28575</xdr:rowOff>
    </xdr:to>
    <xdr:sp macro="" textlink="">
      <xdr:nvSpPr>
        <xdr:cNvPr id="4" name="Line 4"/>
        <xdr:cNvSpPr>
          <a:spLocks noChangeShapeType="1"/>
        </xdr:cNvSpPr>
      </xdr:nvSpPr>
      <xdr:spPr bwMode="auto">
        <a:xfrm flipH="1">
          <a:off x="200025" y="493395"/>
          <a:ext cx="8949600" cy="0"/>
        </a:xfrm>
        <a:prstGeom prst="line">
          <a:avLst/>
        </a:prstGeom>
        <a:noFill/>
        <a:ln w="3175">
          <a:solidFill>
            <a:srgbClr val="C0C0C0"/>
          </a:solidFill>
          <a:round/>
          <a:headEnd/>
          <a:tailEnd/>
        </a:ln>
        <a:effectLst>
          <a:prstShdw prst="shdw17" dist="17961" dir="2700000">
            <a:srgbClr val="737373"/>
          </a:prstShdw>
        </a:effectLst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9524</xdr:colOff>
      <xdr:row>6</xdr:row>
      <xdr:rowOff>9525</xdr:rowOff>
    </xdr:from>
    <xdr:to>
      <xdr:col>5</xdr:col>
      <xdr:colOff>15240</xdr:colOff>
      <xdr:row>24</xdr:row>
      <xdr:rowOff>7620</xdr:rowOff>
    </xdr:to>
    <xdr:graphicFrame macro="">
      <xdr:nvGraphicFramePr>
        <xdr:cNvPr id="2" name="GRAF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</xdr:col>
      <xdr:colOff>152400</xdr:colOff>
      <xdr:row>1</xdr:row>
      <xdr:rowOff>161925</xdr:rowOff>
    </xdr:from>
    <xdr:to>
      <xdr:col>2</xdr:col>
      <xdr:colOff>857250</xdr:colOff>
      <xdr:row>2</xdr:row>
      <xdr:rowOff>171450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71450"/>
          <a:ext cx="885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2</xdr:col>
      <xdr:colOff>9523</xdr:colOff>
      <xdr:row>3</xdr:row>
      <xdr:rowOff>28575</xdr:rowOff>
    </xdr:from>
    <xdr:to>
      <xdr:col>4</xdr:col>
      <xdr:colOff>7048408</xdr:colOff>
      <xdr:row>3</xdr:row>
      <xdr:rowOff>28575</xdr:rowOff>
    </xdr:to>
    <xdr:sp macro="" textlink="">
      <xdr:nvSpPr>
        <xdr:cNvPr id="4" name="Line 3"/>
        <xdr:cNvSpPr>
          <a:spLocks noChangeShapeType="1"/>
        </xdr:cNvSpPr>
      </xdr:nvSpPr>
      <xdr:spPr bwMode="auto">
        <a:xfrm flipH="1">
          <a:off x="200023" y="493395"/>
          <a:ext cx="8949600" cy="0"/>
        </a:xfrm>
        <a:prstGeom prst="line">
          <a:avLst/>
        </a:prstGeom>
        <a:noFill/>
        <a:ln w="3175">
          <a:solidFill>
            <a:srgbClr val="C0C0C0"/>
          </a:solidFill>
          <a:round/>
          <a:headEnd/>
          <a:tailEnd/>
        </a:ln>
        <a:effectLst>
          <a:prstShdw prst="shdw17" dist="17961" dir="2700000">
            <a:srgbClr val="737373"/>
          </a:prstShdw>
        </a:effectLst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9525</xdr:colOff>
      <xdr:row>1</xdr:row>
      <xdr:rowOff>161925</xdr:rowOff>
    </xdr:from>
    <xdr:to>
      <xdr:col>2</xdr:col>
      <xdr:colOff>895350</xdr:colOff>
      <xdr:row>2</xdr:row>
      <xdr:rowOff>171450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71450"/>
          <a:ext cx="885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2</xdr:col>
      <xdr:colOff>9525</xdr:colOff>
      <xdr:row>3</xdr:row>
      <xdr:rowOff>28575</xdr:rowOff>
    </xdr:from>
    <xdr:to>
      <xdr:col>11</xdr:col>
      <xdr:colOff>1680</xdr:colOff>
      <xdr:row>3</xdr:row>
      <xdr:rowOff>28575</xdr:rowOff>
    </xdr:to>
    <xdr:sp macro="" textlink="">
      <xdr:nvSpPr>
        <xdr:cNvPr id="3" name="Line 3"/>
        <xdr:cNvSpPr>
          <a:spLocks noChangeShapeType="1"/>
        </xdr:cNvSpPr>
      </xdr:nvSpPr>
      <xdr:spPr bwMode="auto">
        <a:xfrm flipH="1">
          <a:off x="200025" y="495300"/>
          <a:ext cx="6202455" cy="0"/>
        </a:xfrm>
        <a:prstGeom prst="line">
          <a:avLst/>
        </a:prstGeom>
        <a:noFill/>
        <a:ln w="3175">
          <a:solidFill>
            <a:srgbClr val="C0C0C0"/>
          </a:solidFill>
          <a:round/>
          <a:headEnd/>
          <a:tailEnd/>
        </a:ln>
        <a:effectLst>
          <a:prstShdw prst="shdw17" dist="17961" dir="2700000">
            <a:srgbClr val="737373"/>
          </a:prstShdw>
        </a:effectLst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9525</xdr:colOff>
      <xdr:row>0</xdr:row>
      <xdr:rowOff>171450</xdr:rowOff>
    </xdr:from>
    <xdr:to>
      <xdr:col>2</xdr:col>
      <xdr:colOff>895350</xdr:colOff>
      <xdr:row>1</xdr:row>
      <xdr:rowOff>171450</xdr:rowOff>
    </xdr:to>
    <xdr:pic>
      <xdr:nvPicPr>
        <xdr:cNvPr id="6037837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71450"/>
          <a:ext cx="885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2</xdr:col>
      <xdr:colOff>9525</xdr:colOff>
      <xdr:row>2</xdr:row>
      <xdr:rowOff>28575</xdr:rowOff>
    </xdr:from>
    <xdr:to>
      <xdr:col>12</xdr:col>
      <xdr:colOff>741195</xdr:colOff>
      <xdr:row>2</xdr:row>
      <xdr:rowOff>28575</xdr:rowOff>
    </xdr:to>
    <xdr:sp macro="" textlink="">
      <xdr:nvSpPr>
        <xdr:cNvPr id="6037838" name="Line 30"/>
        <xdr:cNvSpPr>
          <a:spLocks noChangeShapeType="1"/>
        </xdr:cNvSpPr>
      </xdr:nvSpPr>
      <xdr:spPr bwMode="auto">
        <a:xfrm flipH="1">
          <a:off x="200025" y="493395"/>
          <a:ext cx="9468000" cy="0"/>
        </a:xfrm>
        <a:prstGeom prst="line">
          <a:avLst/>
        </a:prstGeom>
        <a:noFill/>
        <a:ln w="3175">
          <a:solidFill>
            <a:srgbClr val="C0C0C0"/>
          </a:solidFill>
          <a:round/>
          <a:headEnd/>
          <a:tailEnd/>
        </a:ln>
        <a:effectLst>
          <a:prstShdw prst="shdw17" dist="17961" dir="2700000">
            <a:srgbClr val="737373"/>
          </a:prstShdw>
        </a:effectLst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9525</xdr:colOff>
      <xdr:row>0</xdr:row>
      <xdr:rowOff>171450</xdr:rowOff>
    </xdr:from>
    <xdr:to>
      <xdr:col>2</xdr:col>
      <xdr:colOff>895350</xdr:colOff>
      <xdr:row>1</xdr:row>
      <xdr:rowOff>171450</xdr:rowOff>
    </xdr:to>
    <xdr:pic>
      <xdr:nvPicPr>
        <xdr:cNvPr id="2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71450"/>
          <a:ext cx="885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2</xdr:col>
      <xdr:colOff>9524</xdr:colOff>
      <xdr:row>2</xdr:row>
      <xdr:rowOff>28575</xdr:rowOff>
    </xdr:from>
    <xdr:to>
      <xdr:col>8</xdr:col>
      <xdr:colOff>837164</xdr:colOff>
      <xdr:row>2</xdr:row>
      <xdr:rowOff>28575</xdr:rowOff>
    </xdr:to>
    <xdr:sp macro="" textlink="">
      <xdr:nvSpPr>
        <xdr:cNvPr id="3" name="Line 21"/>
        <xdr:cNvSpPr>
          <a:spLocks noChangeShapeType="1"/>
        </xdr:cNvSpPr>
      </xdr:nvSpPr>
      <xdr:spPr bwMode="auto">
        <a:xfrm flipH="1">
          <a:off x="200024" y="493395"/>
          <a:ext cx="8280000" cy="0"/>
        </a:xfrm>
        <a:prstGeom prst="line">
          <a:avLst/>
        </a:prstGeom>
        <a:noFill/>
        <a:ln w="3175">
          <a:solidFill>
            <a:srgbClr val="C0C0C0"/>
          </a:solidFill>
          <a:round/>
          <a:headEnd/>
          <a:tailEnd/>
        </a:ln>
        <a:effectLst>
          <a:prstShdw prst="shdw17" dist="17961" dir="2700000">
            <a:srgbClr val="737373"/>
          </a:prstShdw>
        </a:effectLst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9525</xdr:colOff>
      <xdr:row>0</xdr:row>
      <xdr:rowOff>171450</xdr:rowOff>
    </xdr:from>
    <xdr:to>
      <xdr:col>2</xdr:col>
      <xdr:colOff>895350</xdr:colOff>
      <xdr:row>1</xdr:row>
      <xdr:rowOff>171450</xdr:rowOff>
    </xdr:to>
    <xdr:pic>
      <xdr:nvPicPr>
        <xdr:cNvPr id="2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71450"/>
          <a:ext cx="885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2</xdr:col>
      <xdr:colOff>9525</xdr:colOff>
      <xdr:row>2</xdr:row>
      <xdr:rowOff>28575</xdr:rowOff>
    </xdr:from>
    <xdr:to>
      <xdr:col>8</xdr:col>
      <xdr:colOff>360</xdr:colOff>
      <xdr:row>2</xdr:row>
      <xdr:rowOff>28575</xdr:rowOff>
    </xdr:to>
    <xdr:sp macro="" textlink="">
      <xdr:nvSpPr>
        <xdr:cNvPr id="3" name="Line 21"/>
        <xdr:cNvSpPr>
          <a:spLocks noChangeShapeType="1"/>
        </xdr:cNvSpPr>
      </xdr:nvSpPr>
      <xdr:spPr bwMode="auto">
        <a:xfrm flipH="1">
          <a:off x="200025" y="493395"/>
          <a:ext cx="6264000" cy="0"/>
        </a:xfrm>
        <a:prstGeom prst="line">
          <a:avLst/>
        </a:prstGeom>
        <a:noFill/>
        <a:ln w="3175">
          <a:solidFill>
            <a:srgbClr val="C0C0C0"/>
          </a:solidFill>
          <a:round/>
          <a:headEnd/>
          <a:tailEnd/>
        </a:ln>
        <a:effectLst>
          <a:prstShdw prst="shdw17" dist="17961" dir="2700000">
            <a:srgbClr val="737373"/>
          </a:prstShdw>
        </a:effectLst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0.10951</cdr:x>
      <cdr:y>0.64082</cdr:y>
    </cdr:from>
    <cdr:to>
      <cdr:x>0.47448</cdr:x>
      <cdr:y>0.70259</cdr:y>
    </cdr:to>
    <cdr:sp macro="" textlink="'Data 1'!$D$119">
      <cdr:nvSpPr>
        <cdr:cNvPr id="2" name="CuadroTexto 4"/>
        <cdr:cNvSpPr txBox="1"/>
      </cdr:nvSpPr>
      <cdr:spPr>
        <a:xfrm xmlns:a="http://schemas.openxmlformats.org/drawingml/2006/main">
          <a:off x="772485" y="1866547"/>
          <a:ext cx="2574578" cy="17992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horzOverflow="clip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/>
          <a:fld id="{AA25699B-2CD4-43C0-A52E-00AAC0FF5232}" type="TxLink">
            <a:rPr lang="en-US" sz="700" b="1" i="0" u="none" strike="noStrike">
              <a:solidFill>
                <a:schemeClr val="bg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pPr marL="0" indent="0"/>
            <a:t>11 enero</a:t>
          </a:fld>
          <a:endParaRPr lang="es-ES" sz="700" b="1" i="0" u="none" strike="noStrike">
            <a:solidFill>
              <a:schemeClr val="bg1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0.11248</cdr:x>
      <cdr:y>0.56894</cdr:y>
    </cdr:from>
    <cdr:to>
      <cdr:x>0.47745</cdr:x>
      <cdr:y>0.6307</cdr:y>
    </cdr:to>
    <cdr:sp macro="" textlink="'Data 1'!$D$120">
      <cdr:nvSpPr>
        <cdr:cNvPr id="3" name="CuadroTexto 4"/>
        <cdr:cNvSpPr txBox="1"/>
      </cdr:nvSpPr>
      <cdr:spPr>
        <a:xfrm xmlns:a="http://schemas.openxmlformats.org/drawingml/2006/main">
          <a:off x="793435" y="1657179"/>
          <a:ext cx="2574577" cy="17989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horzOverflow="clip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/>
          <a:fld id="{9D5C4EFD-54CC-499A-9F56-336EF0545730}" type="TxLink">
            <a:rPr lang="en-US" sz="700" b="1" i="0" u="none" strike="noStrike">
              <a:solidFill>
                <a:schemeClr val="bg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pPr marL="0" indent="0"/>
            <a:t>9 noviembre</a:t>
          </a:fld>
          <a:endParaRPr lang="es-ES" sz="700" b="1" i="0" u="none" strike="noStrike">
            <a:solidFill>
              <a:schemeClr val="bg1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0.11005</cdr:x>
      <cdr:y>0.49967</cdr:y>
    </cdr:from>
    <cdr:to>
      <cdr:x>0.47501</cdr:x>
      <cdr:y>0.56143</cdr:y>
    </cdr:to>
    <cdr:sp macro="" textlink="'Data 1'!$D$121">
      <cdr:nvSpPr>
        <cdr:cNvPr id="4" name="CuadroTexto 4"/>
        <cdr:cNvSpPr txBox="1"/>
      </cdr:nvSpPr>
      <cdr:spPr>
        <a:xfrm xmlns:a="http://schemas.openxmlformats.org/drawingml/2006/main">
          <a:off x="776298" y="1455415"/>
          <a:ext cx="2574507" cy="17989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horzOverflow="clip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/>
          <a:fld id="{DD2D7FFD-8615-4760-BD90-D77F3EE63F93}" type="TxLink">
            <a:rPr lang="en-US" sz="700" b="1" i="0" u="none" strike="noStrike">
              <a:solidFill>
                <a:schemeClr val="bg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pPr marL="0" indent="0"/>
            <a:t>12 diciembre</a:t>
          </a:fld>
          <a:endParaRPr lang="es-ES" sz="700" b="1" i="0" u="none" strike="noStrike">
            <a:solidFill>
              <a:schemeClr val="bg1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0.11518</cdr:x>
      <cdr:y>0.42745</cdr:y>
    </cdr:from>
    <cdr:to>
      <cdr:x>0.48015</cdr:x>
      <cdr:y>0.48922</cdr:y>
    </cdr:to>
    <cdr:sp macro="" textlink="'Data 1'!$D$122">
      <cdr:nvSpPr>
        <cdr:cNvPr id="5" name="CuadroTexto 4"/>
        <cdr:cNvSpPr txBox="1"/>
      </cdr:nvSpPr>
      <cdr:spPr>
        <a:xfrm xmlns:a="http://schemas.openxmlformats.org/drawingml/2006/main">
          <a:off x="812485" y="1245056"/>
          <a:ext cx="2574577" cy="17992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horzOverflow="clip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/>
          <a:fld id="{F7BF5CAA-89A0-4933-923A-2250ADDEFEBE}" type="TxLink">
            <a:rPr lang="en-US" sz="700" b="1" i="0" u="none" strike="noStrike">
              <a:solidFill>
                <a:schemeClr val="bg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pPr marL="0" indent="0"/>
            <a:t>2 diciembre</a:t>
          </a:fld>
          <a:endParaRPr lang="es-ES" sz="700" b="1" i="0" u="none" strike="noStrike">
            <a:solidFill>
              <a:schemeClr val="bg1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0.11245</cdr:x>
      <cdr:y>0.36345</cdr:y>
    </cdr:from>
    <cdr:to>
      <cdr:x>0.47741</cdr:x>
      <cdr:y>0.42521</cdr:y>
    </cdr:to>
    <cdr:sp macro="" textlink="'Data 1'!$D$123">
      <cdr:nvSpPr>
        <cdr:cNvPr id="6" name="CuadroTexto 4"/>
        <cdr:cNvSpPr txBox="1"/>
      </cdr:nvSpPr>
      <cdr:spPr>
        <a:xfrm xmlns:a="http://schemas.openxmlformats.org/drawingml/2006/main">
          <a:off x="793230" y="1058642"/>
          <a:ext cx="2574507" cy="17989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horzOverflow="clip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/>
          <a:fld id="{5C08A2D7-E594-44A3-853F-426E29C54562}" type="TxLink">
            <a:rPr lang="en-US" sz="700" b="1" i="0" u="none" strike="noStrike">
              <a:solidFill>
                <a:schemeClr val="bg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pPr marL="0" indent="0"/>
            <a:t>20 octubre</a:t>
          </a:fld>
          <a:endParaRPr lang="es-ES" sz="700" b="1" i="0" u="none" strike="noStrike">
            <a:solidFill>
              <a:schemeClr val="bg1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0.11225</cdr:x>
      <cdr:y>0.29059</cdr:y>
    </cdr:from>
    <cdr:to>
      <cdr:x>0.47721</cdr:x>
      <cdr:y>0.35236</cdr:y>
    </cdr:to>
    <cdr:sp macro="" textlink="'Data 1'!$D$124">
      <cdr:nvSpPr>
        <cdr:cNvPr id="7" name="CuadroTexto 4"/>
        <cdr:cNvSpPr txBox="1"/>
      </cdr:nvSpPr>
      <cdr:spPr>
        <a:xfrm xmlns:a="http://schemas.openxmlformats.org/drawingml/2006/main">
          <a:off x="791819" y="846420"/>
          <a:ext cx="2574507" cy="17992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horzOverflow="clip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/>
          <a:fld id="{9B548EDD-2DBC-4740-9A96-5F65DACC295B}" type="TxLink">
            <a:rPr lang="en-US" sz="700" b="1" i="0" u="none" strike="noStrike">
              <a:solidFill>
                <a:schemeClr val="bg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pPr marL="0" indent="0"/>
            <a:t>23 noviembre</a:t>
          </a:fld>
          <a:endParaRPr lang="es-ES" sz="700" b="1" i="0" u="none" strike="noStrike">
            <a:solidFill>
              <a:schemeClr val="bg1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0.10978</cdr:x>
      <cdr:y>0.22526</cdr:y>
    </cdr:from>
    <cdr:to>
      <cdr:x>0.47475</cdr:x>
      <cdr:y>0.28702</cdr:y>
    </cdr:to>
    <cdr:sp macro="" textlink="'Data 1'!$D$125">
      <cdr:nvSpPr>
        <cdr:cNvPr id="8" name="CuadroTexto 4"/>
        <cdr:cNvSpPr txBox="1"/>
      </cdr:nvSpPr>
      <cdr:spPr>
        <a:xfrm xmlns:a="http://schemas.openxmlformats.org/drawingml/2006/main">
          <a:off x="774394" y="656131"/>
          <a:ext cx="2574577" cy="17989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horzOverflow="clip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/>
          <a:fld id="{0CE156C5-AC4F-445B-A9B4-EBBD91AD305F}" type="TxLink">
            <a:rPr lang="en-US" sz="700" b="1" i="0" u="none" strike="noStrike">
              <a:solidFill>
                <a:schemeClr val="bg1"/>
              </a:solidFill>
              <a:latin typeface="Arial"/>
              <a:ea typeface="+mn-ea"/>
              <a:cs typeface="Arial"/>
            </a:rPr>
            <a:pPr marL="0" indent="0"/>
            <a:t>16 noviembre</a:t>
          </a:fld>
          <a:endParaRPr lang="es-ES" sz="700" b="1" i="0" u="none" strike="noStrike">
            <a:solidFill>
              <a:schemeClr val="bg1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0.11218</cdr:x>
      <cdr:y>0.0846</cdr:y>
    </cdr:from>
    <cdr:to>
      <cdr:x>0.47715</cdr:x>
      <cdr:y>0.14636</cdr:y>
    </cdr:to>
    <cdr:sp macro="" textlink="'Data 1'!$D$127">
      <cdr:nvSpPr>
        <cdr:cNvPr id="9" name="CuadroTexto 4"/>
        <cdr:cNvSpPr txBox="1"/>
      </cdr:nvSpPr>
      <cdr:spPr>
        <a:xfrm xmlns:a="http://schemas.openxmlformats.org/drawingml/2006/main">
          <a:off x="791320" y="246418"/>
          <a:ext cx="2574577" cy="17989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/>
          <a:fld id="{6660AAF6-30FC-4A9C-8A25-7E77E2446F6C}" type="TxLink">
            <a:rPr lang="en-US" sz="700" b="1" i="0" u="none" strike="noStrike">
              <a:solidFill>
                <a:schemeClr val="bg1"/>
              </a:solidFill>
              <a:latin typeface="Arial"/>
              <a:ea typeface="+mn-ea"/>
              <a:cs typeface="Arial"/>
            </a:rPr>
            <a:pPr marL="0" indent="0"/>
            <a:t>8 febrero</a:t>
          </a:fld>
          <a:endParaRPr lang="es-ES" sz="700" b="1" i="0" u="none" strike="noStrike">
            <a:solidFill>
              <a:schemeClr val="bg1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0.10968</cdr:x>
      <cdr:y>0.70549</cdr:y>
    </cdr:from>
    <cdr:to>
      <cdr:x>0.47465</cdr:x>
      <cdr:y>0.76726</cdr:y>
    </cdr:to>
    <cdr:sp macro="" textlink="'Data 1'!$D$118">
      <cdr:nvSpPr>
        <cdr:cNvPr id="10" name="CuadroTexto 4"/>
        <cdr:cNvSpPr txBox="1"/>
      </cdr:nvSpPr>
      <cdr:spPr>
        <a:xfrm xmlns:a="http://schemas.openxmlformats.org/drawingml/2006/main">
          <a:off x="773687" y="2054913"/>
          <a:ext cx="2574577" cy="17992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/>
          <a:fld id="{C98E3486-0BC8-4D3A-8FCC-55AC578459FC}" type="TxLink">
            <a:rPr lang="en-US" sz="700" b="1" i="0" u="none" strike="noStrike">
              <a:solidFill>
                <a:schemeClr val="bg1"/>
              </a:solidFill>
              <a:latin typeface="Arial"/>
              <a:ea typeface="+mn-ea"/>
              <a:cs typeface="Arial"/>
            </a:rPr>
            <a:pPr marL="0" indent="0"/>
            <a:t>15 enero</a:t>
          </a:fld>
          <a:endParaRPr lang="es-ES" sz="700" b="1" i="0" u="none" strike="noStrike">
            <a:solidFill>
              <a:schemeClr val="bg1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0.10982</cdr:x>
      <cdr:y>0.77611</cdr:y>
    </cdr:from>
    <cdr:to>
      <cdr:x>0.47479</cdr:x>
      <cdr:y>0.83788</cdr:y>
    </cdr:to>
    <cdr:sp macro="" textlink="'Data 1'!$D$117">
      <cdr:nvSpPr>
        <cdr:cNvPr id="11" name="CuadroTexto 4"/>
        <cdr:cNvSpPr txBox="1"/>
      </cdr:nvSpPr>
      <cdr:spPr>
        <a:xfrm xmlns:a="http://schemas.openxmlformats.org/drawingml/2006/main">
          <a:off x="774676" y="2260611"/>
          <a:ext cx="2574577" cy="17992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/>
          <a:fld id="{669DDF83-30FA-4634-8156-FE8BE9BBEA14}" type="TxLink">
            <a:rPr lang="en-US" sz="700" b="1" i="0" u="none" strike="noStrike">
              <a:solidFill>
                <a:schemeClr val="bg1"/>
              </a:solidFill>
              <a:latin typeface="Arial"/>
              <a:ea typeface="+mn-ea"/>
              <a:cs typeface="Arial"/>
            </a:rPr>
            <a:pPr marL="0" indent="0"/>
            <a:t>27 noviembre</a:t>
          </a:fld>
          <a:endParaRPr lang="es-ES" sz="700" b="1" i="0" u="none" strike="noStrike">
            <a:solidFill>
              <a:schemeClr val="bg1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0.10847</cdr:x>
      <cdr:y>0.15806</cdr:y>
    </cdr:from>
    <cdr:to>
      <cdr:x>0.47344</cdr:x>
      <cdr:y>0.21982</cdr:y>
    </cdr:to>
    <cdr:sp macro="" textlink="'Data 1'!$D$126">
      <cdr:nvSpPr>
        <cdr:cNvPr id="12" name="CuadroTexto 4"/>
        <cdr:cNvSpPr txBox="1"/>
      </cdr:nvSpPr>
      <cdr:spPr>
        <a:xfrm xmlns:a="http://schemas.openxmlformats.org/drawingml/2006/main">
          <a:off x="765175" y="460375"/>
          <a:ext cx="2574577" cy="17989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/>
          <a:fld id="{E3E2F8B2-06FB-40DB-ADD6-CED0398A6741}" type="TxLink">
            <a:rPr lang="en-US" sz="700" b="1" i="0" u="none" strike="noStrike">
              <a:solidFill>
                <a:schemeClr val="bg1"/>
              </a:solidFill>
              <a:latin typeface="Arial"/>
              <a:ea typeface="+mn-ea"/>
              <a:cs typeface="Arial"/>
            </a:rPr>
            <a:pPr marL="0" indent="0"/>
            <a:t>15 noviembre</a:t>
          </a:fld>
          <a:endParaRPr lang="es-ES" sz="700" b="1" i="0" u="none" strike="noStrike">
            <a:solidFill>
              <a:schemeClr val="bg1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9525</xdr:colOff>
      <xdr:row>1</xdr:row>
      <xdr:rowOff>161925</xdr:rowOff>
    </xdr:from>
    <xdr:to>
      <xdr:col>2</xdr:col>
      <xdr:colOff>895350</xdr:colOff>
      <xdr:row>2</xdr:row>
      <xdr:rowOff>171450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71450"/>
          <a:ext cx="885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2</xdr:col>
      <xdr:colOff>9523</xdr:colOff>
      <xdr:row>3</xdr:row>
      <xdr:rowOff>28575</xdr:rowOff>
    </xdr:from>
    <xdr:to>
      <xdr:col>6</xdr:col>
      <xdr:colOff>3331753</xdr:colOff>
      <xdr:row>3</xdr:row>
      <xdr:rowOff>28575</xdr:rowOff>
    </xdr:to>
    <xdr:sp macro="" textlink="">
      <xdr:nvSpPr>
        <xdr:cNvPr id="3" name="Line 2"/>
        <xdr:cNvSpPr>
          <a:spLocks noChangeShapeType="1"/>
        </xdr:cNvSpPr>
      </xdr:nvSpPr>
      <xdr:spPr bwMode="auto">
        <a:xfrm flipH="1">
          <a:off x="200023" y="493395"/>
          <a:ext cx="8949600" cy="0"/>
        </a:xfrm>
        <a:prstGeom prst="line">
          <a:avLst/>
        </a:prstGeom>
        <a:noFill/>
        <a:ln w="3175">
          <a:solidFill>
            <a:srgbClr val="C0C0C0"/>
          </a:solidFill>
          <a:round/>
          <a:headEnd/>
          <a:tailEnd/>
        </a:ln>
        <a:effectLst>
          <a:prstShdw prst="shdw17" dist="17961" dir="2700000">
            <a:srgbClr val="737373"/>
          </a:prstShdw>
        </a:effectLst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9525</xdr:colOff>
      <xdr:row>6</xdr:row>
      <xdr:rowOff>1</xdr:rowOff>
    </xdr:from>
    <xdr:to>
      <xdr:col>5</xdr:col>
      <xdr:colOff>0</xdr:colOff>
      <xdr:row>24</xdr:row>
      <xdr:rowOff>0</xdr:rowOff>
    </xdr:to>
    <xdr:graphicFrame macro="">
      <xdr:nvGraphicFramePr>
        <xdr:cNvPr id="4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9525</xdr:colOff>
      <xdr:row>6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5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9525</xdr:colOff>
      <xdr:row>3</xdr:row>
      <xdr:rowOff>28575</xdr:rowOff>
    </xdr:from>
    <xdr:to>
      <xdr:col>4</xdr:col>
      <xdr:colOff>3923775</xdr:colOff>
      <xdr:row>3</xdr:row>
      <xdr:rowOff>28575</xdr:rowOff>
    </xdr:to>
    <xdr:sp macro="" textlink="">
      <xdr:nvSpPr>
        <xdr:cNvPr id="2" name="Line 1"/>
        <xdr:cNvSpPr>
          <a:spLocks noChangeShapeType="1"/>
        </xdr:cNvSpPr>
      </xdr:nvSpPr>
      <xdr:spPr bwMode="auto">
        <a:xfrm flipH="1">
          <a:off x="200025" y="493395"/>
          <a:ext cx="5724000" cy="0"/>
        </a:xfrm>
        <a:prstGeom prst="line">
          <a:avLst/>
        </a:prstGeom>
        <a:noFill/>
        <a:ln w="3175">
          <a:solidFill>
            <a:srgbClr val="C0C0C0"/>
          </a:solidFill>
          <a:round/>
          <a:headEnd/>
          <a:tailEnd/>
        </a:ln>
        <a:effectLst>
          <a:prstShdw prst="shdw17" dist="17961" dir="2700000">
            <a:srgbClr val="737373"/>
          </a:prstShdw>
        </a:effectLst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absolute">
    <xdr:from>
      <xdr:col>2</xdr:col>
      <xdr:colOff>9525</xdr:colOff>
      <xdr:row>1</xdr:row>
      <xdr:rowOff>161925</xdr:rowOff>
    </xdr:from>
    <xdr:to>
      <xdr:col>2</xdr:col>
      <xdr:colOff>895350</xdr:colOff>
      <xdr:row>2</xdr:row>
      <xdr:rowOff>171450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71450"/>
          <a:ext cx="885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6</xdr:row>
      <xdr:rowOff>0</xdr:rowOff>
    </xdr:from>
    <xdr:to>
      <xdr:col>5</xdr:col>
      <xdr:colOff>0</xdr:colOff>
      <xdr:row>21</xdr:row>
      <xdr:rowOff>0</xdr:rowOff>
    </xdr:to>
    <xdr:graphicFrame macro="">
      <xdr:nvGraphicFramePr>
        <xdr:cNvPr id="5" name="Graf3_and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38.bin"/><Relationship Id="rId4" Type="http://schemas.openxmlformats.org/officeDocument/2006/relationships/comments" Target="../comments1.xml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56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11">
    <pageSetUpPr autoPageBreaks="0" fitToPage="1"/>
  </sheetPr>
  <dimension ref="B1:O62"/>
  <sheetViews>
    <sheetView showGridLines="0" showRowColHeaders="0" tabSelected="1" showOutlineSymbols="0" zoomScaleNormal="100" workbookViewId="0">
      <selection activeCell="H7" sqref="H7"/>
    </sheetView>
  </sheetViews>
  <sheetFormatPr baseColWidth="10" defaultColWidth="11.42578125" defaultRowHeight="12.75"/>
  <cols>
    <col min="1" max="1" width="0.140625" style="1" customWidth="1"/>
    <col min="2" max="2" width="2.7109375" style="1" customWidth="1"/>
    <col min="3" max="3" width="16.42578125" style="1" customWidth="1"/>
    <col min="4" max="4" width="4.7109375" style="1" customWidth="1"/>
    <col min="5" max="5" width="95.7109375" style="1" customWidth="1"/>
    <col min="6" max="16384" width="11.42578125" style="1"/>
  </cols>
  <sheetData>
    <row r="1" spans="2:15" ht="0.75" customHeight="1"/>
    <row r="2" spans="2:15" ht="21" customHeight="1">
      <c r="B2" s="1" t="s">
        <v>13</v>
      </c>
      <c r="C2" s="2"/>
      <c r="D2" s="2"/>
      <c r="E2" s="66" t="s">
        <v>36</v>
      </c>
    </row>
    <row r="3" spans="2:15" ht="15" customHeight="1">
      <c r="C3" s="2"/>
      <c r="D3" s="2"/>
      <c r="E3" s="3" t="s">
        <v>538</v>
      </c>
    </row>
    <row r="4" spans="2:15" s="4" customFormat="1" ht="20.25" customHeight="1">
      <c r="B4" s="5"/>
      <c r="C4" s="6" t="s">
        <v>424</v>
      </c>
      <c r="E4" s="1083" t="s">
        <v>647</v>
      </c>
    </row>
    <row r="5" spans="2:15" s="4" customFormat="1" ht="8.25" customHeight="1">
      <c r="B5" s="5"/>
      <c r="C5" s="7"/>
    </row>
    <row r="6" spans="2:15" s="4" customFormat="1" ht="3" customHeight="1">
      <c r="B6" s="5"/>
      <c r="C6" s="7"/>
    </row>
    <row r="7" spans="2:15" s="4" customFormat="1" ht="7.5" customHeight="1">
      <c r="B7" s="5"/>
      <c r="C7" s="8"/>
      <c r="D7" s="429"/>
      <c r="E7" s="429"/>
    </row>
    <row r="8" spans="2:15" s="4" customFormat="1" ht="12.6" customHeight="1">
      <c r="B8" s="5"/>
      <c r="C8" s="9"/>
      <c r="D8" s="430" t="s">
        <v>5</v>
      </c>
      <c r="E8" s="431" t="str">
        <f>'C1'!C7</f>
        <v>Evolución de la generación renovable y no renovable peninsular</v>
      </c>
      <c r="F8"/>
      <c r="G8"/>
      <c r="H8"/>
      <c r="I8"/>
      <c r="J8"/>
      <c r="K8"/>
      <c r="L8"/>
      <c r="M8"/>
      <c r="N8"/>
      <c r="O8"/>
    </row>
    <row r="9" spans="2:15" ht="12.6" customHeight="1">
      <c r="D9" s="430" t="s">
        <v>5</v>
      </c>
      <c r="E9" s="431" t="str">
        <f>MID('C2'!C7,1,38)</f>
        <v xml:space="preserve">Balance de energía eléctrica nacional </v>
      </c>
    </row>
    <row r="10" spans="2:15" ht="12.6" customHeight="1">
      <c r="D10" s="430" t="s">
        <v>5</v>
      </c>
      <c r="E10" s="431" t="str">
        <f>'C3'!C7</f>
        <v>Balance de potencia eléctrica instalada a 31.12.2018. Sistema eléctrico nacional</v>
      </c>
    </row>
    <row r="11" spans="2:15" ht="12.6" customHeight="1">
      <c r="D11" s="430" t="s">
        <v>5</v>
      </c>
      <c r="E11" s="431" t="str">
        <f>'C4'!C7</f>
        <v xml:space="preserve">Evolución de la estructura de potencia eléctrica instalada peninsular
</v>
      </c>
    </row>
    <row r="12" spans="2:15" ht="12.6" customHeight="1">
      <c r="D12" s="430" t="s">
        <v>5</v>
      </c>
      <c r="E12" s="431" t="str">
        <f>'C5'!C7</f>
        <v>Evolución del índice de cobertura mínimo peninsular</v>
      </c>
    </row>
    <row r="13" spans="2:15" ht="12.6" customHeight="1">
      <c r="D13" s="430" t="s">
        <v>5</v>
      </c>
      <c r="E13" s="431" t="str">
        <f>'C6'!C7</f>
        <v xml:space="preserve">Evolución de la producción de energía eléctrica renovable y no renovable peninsular 
</v>
      </c>
    </row>
    <row r="14" spans="2:15" ht="12.6" customHeight="1">
      <c r="D14" s="430" t="s">
        <v>5</v>
      </c>
      <c r="E14" s="431" t="str">
        <f>'C7'!C7</f>
        <v>Estructura de la generación anual de energía eléctrica renovable peninsular en 2018</v>
      </c>
    </row>
    <row r="15" spans="2:15" ht="12.6" customHeight="1">
      <c r="D15" s="430" t="s">
        <v>5</v>
      </c>
      <c r="E15" s="431" t="str">
        <f>'C8'!C7</f>
        <v xml:space="preserve">Cobertura diaria máxima y mínima con hidráulica, eólica y solar peninsular en 2018
</v>
      </c>
    </row>
    <row r="16" spans="2:15" ht="12.6" customHeight="1">
      <c r="D16" s="430" t="s">
        <v>5</v>
      </c>
      <c r="E16" s="432" t="str">
        <f>'C9'!C7</f>
        <v>Generación hidráulica peninsular 2017-2018 comparada con la generación media</v>
      </c>
    </row>
    <row r="17" spans="4:5" ht="12.6" customHeight="1">
      <c r="D17" s="430" t="s">
        <v>5</v>
      </c>
      <c r="E17" s="432" t="str">
        <f>MID('C10'!C7,1,93)</f>
        <v>Energía producible hidráulica diaria durante 2018 comparada con el producible medio histórico</v>
      </c>
    </row>
    <row r="18" spans="4:5" ht="12.6" customHeight="1">
      <c r="D18" s="430" t="s">
        <v>5</v>
      </c>
      <c r="E18" s="431" t="str">
        <f>'C11'!C7</f>
        <v>Estructura de la generación eléctrica peninsular en 2018</v>
      </c>
    </row>
    <row r="19" spans="4:5" ht="12.6" customHeight="1">
      <c r="D19" s="430" t="s">
        <v>5</v>
      </c>
      <c r="E19" s="431" t="str">
        <f>MID('C12'!C7,1,65)</f>
        <v>Coeficiente de utilización de las centrales térmicas peninsulares</v>
      </c>
    </row>
    <row r="20" spans="4:5" ht="12.6" customHeight="1">
      <c r="D20" s="430" t="s">
        <v>5</v>
      </c>
      <c r="E20" s="431" t="str">
        <f>'C13'!C7</f>
        <v xml:space="preserve">Evolución de la cobertura de la demanda eléctrica de las Islas Baleares
</v>
      </c>
    </row>
    <row r="21" spans="4:5" ht="12.6" customHeight="1">
      <c r="D21" s="430" t="s">
        <v>5</v>
      </c>
      <c r="E21" s="431" t="str">
        <f>'C14'!C7</f>
        <v xml:space="preserve">Evolución de la estructura de generación eléctrica de las Islas Canarias
</v>
      </c>
    </row>
    <row r="22" spans="4:5" ht="12.6" customHeight="1">
      <c r="D22" s="430" t="s">
        <v>5</v>
      </c>
      <c r="E22" s="432" t="str">
        <f>MID('C15'!C7,1,91)</f>
        <v>Emisiones y factor de emisión de CO2 asociado a la generación de energía eléctrica nacional</v>
      </c>
    </row>
    <row r="23" spans="4:5" ht="12.6" customHeight="1">
      <c r="D23" s="430" t="s">
        <v>5</v>
      </c>
      <c r="E23" s="431" t="str">
        <f>MID('C16'!B5,1,25)&amp;MID('C16'!B5,30,24)&amp;MID('C16'!B5,60,30)</f>
        <v>Ratio generación/
demanda y generación eléctrica en 2017 por comunidad autónoma</v>
      </c>
    </row>
    <row r="24" spans="4:5" ht="12.6" customHeight="1">
      <c r="D24" s="430" t="s">
        <v>5</v>
      </c>
      <c r="E24" s="431" t="str">
        <f>'C17'!C7</f>
        <v xml:space="preserve">Cobertura de la demanda máxima horaria peninsular
</v>
      </c>
    </row>
    <row r="25" spans="4:5" ht="12.6" customHeight="1">
      <c r="D25" s="430" t="s">
        <v>5</v>
      </c>
      <c r="E25" s="431" t="str">
        <f>'C18'!C7</f>
        <v xml:space="preserve">Evolución anual de la potencia instalada peninsular
</v>
      </c>
    </row>
    <row r="26" spans="4:5" ht="12.6" customHeight="1">
      <c r="D26" s="430" t="s">
        <v>5</v>
      </c>
      <c r="E26" s="432" t="str">
        <f>MID('C19'!C7,1,77)</f>
        <v>Evolución anual de la cobertura de la demanda de energía eléctrica peninsular</v>
      </c>
    </row>
    <row r="27" spans="4:5" ht="12.6" customHeight="1">
      <c r="D27" s="430" t="s">
        <v>5</v>
      </c>
      <c r="E27" s="432" t="str">
        <f>MID('C20'!C7,1,80)</f>
        <v xml:space="preserve">Evolución mensual de la cobertura de la demanda de energía eléctrica peninsular </v>
      </c>
    </row>
    <row r="28" spans="4:5" ht="12.6" customHeight="1">
      <c r="D28" s="430" t="s">
        <v>5</v>
      </c>
      <c r="E28" s="431" t="str">
        <f>'C21'!C7</f>
        <v>Variaciones de potencia en el equipo generador convencional</v>
      </c>
    </row>
    <row r="29" spans="4:5" ht="12.6" customHeight="1">
      <c r="D29" s="430" t="s">
        <v>5</v>
      </c>
      <c r="E29" s="431" t="str">
        <f>'C22'!C7</f>
        <v>Producción hidráulica peninsular por cuencas</v>
      </c>
    </row>
    <row r="30" spans="4:5" ht="12.6" customHeight="1">
      <c r="D30" s="430" t="s">
        <v>5</v>
      </c>
      <c r="E30" s="431" t="str">
        <f>MID('C23'!C7,1,52)</f>
        <v>Energía producible hidroeléctrica mensual peninsular</v>
      </c>
    </row>
    <row r="31" spans="4:5" ht="12.6" customHeight="1">
      <c r="D31" s="430" t="s">
        <v>5</v>
      </c>
      <c r="E31" s="431" t="str">
        <f>'C24'!C7</f>
        <v>Evolución mensual de las reservas hidroeléctricas peninsulares</v>
      </c>
    </row>
    <row r="32" spans="4:5" ht="12.6" customHeight="1">
      <c r="D32" s="430" t="s">
        <v>5</v>
      </c>
      <c r="E32" s="431" t="str">
        <f>'C25'!C7</f>
        <v>Valores extremos de las reservas peninsulares</v>
      </c>
    </row>
    <row r="33" spans="4:5" ht="12.6" customHeight="1">
      <c r="D33" s="430" t="s">
        <v>5</v>
      </c>
      <c r="E33" s="431" t="str">
        <f>'C26'!C7</f>
        <v xml:space="preserve">Evolución anual de la producción hidráulica peninsular
</v>
      </c>
    </row>
    <row r="34" spans="4:5" ht="12.6" customHeight="1">
      <c r="D34" s="430" t="s">
        <v>5</v>
      </c>
      <c r="E34" s="431" t="str">
        <f>MID('C27'!C7,1,68)</f>
        <v>Evolución anual de la energía producible hidroeléctrica peninsular</v>
      </c>
    </row>
    <row r="35" spans="4:5" ht="12.6" customHeight="1">
      <c r="D35" s="430" t="s">
        <v>5</v>
      </c>
      <c r="E35" s="432" t="str">
        <f>MID('C28'!C7,1,102)</f>
        <v>Potencia hidráulica instalada y reservas a 31 de diciembre por cuencas hidrográficas penisulares</v>
      </c>
    </row>
    <row r="36" spans="4:5" ht="12.6" customHeight="1">
      <c r="D36" s="430" t="s">
        <v>5</v>
      </c>
      <c r="E36" s="431" t="str">
        <f>'C29'!C7</f>
        <v>Evolución de las reservas hidroeléctricas peninsulares</v>
      </c>
    </row>
    <row r="37" spans="4:5" ht="12.6" customHeight="1">
      <c r="D37" s="430" t="s">
        <v>5</v>
      </c>
      <c r="E37" s="431" t="str">
        <f>'C30'!C7</f>
        <v>Evolución de las reservas hidroeléctricas peninsulares anuales</v>
      </c>
    </row>
    <row r="38" spans="4:5" ht="12.6" customHeight="1">
      <c r="D38" s="430" t="s">
        <v>5</v>
      </c>
      <c r="E38" s="431" t="str">
        <f>'C31'!C7</f>
        <v>Evolución de las reservas hidroeléctricas peninsulares hiperanuales</v>
      </c>
    </row>
    <row r="39" spans="4:5" ht="12.6" customHeight="1">
      <c r="D39" s="430" t="s">
        <v>5</v>
      </c>
      <c r="E39" s="431" t="str">
        <f>'C32'!C7</f>
        <v>Producción de las centrales de carbón peninsulares</v>
      </c>
    </row>
    <row r="40" spans="4:5" ht="12.6" customHeight="1">
      <c r="D40" s="430" t="s">
        <v>5</v>
      </c>
      <c r="E40" s="431" t="str">
        <f>'C33'!C7</f>
        <v>Utilización y disponibilidad de de los grupos de carbón peninsulares 2018</v>
      </c>
    </row>
    <row r="41" spans="4:5" ht="12.6" customHeight="1">
      <c r="D41" s="430" t="s">
        <v>5</v>
      </c>
      <c r="E41" s="431" t="str">
        <f>'C34'!C7</f>
        <v>Producción de las centrales de ciclo combinado peninsulares</v>
      </c>
    </row>
    <row r="42" spans="4:5" ht="12.6" customHeight="1">
      <c r="D42" s="430" t="s">
        <v>5</v>
      </c>
      <c r="E42" s="432" t="str">
        <f>'C35'!C7</f>
        <v>Utilización y disponibilidad de de los grupos de ciclo combinado peninsulares 2018</v>
      </c>
    </row>
    <row r="43" spans="4:5" ht="12.6" customHeight="1">
      <c r="D43" s="430" t="s">
        <v>5</v>
      </c>
      <c r="E43" s="431" t="str">
        <f>'C36'!C7</f>
        <v>Utilización y disponibilidad de de los grupos de nucleares peninsulares 2018</v>
      </c>
    </row>
    <row r="44" spans="4:5" ht="12.6" customHeight="1">
      <c r="D44" s="430" t="s">
        <v>5</v>
      </c>
      <c r="E44" s="431" t="str">
        <f>'C37'!C7</f>
        <v>Utilización y disponibilidad de de los grupos de nucleares peninsulares 2018</v>
      </c>
    </row>
    <row r="45" spans="4:5" ht="12.6" customHeight="1">
      <c r="D45" s="430" t="s">
        <v>5</v>
      </c>
      <c r="E45" s="431" t="str">
        <f>'C38'!C7</f>
        <v xml:space="preserve">Utilización y disponibilidad de las centrales térmicas peninsulares
</v>
      </c>
    </row>
    <row r="46" spans="4:5" ht="12.6" customHeight="1">
      <c r="D46" s="430" t="s">
        <v>5</v>
      </c>
      <c r="E46" s="432" t="str">
        <f>'C39'!C7</f>
        <v>Comparación de la demanda diaria en b.c. con la indisponibilidad diaria del equipo térmico peninsular</v>
      </c>
    </row>
    <row r="47" spans="4:5" ht="12.6" customHeight="1">
      <c r="D47" s="430" t="s">
        <v>5</v>
      </c>
      <c r="E47" s="431" t="str">
        <f>'C40'!C7</f>
        <v xml:space="preserve">Evolución de la producción de energía renovable peninsular
</v>
      </c>
    </row>
    <row r="48" spans="4:5" ht="12.6" customHeight="1">
      <c r="D48" s="430" t="s">
        <v>5</v>
      </c>
      <c r="E48" s="431" t="str">
        <f>'C41'!C7</f>
        <v xml:space="preserve">Evolución de la potencia instalada renovable peninsular
</v>
      </c>
    </row>
    <row r="49" spans="3:5" ht="12.6" customHeight="1">
      <c r="D49" s="430" t="s">
        <v>5</v>
      </c>
      <c r="E49" s="432" t="str">
        <f>MID('C42'!C7,1,98)</f>
        <v>Evolución anual de la cobertura de la demanda de energía eléctrica en los sistemas no peninsulares</v>
      </c>
    </row>
    <row r="50" spans="3:5" ht="12.6" customHeight="1">
      <c r="D50" s="430" t="s">
        <v>5</v>
      </c>
      <c r="E50" s="431" t="str">
        <f>MID('C43'!C7,1,60)</f>
        <v xml:space="preserve">Balance anual de energía eléctrica sistemas no peninsulares </v>
      </c>
    </row>
    <row r="51" spans="3:5" ht="12.6" customHeight="1">
      <c r="D51" s="430" t="s">
        <v>5</v>
      </c>
      <c r="E51" s="431" t="str">
        <f>'C44'!C7</f>
        <v>Desglose de potencia instalada a 31.12.2018.
Sistemas no peninsulares</v>
      </c>
    </row>
    <row r="52" spans="3:5" ht="12.6" customHeight="1">
      <c r="D52" s="430" t="s">
        <v>5</v>
      </c>
      <c r="E52" s="431" t="str">
        <f>'C45'!C7</f>
        <v>Balance de energía eléctrica nacional por CC.AA. (1)</v>
      </c>
    </row>
    <row r="53" spans="3:5" ht="12.6" customHeight="1">
      <c r="D53" s="430" t="s">
        <v>5</v>
      </c>
      <c r="E53" s="431" t="str">
        <f>'C46'!C7</f>
        <v>Porcentaje de producción renovable y no renovable por CC.AA.</v>
      </c>
    </row>
    <row r="54" spans="3:5" ht="12.6" customHeight="1">
      <c r="D54" s="430" t="s">
        <v>5</v>
      </c>
      <c r="E54" s="431" t="str">
        <f>'C47'!C7</f>
        <v xml:space="preserve">Estructura de la producción no renovable por tipo de central por CC.AA.
</v>
      </c>
    </row>
    <row r="55" spans="3:5" ht="12.6" customHeight="1">
      <c r="D55" s="430" t="s">
        <v>5</v>
      </c>
      <c r="E55" s="431" t="str">
        <f>'C48'!C7</f>
        <v>Estructura de la producción renovable por tipo de central por CC.AA.</v>
      </c>
    </row>
    <row r="56" spans="3:5" ht="12.6" customHeight="1">
      <c r="D56" s="430" t="s">
        <v>5</v>
      </c>
      <c r="E56" s="432" t="str">
        <f>'C49'!C7</f>
        <v>Desglose de potencia instalada a 31.12.2018. Sistema eléctrico nacional por CC.AA.</v>
      </c>
    </row>
    <row r="57" spans="3:5" ht="12.6" customHeight="1">
      <c r="D57" s="430" t="s">
        <v>5</v>
      </c>
      <c r="E57" s="432" t="str">
        <f>'C50'!C7</f>
        <v>Estructura de la potencia instalada no renovable por tipo de central por CC.AA.</v>
      </c>
    </row>
    <row r="58" spans="3:5" ht="12.6" customHeight="1">
      <c r="D58" s="430" t="s">
        <v>5</v>
      </c>
      <c r="E58" s="431" t="str">
        <f>'C51'!C7</f>
        <v xml:space="preserve">Estructura de la potencia instalada renovable por tipo de central por CC.AA.
</v>
      </c>
    </row>
    <row r="59" spans="3:5" ht="12.6" customHeight="1">
      <c r="D59" s="430" t="s">
        <v>5</v>
      </c>
      <c r="E59" s="431" t="str">
        <f>'C52'!C7</f>
        <v xml:space="preserve">Producción de las centrales térmicas peninsulares
</v>
      </c>
    </row>
    <row r="60" spans="3:5" ht="10.15" customHeight="1">
      <c r="D60" s="429"/>
      <c r="E60" s="429"/>
    </row>
    <row r="62" spans="3:5">
      <c r="C62" s="97"/>
    </row>
  </sheetData>
  <customSheetViews>
    <customSheetView guid="{7C7883EB-DB79-11D6-846D-0008C7298EBA}" showGridLines="0" showRowCol="0" outlineSymbols="0" showRuler="0"/>
    <customSheetView guid="{7C7883EC-DB79-11D6-846D-0008C7298EBA}" showGridLines="0" showRowCol="0" outlineSymbols="0" showRuler="0"/>
    <customSheetView guid="{7C7883ED-DB79-11D6-846D-0008C7298EBA}" showGridLines="0" showRowCol="0" outlineSymbols="0" showRuler="0"/>
    <customSheetView guid="{7C7883EE-DB79-11D6-846D-0008C7298EBA}" showGridLines="0" showRowCol="0" outlineSymbols="0" showRuler="0"/>
    <customSheetView guid="{7C7883EF-DB79-11D6-846D-0008C7298EBA}" showGridLines="0" showRowCol="0" outlineSymbols="0" showRuler="0"/>
    <customSheetView guid="{7C7883F0-DB79-11D6-846D-0008C7298EBA}" showGridLines="0" showRowCol="0" outlineSymbols="0" showRuler="0"/>
    <customSheetView guid="{7C7883F1-DB79-11D6-846D-0008C7298EBA}" showGridLines="0" showRowCol="0" outlineSymbols="0" showRuler="0"/>
    <customSheetView guid="{7C7883F2-DB79-11D6-846D-0008C7298EBA}" showGridLines="0" showRowCol="0" outlineSymbols="0" showRuler="0"/>
  </customSheetViews>
  <phoneticPr fontId="18" type="noConversion"/>
  <hyperlinks>
    <hyperlink ref="E8" location="'C1'!A1" display="Evolución de la generación renovable y no renovable peninsular"/>
    <hyperlink ref="E9" location="'C2'!A1" display="Balance de energía eléctrica nacional"/>
    <hyperlink ref="E10" location="'C3'!A1" display="Balance de potencia eléctrica nacional a 31.12.2015"/>
    <hyperlink ref="E11" location="'C4'!A1" display="Evolución de la potencia instalada peninsular"/>
    <hyperlink ref="E12" location="'C5'!A1" display="Evolución del índice de cobertura mínimo peninsular"/>
    <hyperlink ref="E13" location="'C6'!A1" display="Evolución de la producción de energía renovable y no renovable peninsular "/>
    <hyperlink ref="E14" location="'C7'!A1" display="Estructura de la generación anual de energía renovable peninsular 2015"/>
    <hyperlink ref="E15" location="'C8'!A1" display="Cobertura máxima, media y mínima con hidráulica, eólica y solar peninsular en 2015"/>
    <hyperlink ref="E16" location="'C9'!A1" display="Generación hidráulica mensual comparada con la generación media histórica"/>
    <hyperlink ref="E17" location="'C10'!A1" display="Energía producible hidráulica diaria durante 2015 comparada con el "/>
    <hyperlink ref="E18" location="'C11'!A1" display="Estructura de generación anual de energía eléctrica peninsular"/>
    <hyperlink ref="E19" location="'C12'!A1" display="Coeficiente de utilización de las centrales térmicas"/>
    <hyperlink ref="E20" location="'C13'!A1" display="Evolución de la cobertura de la demanda de las Islas Baleares"/>
    <hyperlink ref="E21" location="'C14'!A1" display="Evolución de la estructura de generación de las Islas Canarias"/>
    <hyperlink ref="E22" location="'C15'!A1" display="Emisiones y factor de emisión de CO2 asociado a la generación "/>
    <hyperlink ref="E23" location="'C16'!A1" display="Ratio generación/demanda (%) y generación neta (GWh) en 2015 por CC.AA."/>
    <hyperlink ref="E24" location="'C17'!A1" display="'C17'!A1"/>
    <hyperlink ref="E25" location="'C18'!A1" display="'C18'!A1"/>
    <hyperlink ref="E26" location="'C19'!A1" display="'C19'!A1"/>
    <hyperlink ref="E27" location="'C20'!A1" display="'C20'!A1"/>
    <hyperlink ref="E28" location="'C21'!A1" display="'C21'!A1"/>
    <hyperlink ref="E29" location="'C22'!A1" display="'C22'!A1"/>
    <hyperlink ref="E30" location="'C23'!A1" display="'C23'!A1"/>
    <hyperlink ref="E31" location="'C24'!A1" display="'C24'!A1"/>
    <hyperlink ref="E32" location="'C25'!A1" display="'C25'!A1"/>
    <hyperlink ref="E33" location="'C26'!A1" display="'C26'!A1"/>
    <hyperlink ref="E34" location="'C27'!A1" display="'C27'!A1"/>
    <hyperlink ref="E35" location="'C28'!A1" display="'C28'!A1"/>
    <hyperlink ref="E36" location="'C29'!A1" display="'C29'!A1"/>
    <hyperlink ref="E37" location="'C30'!A1" display="'C30'!A1"/>
    <hyperlink ref="E38" location="'C31'!A1" display="'C31'!A1"/>
    <hyperlink ref="E39" location="'C32'!A1" display="'C32'!A1"/>
    <hyperlink ref="E40" location="'C33'!A1" display="'C33'!A1"/>
    <hyperlink ref="E41" location="'C34'!A1" display="'C34'!A1"/>
    <hyperlink ref="E42" location="'C35'!A1" display="'C35'!A1"/>
    <hyperlink ref="E43" location="'C36'!A1" display="'C36'!A1"/>
    <hyperlink ref="E44" location="'C37'!A1" display="'C37'!A1"/>
    <hyperlink ref="E45" location="'C38'!A1" display="'C38'!A1"/>
    <hyperlink ref="E46" location="'C39'!A1" display="'C39'!A1"/>
    <hyperlink ref="E47" location="'C40'!A1" display="'C40'!A1"/>
    <hyperlink ref="E48" location="'C41'!A1" display="'C41'!A1"/>
    <hyperlink ref="E49" location="'C42'!A1" display="'C42'!A1"/>
    <hyperlink ref="E50" location="'C43'!A1" display="'C43'!A1"/>
    <hyperlink ref="E51" location="'C44'!A1" display="'C44'!A1"/>
    <hyperlink ref="E54" location="'C47'!A1" display="'C47'!A1"/>
    <hyperlink ref="E55" location="'C48'!A1" display="'C48'!A1"/>
    <hyperlink ref="E56" location="'C49'!A1" display="'C49'!A1"/>
    <hyperlink ref="E57" location="'C50'!A1" display="'C50'!A1"/>
    <hyperlink ref="E58" location="'C51'!A1" display="'C51'!A1"/>
    <hyperlink ref="E53" location="'C46'!A1" display="'C46'!A1"/>
    <hyperlink ref="E52" location="'C45'!A1" display="'C45'!A1"/>
    <hyperlink ref="E59" location="'C51'!A1" display="'C51'!A1"/>
  </hyperlinks>
  <printOptions horizontalCentered="1" verticalCentered="1"/>
  <pageMargins left="0.39370078740157483" right="0.78740157480314965" top="0.39370078740157483" bottom="0.98425196850393704" header="0" footer="0"/>
  <pageSetup paperSize="9" scale="56" orientation="landscape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autoPageBreaks="0"/>
  </sheetPr>
  <dimension ref="A1:E29"/>
  <sheetViews>
    <sheetView showGridLines="0" showRowColHeaders="0" showOutlineSymbols="0" zoomScaleNormal="100" workbookViewId="0">
      <selection activeCell="B2" sqref="B2"/>
    </sheetView>
  </sheetViews>
  <sheetFormatPr baseColWidth="10" defaultColWidth="11.42578125" defaultRowHeight="12.75"/>
  <cols>
    <col min="1" max="1" width="0.140625" style="1" customWidth="1"/>
    <col min="2" max="2" width="2.7109375" style="1" customWidth="1"/>
    <col min="3" max="3" width="23.7109375" style="1" customWidth="1"/>
    <col min="4" max="4" width="1.28515625" style="1" customWidth="1"/>
    <col min="5" max="5" width="105.7109375" style="1" customWidth="1"/>
    <col min="6" max="16384" width="11.42578125" style="139"/>
  </cols>
  <sheetData>
    <row r="1" spans="1:5" s="1" customFormat="1" ht="0.75" customHeight="1"/>
    <row r="2" spans="1:5" s="1" customFormat="1" ht="21" customHeight="1">
      <c r="E2" s="66" t="s">
        <v>36</v>
      </c>
    </row>
    <row r="3" spans="1:5" s="1" customFormat="1" ht="15" customHeight="1">
      <c r="E3" s="921" t="s">
        <v>538</v>
      </c>
    </row>
    <row r="4" spans="1:5" s="4" customFormat="1" ht="20.25" customHeight="1">
      <c r="B4" s="5"/>
      <c r="C4" s="6" t="str">
        <f>Indice!C4</f>
        <v>Producción de energía eléctrica</v>
      </c>
    </row>
    <row r="5" spans="1:5" s="4" customFormat="1" ht="12.75" customHeight="1">
      <c r="B5" s="5"/>
      <c r="C5" s="15"/>
    </row>
    <row r="6" spans="1:5" s="4" customFormat="1" ht="13.5" customHeight="1">
      <c r="B6" s="5"/>
      <c r="C6" s="10"/>
      <c r="D6" s="21"/>
      <c r="E6" s="21"/>
    </row>
    <row r="7" spans="1:5" s="4" customFormat="1" ht="12.75" customHeight="1">
      <c r="B7" s="5"/>
      <c r="C7" s="1027" t="s">
        <v>565</v>
      </c>
      <c r="D7" s="21"/>
      <c r="E7" s="612"/>
    </row>
    <row r="8" spans="1:5" s="1" customFormat="1" ht="12.75" customHeight="1">
      <c r="A8" s="4"/>
      <c r="B8" s="5"/>
      <c r="C8" s="1027"/>
      <c r="D8" s="21"/>
      <c r="E8" s="612"/>
    </row>
    <row r="9" spans="1:5" s="1" customFormat="1" ht="12.75" customHeight="1">
      <c r="A9" s="4"/>
      <c r="B9" s="5"/>
      <c r="C9" s="1027"/>
      <c r="D9" s="21"/>
      <c r="E9" s="612"/>
    </row>
    <row r="10" spans="1:5" s="1" customFormat="1" ht="12.75" customHeight="1">
      <c r="A10" s="4"/>
      <c r="B10" s="5"/>
      <c r="C10" s="1027"/>
      <c r="D10" s="21"/>
      <c r="E10" s="612"/>
    </row>
    <row r="11" spans="1:5" s="1" customFormat="1" ht="12.75" customHeight="1">
      <c r="A11" s="4"/>
      <c r="B11" s="5"/>
      <c r="C11" s="358" t="s">
        <v>360</v>
      </c>
      <c r="D11" s="21"/>
      <c r="E11" s="429"/>
    </row>
    <row r="12" spans="1:5" s="1" customFormat="1" ht="12.75" customHeight="1">
      <c r="A12" s="4"/>
      <c r="B12" s="5"/>
      <c r="D12" s="21"/>
      <c r="E12" s="429"/>
    </row>
    <row r="13" spans="1:5" s="1" customFormat="1" ht="12.75" customHeight="1">
      <c r="A13" s="4"/>
      <c r="B13" s="5"/>
      <c r="C13" s="10"/>
      <c r="D13" s="21"/>
      <c r="E13" s="429"/>
    </row>
    <row r="14" spans="1:5" s="1" customFormat="1" ht="12.75" customHeight="1">
      <c r="A14" s="4"/>
      <c r="B14" s="5"/>
      <c r="C14" s="10"/>
      <c r="D14" s="21"/>
      <c r="E14" s="429"/>
    </row>
    <row r="15" spans="1:5" s="1" customFormat="1" ht="12.75" customHeight="1">
      <c r="A15" s="4"/>
      <c r="B15" s="5"/>
      <c r="C15" s="10"/>
      <c r="D15" s="21"/>
      <c r="E15" s="429"/>
    </row>
    <row r="16" spans="1:5" s="1" customFormat="1" ht="12.75" customHeight="1">
      <c r="A16" s="4"/>
      <c r="B16" s="5"/>
      <c r="C16" s="10"/>
      <c r="D16" s="21"/>
      <c r="E16" s="429"/>
    </row>
    <row r="17" spans="1:5" s="1" customFormat="1" ht="12.75" customHeight="1">
      <c r="A17" s="4"/>
      <c r="B17" s="5"/>
      <c r="C17" s="10"/>
      <c r="D17" s="21"/>
      <c r="E17" s="429"/>
    </row>
    <row r="18" spans="1:5" s="1" customFormat="1" ht="12.75" customHeight="1">
      <c r="A18" s="4"/>
      <c r="B18" s="5"/>
      <c r="C18" s="10"/>
      <c r="D18" s="21"/>
      <c r="E18" s="429"/>
    </row>
    <row r="19" spans="1:5" s="1" customFormat="1" ht="12.75" customHeight="1">
      <c r="A19" s="4"/>
      <c r="B19" s="5"/>
      <c r="C19" s="10"/>
      <c r="D19" s="21"/>
      <c r="E19" s="429"/>
    </row>
    <row r="20" spans="1:5" s="1" customFormat="1" ht="12.75" customHeight="1">
      <c r="A20" s="4"/>
      <c r="B20" s="5"/>
      <c r="C20" s="10"/>
      <c r="D20" s="21"/>
      <c r="E20" s="429"/>
    </row>
    <row r="21" spans="1:5" s="1" customFormat="1" ht="12.75" customHeight="1">
      <c r="A21" s="4"/>
      <c r="B21" s="5"/>
      <c r="C21" s="10"/>
      <c r="D21" s="21"/>
      <c r="E21" s="429"/>
    </row>
    <row r="22" spans="1:5" ht="12.75" customHeight="1">
      <c r="E22" s="613"/>
    </row>
    <row r="23" spans="1:5">
      <c r="E23" s="614"/>
    </row>
    <row r="24" spans="1:5">
      <c r="E24" s="614"/>
    </row>
    <row r="25" spans="1:5">
      <c r="E25" s="803" t="s">
        <v>497</v>
      </c>
    </row>
    <row r="26" spans="1:5">
      <c r="E26" s="786"/>
    </row>
    <row r="29" spans="1:5" ht="8.25" customHeight="1"/>
  </sheetData>
  <mergeCells count="1">
    <mergeCell ref="C7:C10"/>
  </mergeCells>
  <hyperlinks>
    <hyperlink ref="C4" location="Indice!A1" display="Indice!A1"/>
  </hyperlinks>
  <printOptions horizontalCentered="1" verticalCentered="1"/>
  <pageMargins left="0.78740157480314965" right="0.78740157480314965" top="0.78740157480314965" bottom="0.98425196850393704" header="0" footer="0"/>
  <pageSetup paperSize="9" orientation="landscape" horizontalDpi="4294967292" verticalDpi="4294967292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">
    <pageSetUpPr autoPageBreaks="0"/>
  </sheetPr>
  <dimension ref="B1:L27"/>
  <sheetViews>
    <sheetView showGridLines="0" showRowColHeaders="0" showOutlineSymbols="0" zoomScaleNormal="100" workbookViewId="0">
      <selection activeCell="B2" sqref="B2"/>
    </sheetView>
  </sheetViews>
  <sheetFormatPr baseColWidth="10" defaultColWidth="11.42578125" defaultRowHeight="12.75"/>
  <cols>
    <col min="1" max="1" width="0.140625" style="1" customWidth="1"/>
    <col min="2" max="2" width="2.7109375" style="1" customWidth="1"/>
    <col min="3" max="3" width="23.7109375" style="1" customWidth="1"/>
    <col min="4" max="4" width="1.28515625" style="1" customWidth="1"/>
    <col min="5" max="5" width="105.7109375" style="1" customWidth="1"/>
    <col min="6" max="16384" width="11.42578125" style="1"/>
  </cols>
  <sheetData>
    <row r="1" spans="2:5" ht="0.75" customHeight="1"/>
    <row r="2" spans="2:5" ht="21" customHeight="1">
      <c r="E2" s="66" t="s">
        <v>36</v>
      </c>
    </row>
    <row r="3" spans="2:5" ht="15" customHeight="1">
      <c r="E3" s="921" t="s">
        <v>538</v>
      </c>
    </row>
    <row r="4" spans="2:5" s="4" customFormat="1" ht="20.25" customHeight="1">
      <c r="B4" s="5"/>
      <c r="C4" s="6" t="str">
        <f>Indice!C4</f>
        <v>Producción de energía eléctrica</v>
      </c>
    </row>
    <row r="5" spans="2:5" s="4" customFormat="1" ht="12.75" customHeight="1">
      <c r="B5" s="5"/>
      <c r="C5" s="7"/>
    </row>
    <row r="6" spans="2:5" s="4" customFormat="1" ht="13.5" customHeight="1">
      <c r="B6" s="5"/>
      <c r="C6" s="10"/>
      <c r="D6" s="21"/>
      <c r="E6" s="21"/>
    </row>
    <row r="7" spans="2:5" s="4" customFormat="1" ht="12.75" customHeight="1">
      <c r="B7" s="5"/>
      <c r="C7" s="1027" t="s">
        <v>566</v>
      </c>
      <c r="D7" s="21"/>
      <c r="E7" s="612"/>
    </row>
    <row r="8" spans="2:5" s="4" customFormat="1" ht="12.75" customHeight="1">
      <c r="B8" s="5"/>
      <c r="C8" s="1027"/>
      <c r="D8" s="21"/>
      <c r="E8" s="612"/>
    </row>
    <row r="9" spans="2:5" s="4" customFormat="1" ht="12.75" customHeight="1">
      <c r="B9" s="5"/>
      <c r="C9" s="1027"/>
      <c r="D9" s="21"/>
      <c r="E9" s="612"/>
    </row>
    <row r="10" spans="2:5" s="4" customFormat="1" ht="12.75" customHeight="1">
      <c r="B10" s="5"/>
      <c r="C10" s="1027"/>
      <c r="D10" s="21"/>
      <c r="E10" s="612"/>
    </row>
    <row r="11" spans="2:5" s="4" customFormat="1" ht="12.75" customHeight="1">
      <c r="B11" s="5"/>
      <c r="C11" s="358" t="s">
        <v>360</v>
      </c>
      <c r="D11" s="21"/>
      <c r="E11" s="429"/>
    </row>
    <row r="12" spans="2:5" s="4" customFormat="1" ht="12.75" customHeight="1">
      <c r="B12" s="5"/>
      <c r="C12" s="99"/>
      <c r="D12" s="21"/>
      <c r="E12" s="429"/>
    </row>
    <row r="13" spans="2:5" s="4" customFormat="1" ht="12.75" customHeight="1">
      <c r="B13" s="5"/>
      <c r="D13" s="21"/>
      <c r="E13" s="429"/>
    </row>
    <row r="14" spans="2:5" s="4" customFormat="1" ht="12.75" customHeight="1">
      <c r="B14" s="5"/>
      <c r="D14" s="21"/>
      <c r="E14" s="429"/>
    </row>
    <row r="15" spans="2:5" s="4" customFormat="1" ht="12.75" customHeight="1">
      <c r="B15" s="5"/>
      <c r="C15" s="10"/>
      <c r="D15" s="21"/>
      <c r="E15" s="429"/>
    </row>
    <row r="16" spans="2:5" s="4" customFormat="1" ht="12.75" customHeight="1">
      <c r="B16" s="5"/>
      <c r="C16" s="10"/>
      <c r="D16" s="21"/>
      <c r="E16" s="429"/>
    </row>
    <row r="17" spans="2:12" s="4" customFormat="1" ht="12.75" customHeight="1">
      <c r="B17" s="5"/>
      <c r="C17" s="10"/>
      <c r="D17" s="21"/>
      <c r="E17" s="429"/>
    </row>
    <row r="18" spans="2:12" s="4" customFormat="1" ht="12.75" customHeight="1">
      <c r="B18" s="5"/>
      <c r="C18" s="10"/>
      <c r="D18" s="21"/>
      <c r="E18" s="429"/>
    </row>
    <row r="19" spans="2:12" s="4" customFormat="1" ht="12.75" customHeight="1">
      <c r="B19" s="5"/>
      <c r="C19" s="10"/>
      <c r="D19" s="21"/>
      <c r="E19" s="429"/>
    </row>
    <row r="20" spans="2:12" s="4" customFormat="1" ht="12.75" customHeight="1">
      <c r="B20" s="5"/>
      <c r="C20" s="10"/>
      <c r="D20" s="21"/>
      <c r="E20" s="429"/>
    </row>
    <row r="21" spans="2:12" s="4" customFormat="1" ht="12.75" customHeight="1">
      <c r="B21" s="5"/>
      <c r="C21" s="10"/>
      <c r="D21" s="21"/>
      <c r="E21" s="429"/>
    </row>
    <row r="22" spans="2:12" ht="12.75" customHeight="1">
      <c r="E22" s="615"/>
      <c r="F22" s="370"/>
      <c r="G22" s="370"/>
      <c r="H22" s="370"/>
      <c r="I22" s="370"/>
      <c r="J22" s="370"/>
      <c r="K22" s="370"/>
      <c r="L22" s="370"/>
    </row>
    <row r="23" spans="2:12">
      <c r="E23" s="614"/>
    </row>
    <row r="24" spans="2:12">
      <c r="E24" s="614"/>
    </row>
    <row r="25" spans="2:12">
      <c r="E25" s="369"/>
    </row>
    <row r="27" spans="2:12" ht="9" customHeight="1"/>
  </sheetData>
  <mergeCells count="1">
    <mergeCell ref="C7:C10"/>
  </mergeCells>
  <hyperlinks>
    <hyperlink ref="C4" location="Indice!A1" display="Indice!A1"/>
  </hyperlinks>
  <printOptions horizontalCentered="1" verticalCentered="1"/>
  <pageMargins left="0.78740157480314965" right="0.78740157480314965" top="0.78740157480314965" bottom="0.98425196850393704" header="0" footer="0"/>
  <pageSetup paperSize="9" orientation="landscape" horizontalDpi="4294967292" verticalDpi="4294967292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J41"/>
  <sheetViews>
    <sheetView showGridLines="0" showRowColHeaders="0" zoomScaleNormal="100" workbookViewId="0">
      <selection activeCell="B2" sqref="B2"/>
    </sheetView>
  </sheetViews>
  <sheetFormatPr baseColWidth="10" defaultRowHeight="12.75"/>
  <cols>
    <col min="1" max="1" width="0.140625" style="240" customWidth="1"/>
    <col min="2" max="2" width="2.7109375" style="240" customWidth="1"/>
    <col min="3" max="3" width="23.7109375" style="240" customWidth="1"/>
    <col min="4" max="4" width="1.28515625" style="240" customWidth="1"/>
    <col min="5" max="5" width="58.85546875" style="240" customWidth="1"/>
    <col min="6" max="7" width="11.42578125" style="252"/>
    <col min="8" max="8" width="2.140625" style="252" customWidth="1"/>
    <col min="9" max="9" width="11.42578125" style="252"/>
    <col min="10" max="10" width="9.5703125" style="252" customWidth="1"/>
    <col min="11" max="256" width="11.42578125" style="252"/>
    <col min="257" max="257" width="0.140625" style="252" customWidth="1"/>
    <col min="258" max="258" width="2.7109375" style="252" customWidth="1"/>
    <col min="259" max="259" width="18.5703125" style="252" customWidth="1"/>
    <col min="260" max="260" width="1.28515625" style="252" customWidth="1"/>
    <col min="261" max="261" width="58.85546875" style="252" customWidth="1"/>
    <col min="262" max="263" width="11.42578125" style="252"/>
    <col min="264" max="264" width="2.140625" style="252" customWidth="1"/>
    <col min="265" max="265" width="11.42578125" style="252"/>
    <col min="266" max="266" width="9.5703125" style="252" customWidth="1"/>
    <col min="267" max="512" width="11.42578125" style="252"/>
    <col min="513" max="513" width="0.140625" style="252" customWidth="1"/>
    <col min="514" max="514" width="2.7109375" style="252" customWidth="1"/>
    <col min="515" max="515" width="18.5703125" style="252" customWidth="1"/>
    <col min="516" max="516" width="1.28515625" style="252" customWidth="1"/>
    <col min="517" max="517" width="58.85546875" style="252" customWidth="1"/>
    <col min="518" max="519" width="11.42578125" style="252"/>
    <col min="520" max="520" width="2.140625" style="252" customWidth="1"/>
    <col min="521" max="521" width="11.42578125" style="252"/>
    <col min="522" max="522" width="9.5703125" style="252" customWidth="1"/>
    <col min="523" max="768" width="11.42578125" style="252"/>
    <col min="769" max="769" width="0.140625" style="252" customWidth="1"/>
    <col min="770" max="770" width="2.7109375" style="252" customWidth="1"/>
    <col min="771" max="771" width="18.5703125" style="252" customWidth="1"/>
    <col min="772" max="772" width="1.28515625" style="252" customWidth="1"/>
    <col min="773" max="773" width="58.85546875" style="252" customWidth="1"/>
    <col min="774" max="775" width="11.42578125" style="252"/>
    <col min="776" max="776" width="2.140625" style="252" customWidth="1"/>
    <col min="777" max="777" width="11.42578125" style="252"/>
    <col min="778" max="778" width="9.5703125" style="252" customWidth="1"/>
    <col min="779" max="1024" width="11.42578125" style="252"/>
    <col min="1025" max="1025" width="0.140625" style="252" customWidth="1"/>
    <col min="1026" max="1026" width="2.7109375" style="252" customWidth="1"/>
    <col min="1027" max="1027" width="18.5703125" style="252" customWidth="1"/>
    <col min="1028" max="1028" width="1.28515625" style="252" customWidth="1"/>
    <col min="1029" max="1029" width="58.85546875" style="252" customWidth="1"/>
    <col min="1030" max="1031" width="11.42578125" style="252"/>
    <col min="1032" max="1032" width="2.140625" style="252" customWidth="1"/>
    <col min="1033" max="1033" width="11.42578125" style="252"/>
    <col min="1034" max="1034" width="9.5703125" style="252" customWidth="1"/>
    <col min="1035" max="1280" width="11.42578125" style="252"/>
    <col min="1281" max="1281" width="0.140625" style="252" customWidth="1"/>
    <col min="1282" max="1282" width="2.7109375" style="252" customWidth="1"/>
    <col min="1283" max="1283" width="18.5703125" style="252" customWidth="1"/>
    <col min="1284" max="1284" width="1.28515625" style="252" customWidth="1"/>
    <col min="1285" max="1285" width="58.85546875" style="252" customWidth="1"/>
    <col min="1286" max="1287" width="11.42578125" style="252"/>
    <col min="1288" max="1288" width="2.140625" style="252" customWidth="1"/>
    <col min="1289" max="1289" width="11.42578125" style="252"/>
    <col min="1290" max="1290" width="9.5703125" style="252" customWidth="1"/>
    <col min="1291" max="1536" width="11.42578125" style="252"/>
    <col min="1537" max="1537" width="0.140625" style="252" customWidth="1"/>
    <col min="1538" max="1538" width="2.7109375" style="252" customWidth="1"/>
    <col min="1539" max="1539" width="18.5703125" style="252" customWidth="1"/>
    <col min="1540" max="1540" width="1.28515625" style="252" customWidth="1"/>
    <col min="1541" max="1541" width="58.85546875" style="252" customWidth="1"/>
    <col min="1542" max="1543" width="11.42578125" style="252"/>
    <col min="1544" max="1544" width="2.140625" style="252" customWidth="1"/>
    <col min="1545" max="1545" width="11.42578125" style="252"/>
    <col min="1546" max="1546" width="9.5703125" style="252" customWidth="1"/>
    <col min="1547" max="1792" width="11.42578125" style="252"/>
    <col min="1793" max="1793" width="0.140625" style="252" customWidth="1"/>
    <col min="1794" max="1794" width="2.7109375" style="252" customWidth="1"/>
    <col min="1795" max="1795" width="18.5703125" style="252" customWidth="1"/>
    <col min="1796" max="1796" width="1.28515625" style="252" customWidth="1"/>
    <col min="1797" max="1797" width="58.85546875" style="252" customWidth="1"/>
    <col min="1798" max="1799" width="11.42578125" style="252"/>
    <col min="1800" max="1800" width="2.140625" style="252" customWidth="1"/>
    <col min="1801" max="1801" width="11.42578125" style="252"/>
    <col min="1802" max="1802" width="9.5703125" style="252" customWidth="1"/>
    <col min="1803" max="2048" width="11.42578125" style="252"/>
    <col min="2049" max="2049" width="0.140625" style="252" customWidth="1"/>
    <col min="2050" max="2050" width="2.7109375" style="252" customWidth="1"/>
    <col min="2051" max="2051" width="18.5703125" style="252" customWidth="1"/>
    <col min="2052" max="2052" width="1.28515625" style="252" customWidth="1"/>
    <col min="2053" max="2053" width="58.85546875" style="252" customWidth="1"/>
    <col min="2054" max="2055" width="11.42578125" style="252"/>
    <col min="2056" max="2056" width="2.140625" style="252" customWidth="1"/>
    <col min="2057" max="2057" width="11.42578125" style="252"/>
    <col min="2058" max="2058" width="9.5703125" style="252" customWidth="1"/>
    <col min="2059" max="2304" width="11.42578125" style="252"/>
    <col min="2305" max="2305" width="0.140625" style="252" customWidth="1"/>
    <col min="2306" max="2306" width="2.7109375" style="252" customWidth="1"/>
    <col min="2307" max="2307" width="18.5703125" style="252" customWidth="1"/>
    <col min="2308" max="2308" width="1.28515625" style="252" customWidth="1"/>
    <col min="2309" max="2309" width="58.85546875" style="252" customWidth="1"/>
    <col min="2310" max="2311" width="11.42578125" style="252"/>
    <col min="2312" max="2312" width="2.140625" style="252" customWidth="1"/>
    <col min="2313" max="2313" width="11.42578125" style="252"/>
    <col min="2314" max="2314" width="9.5703125" style="252" customWidth="1"/>
    <col min="2315" max="2560" width="11.42578125" style="252"/>
    <col min="2561" max="2561" width="0.140625" style="252" customWidth="1"/>
    <col min="2562" max="2562" width="2.7109375" style="252" customWidth="1"/>
    <col min="2563" max="2563" width="18.5703125" style="252" customWidth="1"/>
    <col min="2564" max="2564" width="1.28515625" style="252" customWidth="1"/>
    <col min="2565" max="2565" width="58.85546875" style="252" customWidth="1"/>
    <col min="2566" max="2567" width="11.42578125" style="252"/>
    <col min="2568" max="2568" width="2.140625" style="252" customWidth="1"/>
    <col min="2569" max="2569" width="11.42578125" style="252"/>
    <col min="2570" max="2570" width="9.5703125" style="252" customWidth="1"/>
    <col min="2571" max="2816" width="11.42578125" style="252"/>
    <col min="2817" max="2817" width="0.140625" style="252" customWidth="1"/>
    <col min="2818" max="2818" width="2.7109375" style="252" customWidth="1"/>
    <col min="2819" max="2819" width="18.5703125" style="252" customWidth="1"/>
    <col min="2820" max="2820" width="1.28515625" style="252" customWidth="1"/>
    <col min="2821" max="2821" width="58.85546875" style="252" customWidth="1"/>
    <col min="2822" max="2823" width="11.42578125" style="252"/>
    <col min="2824" max="2824" width="2.140625" style="252" customWidth="1"/>
    <col min="2825" max="2825" width="11.42578125" style="252"/>
    <col min="2826" max="2826" width="9.5703125" style="252" customWidth="1"/>
    <col min="2827" max="3072" width="11.42578125" style="252"/>
    <col min="3073" max="3073" width="0.140625" style="252" customWidth="1"/>
    <col min="3074" max="3074" width="2.7109375" style="252" customWidth="1"/>
    <col min="3075" max="3075" width="18.5703125" style="252" customWidth="1"/>
    <col min="3076" max="3076" width="1.28515625" style="252" customWidth="1"/>
    <col min="3077" max="3077" width="58.85546875" style="252" customWidth="1"/>
    <col min="3078" max="3079" width="11.42578125" style="252"/>
    <col min="3080" max="3080" width="2.140625" style="252" customWidth="1"/>
    <col min="3081" max="3081" width="11.42578125" style="252"/>
    <col min="3082" max="3082" width="9.5703125" style="252" customWidth="1"/>
    <col min="3083" max="3328" width="11.42578125" style="252"/>
    <col min="3329" max="3329" width="0.140625" style="252" customWidth="1"/>
    <col min="3330" max="3330" width="2.7109375" style="252" customWidth="1"/>
    <col min="3331" max="3331" width="18.5703125" style="252" customWidth="1"/>
    <col min="3332" max="3332" width="1.28515625" style="252" customWidth="1"/>
    <col min="3333" max="3333" width="58.85546875" style="252" customWidth="1"/>
    <col min="3334" max="3335" width="11.42578125" style="252"/>
    <col min="3336" max="3336" width="2.140625" style="252" customWidth="1"/>
    <col min="3337" max="3337" width="11.42578125" style="252"/>
    <col min="3338" max="3338" width="9.5703125" style="252" customWidth="1"/>
    <col min="3339" max="3584" width="11.42578125" style="252"/>
    <col min="3585" max="3585" width="0.140625" style="252" customWidth="1"/>
    <col min="3586" max="3586" width="2.7109375" style="252" customWidth="1"/>
    <col min="3587" max="3587" width="18.5703125" style="252" customWidth="1"/>
    <col min="3588" max="3588" width="1.28515625" style="252" customWidth="1"/>
    <col min="3589" max="3589" width="58.85546875" style="252" customWidth="1"/>
    <col min="3590" max="3591" width="11.42578125" style="252"/>
    <col min="3592" max="3592" width="2.140625" style="252" customWidth="1"/>
    <col min="3593" max="3593" width="11.42578125" style="252"/>
    <col min="3594" max="3594" width="9.5703125" style="252" customWidth="1"/>
    <col min="3595" max="3840" width="11.42578125" style="252"/>
    <col min="3841" max="3841" width="0.140625" style="252" customWidth="1"/>
    <col min="3842" max="3842" width="2.7109375" style="252" customWidth="1"/>
    <col min="3843" max="3843" width="18.5703125" style="252" customWidth="1"/>
    <col min="3844" max="3844" width="1.28515625" style="252" customWidth="1"/>
    <col min="3845" max="3845" width="58.85546875" style="252" customWidth="1"/>
    <col min="3846" max="3847" width="11.42578125" style="252"/>
    <col min="3848" max="3848" width="2.140625" style="252" customWidth="1"/>
    <col min="3849" max="3849" width="11.42578125" style="252"/>
    <col min="3850" max="3850" width="9.5703125" style="252" customWidth="1"/>
    <col min="3851" max="4096" width="11.42578125" style="252"/>
    <col min="4097" max="4097" width="0.140625" style="252" customWidth="1"/>
    <col min="4098" max="4098" width="2.7109375" style="252" customWidth="1"/>
    <col min="4099" max="4099" width="18.5703125" style="252" customWidth="1"/>
    <col min="4100" max="4100" width="1.28515625" style="252" customWidth="1"/>
    <col min="4101" max="4101" width="58.85546875" style="252" customWidth="1"/>
    <col min="4102" max="4103" width="11.42578125" style="252"/>
    <col min="4104" max="4104" width="2.140625" style="252" customWidth="1"/>
    <col min="4105" max="4105" width="11.42578125" style="252"/>
    <col min="4106" max="4106" width="9.5703125" style="252" customWidth="1"/>
    <col min="4107" max="4352" width="11.42578125" style="252"/>
    <col min="4353" max="4353" width="0.140625" style="252" customWidth="1"/>
    <col min="4354" max="4354" width="2.7109375" style="252" customWidth="1"/>
    <col min="4355" max="4355" width="18.5703125" style="252" customWidth="1"/>
    <col min="4356" max="4356" width="1.28515625" style="252" customWidth="1"/>
    <col min="4357" max="4357" width="58.85546875" style="252" customWidth="1"/>
    <col min="4358" max="4359" width="11.42578125" style="252"/>
    <col min="4360" max="4360" width="2.140625" style="252" customWidth="1"/>
    <col min="4361" max="4361" width="11.42578125" style="252"/>
    <col min="4362" max="4362" width="9.5703125" style="252" customWidth="1"/>
    <col min="4363" max="4608" width="11.42578125" style="252"/>
    <col min="4609" max="4609" width="0.140625" style="252" customWidth="1"/>
    <col min="4610" max="4610" width="2.7109375" style="252" customWidth="1"/>
    <col min="4611" max="4611" width="18.5703125" style="252" customWidth="1"/>
    <col min="4612" max="4612" width="1.28515625" style="252" customWidth="1"/>
    <col min="4613" max="4613" width="58.85546875" style="252" customWidth="1"/>
    <col min="4614" max="4615" width="11.42578125" style="252"/>
    <col min="4616" max="4616" width="2.140625" style="252" customWidth="1"/>
    <col min="4617" max="4617" width="11.42578125" style="252"/>
    <col min="4618" max="4618" width="9.5703125" style="252" customWidth="1"/>
    <col min="4619" max="4864" width="11.42578125" style="252"/>
    <col min="4865" max="4865" width="0.140625" style="252" customWidth="1"/>
    <col min="4866" max="4866" width="2.7109375" style="252" customWidth="1"/>
    <col min="4867" max="4867" width="18.5703125" style="252" customWidth="1"/>
    <col min="4868" max="4868" width="1.28515625" style="252" customWidth="1"/>
    <col min="4869" max="4869" width="58.85546875" style="252" customWidth="1"/>
    <col min="4870" max="4871" width="11.42578125" style="252"/>
    <col min="4872" max="4872" width="2.140625" style="252" customWidth="1"/>
    <col min="4873" max="4873" width="11.42578125" style="252"/>
    <col min="4874" max="4874" width="9.5703125" style="252" customWidth="1"/>
    <col min="4875" max="5120" width="11.42578125" style="252"/>
    <col min="5121" max="5121" width="0.140625" style="252" customWidth="1"/>
    <col min="5122" max="5122" width="2.7109375" style="252" customWidth="1"/>
    <col min="5123" max="5123" width="18.5703125" style="252" customWidth="1"/>
    <col min="5124" max="5124" width="1.28515625" style="252" customWidth="1"/>
    <col min="5125" max="5125" width="58.85546875" style="252" customWidth="1"/>
    <col min="5126" max="5127" width="11.42578125" style="252"/>
    <col min="5128" max="5128" width="2.140625" style="252" customWidth="1"/>
    <col min="5129" max="5129" width="11.42578125" style="252"/>
    <col min="5130" max="5130" width="9.5703125" style="252" customWidth="1"/>
    <col min="5131" max="5376" width="11.42578125" style="252"/>
    <col min="5377" max="5377" width="0.140625" style="252" customWidth="1"/>
    <col min="5378" max="5378" width="2.7109375" style="252" customWidth="1"/>
    <col min="5379" max="5379" width="18.5703125" style="252" customWidth="1"/>
    <col min="5380" max="5380" width="1.28515625" style="252" customWidth="1"/>
    <col min="5381" max="5381" width="58.85546875" style="252" customWidth="1"/>
    <col min="5382" max="5383" width="11.42578125" style="252"/>
    <col min="5384" max="5384" width="2.140625" style="252" customWidth="1"/>
    <col min="5385" max="5385" width="11.42578125" style="252"/>
    <col min="5386" max="5386" width="9.5703125" style="252" customWidth="1"/>
    <col min="5387" max="5632" width="11.42578125" style="252"/>
    <col min="5633" max="5633" width="0.140625" style="252" customWidth="1"/>
    <col min="5634" max="5634" width="2.7109375" style="252" customWidth="1"/>
    <col min="5635" max="5635" width="18.5703125" style="252" customWidth="1"/>
    <col min="5636" max="5636" width="1.28515625" style="252" customWidth="1"/>
    <col min="5637" max="5637" width="58.85546875" style="252" customWidth="1"/>
    <col min="5638" max="5639" width="11.42578125" style="252"/>
    <col min="5640" max="5640" width="2.140625" style="252" customWidth="1"/>
    <col min="5641" max="5641" width="11.42578125" style="252"/>
    <col min="5642" max="5642" width="9.5703125" style="252" customWidth="1"/>
    <col min="5643" max="5888" width="11.42578125" style="252"/>
    <col min="5889" max="5889" width="0.140625" style="252" customWidth="1"/>
    <col min="5890" max="5890" width="2.7109375" style="252" customWidth="1"/>
    <col min="5891" max="5891" width="18.5703125" style="252" customWidth="1"/>
    <col min="5892" max="5892" width="1.28515625" style="252" customWidth="1"/>
    <col min="5893" max="5893" width="58.85546875" style="252" customWidth="1"/>
    <col min="5894" max="5895" width="11.42578125" style="252"/>
    <col min="5896" max="5896" width="2.140625" style="252" customWidth="1"/>
    <col min="5897" max="5897" width="11.42578125" style="252"/>
    <col min="5898" max="5898" width="9.5703125" style="252" customWidth="1"/>
    <col min="5899" max="6144" width="11.42578125" style="252"/>
    <col min="6145" max="6145" width="0.140625" style="252" customWidth="1"/>
    <col min="6146" max="6146" width="2.7109375" style="252" customWidth="1"/>
    <col min="6147" max="6147" width="18.5703125" style="252" customWidth="1"/>
    <col min="6148" max="6148" width="1.28515625" style="252" customWidth="1"/>
    <col min="6149" max="6149" width="58.85546875" style="252" customWidth="1"/>
    <col min="6150" max="6151" width="11.42578125" style="252"/>
    <col min="6152" max="6152" width="2.140625" style="252" customWidth="1"/>
    <col min="6153" max="6153" width="11.42578125" style="252"/>
    <col min="6154" max="6154" width="9.5703125" style="252" customWidth="1"/>
    <col min="6155" max="6400" width="11.42578125" style="252"/>
    <col min="6401" max="6401" width="0.140625" style="252" customWidth="1"/>
    <col min="6402" max="6402" width="2.7109375" style="252" customWidth="1"/>
    <col min="6403" max="6403" width="18.5703125" style="252" customWidth="1"/>
    <col min="6404" max="6404" width="1.28515625" style="252" customWidth="1"/>
    <col min="6405" max="6405" width="58.85546875" style="252" customWidth="1"/>
    <col min="6406" max="6407" width="11.42578125" style="252"/>
    <col min="6408" max="6408" width="2.140625" style="252" customWidth="1"/>
    <col min="6409" max="6409" width="11.42578125" style="252"/>
    <col min="6410" max="6410" width="9.5703125" style="252" customWidth="1"/>
    <col min="6411" max="6656" width="11.42578125" style="252"/>
    <col min="6657" max="6657" width="0.140625" style="252" customWidth="1"/>
    <col min="6658" max="6658" width="2.7109375" style="252" customWidth="1"/>
    <col min="6659" max="6659" width="18.5703125" style="252" customWidth="1"/>
    <col min="6660" max="6660" width="1.28515625" style="252" customWidth="1"/>
    <col min="6661" max="6661" width="58.85546875" style="252" customWidth="1"/>
    <col min="6662" max="6663" width="11.42578125" style="252"/>
    <col min="6664" max="6664" width="2.140625" style="252" customWidth="1"/>
    <col min="6665" max="6665" width="11.42578125" style="252"/>
    <col min="6666" max="6666" width="9.5703125" style="252" customWidth="1"/>
    <col min="6667" max="6912" width="11.42578125" style="252"/>
    <col min="6913" max="6913" width="0.140625" style="252" customWidth="1"/>
    <col min="6914" max="6914" width="2.7109375" style="252" customWidth="1"/>
    <col min="6915" max="6915" width="18.5703125" style="252" customWidth="1"/>
    <col min="6916" max="6916" width="1.28515625" style="252" customWidth="1"/>
    <col min="6917" max="6917" width="58.85546875" style="252" customWidth="1"/>
    <col min="6918" max="6919" width="11.42578125" style="252"/>
    <col min="6920" max="6920" width="2.140625" style="252" customWidth="1"/>
    <col min="6921" max="6921" width="11.42578125" style="252"/>
    <col min="6922" max="6922" width="9.5703125" style="252" customWidth="1"/>
    <col min="6923" max="7168" width="11.42578125" style="252"/>
    <col min="7169" max="7169" width="0.140625" style="252" customWidth="1"/>
    <col min="7170" max="7170" width="2.7109375" style="252" customWidth="1"/>
    <col min="7171" max="7171" width="18.5703125" style="252" customWidth="1"/>
    <col min="7172" max="7172" width="1.28515625" style="252" customWidth="1"/>
    <col min="7173" max="7173" width="58.85546875" style="252" customWidth="1"/>
    <col min="7174" max="7175" width="11.42578125" style="252"/>
    <col min="7176" max="7176" width="2.140625" style="252" customWidth="1"/>
    <col min="7177" max="7177" width="11.42578125" style="252"/>
    <col min="7178" max="7178" width="9.5703125" style="252" customWidth="1"/>
    <col min="7179" max="7424" width="11.42578125" style="252"/>
    <col min="7425" max="7425" width="0.140625" style="252" customWidth="1"/>
    <col min="7426" max="7426" width="2.7109375" style="252" customWidth="1"/>
    <col min="7427" max="7427" width="18.5703125" style="252" customWidth="1"/>
    <col min="7428" max="7428" width="1.28515625" style="252" customWidth="1"/>
    <col min="7429" max="7429" width="58.85546875" style="252" customWidth="1"/>
    <col min="7430" max="7431" width="11.42578125" style="252"/>
    <col min="7432" max="7432" width="2.140625" style="252" customWidth="1"/>
    <col min="7433" max="7433" width="11.42578125" style="252"/>
    <col min="7434" max="7434" width="9.5703125" style="252" customWidth="1"/>
    <col min="7435" max="7680" width="11.42578125" style="252"/>
    <col min="7681" max="7681" width="0.140625" style="252" customWidth="1"/>
    <col min="7682" max="7682" width="2.7109375" style="252" customWidth="1"/>
    <col min="7683" max="7683" width="18.5703125" style="252" customWidth="1"/>
    <col min="7684" max="7684" width="1.28515625" style="252" customWidth="1"/>
    <col min="7685" max="7685" width="58.85546875" style="252" customWidth="1"/>
    <col min="7686" max="7687" width="11.42578125" style="252"/>
    <col min="7688" max="7688" width="2.140625" style="252" customWidth="1"/>
    <col min="7689" max="7689" width="11.42578125" style="252"/>
    <col min="7690" max="7690" width="9.5703125" style="252" customWidth="1"/>
    <col min="7691" max="7936" width="11.42578125" style="252"/>
    <col min="7937" max="7937" width="0.140625" style="252" customWidth="1"/>
    <col min="7938" max="7938" width="2.7109375" style="252" customWidth="1"/>
    <col min="7939" max="7939" width="18.5703125" style="252" customWidth="1"/>
    <col min="7940" max="7940" width="1.28515625" style="252" customWidth="1"/>
    <col min="7941" max="7941" width="58.85546875" style="252" customWidth="1"/>
    <col min="7942" max="7943" width="11.42578125" style="252"/>
    <col min="7944" max="7944" width="2.140625" style="252" customWidth="1"/>
    <col min="7945" max="7945" width="11.42578125" style="252"/>
    <col min="7946" max="7946" width="9.5703125" style="252" customWidth="1"/>
    <col min="7947" max="8192" width="11.42578125" style="252"/>
    <col min="8193" max="8193" width="0.140625" style="252" customWidth="1"/>
    <col min="8194" max="8194" width="2.7109375" style="252" customWidth="1"/>
    <col min="8195" max="8195" width="18.5703125" style="252" customWidth="1"/>
    <col min="8196" max="8196" width="1.28515625" style="252" customWidth="1"/>
    <col min="8197" max="8197" width="58.85546875" style="252" customWidth="1"/>
    <col min="8198" max="8199" width="11.42578125" style="252"/>
    <col min="8200" max="8200" width="2.140625" style="252" customWidth="1"/>
    <col min="8201" max="8201" width="11.42578125" style="252"/>
    <col min="8202" max="8202" width="9.5703125" style="252" customWidth="1"/>
    <col min="8203" max="8448" width="11.42578125" style="252"/>
    <col min="8449" max="8449" width="0.140625" style="252" customWidth="1"/>
    <col min="8450" max="8450" width="2.7109375" style="252" customWidth="1"/>
    <col min="8451" max="8451" width="18.5703125" style="252" customWidth="1"/>
    <col min="8452" max="8452" width="1.28515625" style="252" customWidth="1"/>
    <col min="8453" max="8453" width="58.85546875" style="252" customWidth="1"/>
    <col min="8454" max="8455" width="11.42578125" style="252"/>
    <col min="8456" max="8456" width="2.140625" style="252" customWidth="1"/>
    <col min="8457" max="8457" width="11.42578125" style="252"/>
    <col min="8458" max="8458" width="9.5703125" style="252" customWidth="1"/>
    <col min="8459" max="8704" width="11.42578125" style="252"/>
    <col min="8705" max="8705" width="0.140625" style="252" customWidth="1"/>
    <col min="8706" max="8706" width="2.7109375" style="252" customWidth="1"/>
    <col min="8707" max="8707" width="18.5703125" style="252" customWidth="1"/>
    <col min="8708" max="8708" width="1.28515625" style="252" customWidth="1"/>
    <col min="8709" max="8709" width="58.85546875" style="252" customWidth="1"/>
    <col min="8710" max="8711" width="11.42578125" style="252"/>
    <col min="8712" max="8712" width="2.140625" style="252" customWidth="1"/>
    <col min="8713" max="8713" width="11.42578125" style="252"/>
    <col min="8714" max="8714" width="9.5703125" style="252" customWidth="1"/>
    <col min="8715" max="8960" width="11.42578125" style="252"/>
    <col min="8961" max="8961" width="0.140625" style="252" customWidth="1"/>
    <col min="8962" max="8962" width="2.7109375" style="252" customWidth="1"/>
    <col min="8963" max="8963" width="18.5703125" style="252" customWidth="1"/>
    <col min="8964" max="8964" width="1.28515625" style="252" customWidth="1"/>
    <col min="8965" max="8965" width="58.85546875" style="252" customWidth="1"/>
    <col min="8966" max="8967" width="11.42578125" style="252"/>
    <col min="8968" max="8968" width="2.140625" style="252" customWidth="1"/>
    <col min="8969" max="8969" width="11.42578125" style="252"/>
    <col min="8970" max="8970" width="9.5703125" style="252" customWidth="1"/>
    <col min="8971" max="9216" width="11.42578125" style="252"/>
    <col min="9217" max="9217" width="0.140625" style="252" customWidth="1"/>
    <col min="9218" max="9218" width="2.7109375" style="252" customWidth="1"/>
    <col min="9219" max="9219" width="18.5703125" style="252" customWidth="1"/>
    <col min="9220" max="9220" width="1.28515625" style="252" customWidth="1"/>
    <col min="9221" max="9221" width="58.85546875" style="252" customWidth="1"/>
    <col min="9222" max="9223" width="11.42578125" style="252"/>
    <col min="9224" max="9224" width="2.140625" style="252" customWidth="1"/>
    <col min="9225" max="9225" width="11.42578125" style="252"/>
    <col min="9226" max="9226" width="9.5703125" style="252" customWidth="1"/>
    <col min="9227" max="9472" width="11.42578125" style="252"/>
    <col min="9473" max="9473" width="0.140625" style="252" customWidth="1"/>
    <col min="9474" max="9474" width="2.7109375" style="252" customWidth="1"/>
    <col min="9475" max="9475" width="18.5703125" style="252" customWidth="1"/>
    <col min="9476" max="9476" width="1.28515625" style="252" customWidth="1"/>
    <col min="9477" max="9477" width="58.85546875" style="252" customWidth="1"/>
    <col min="9478" max="9479" width="11.42578125" style="252"/>
    <col min="9480" max="9480" width="2.140625" style="252" customWidth="1"/>
    <col min="9481" max="9481" width="11.42578125" style="252"/>
    <col min="9482" max="9482" width="9.5703125" style="252" customWidth="1"/>
    <col min="9483" max="9728" width="11.42578125" style="252"/>
    <col min="9729" max="9729" width="0.140625" style="252" customWidth="1"/>
    <col min="9730" max="9730" width="2.7109375" style="252" customWidth="1"/>
    <col min="9731" max="9731" width="18.5703125" style="252" customWidth="1"/>
    <col min="9732" max="9732" width="1.28515625" style="252" customWidth="1"/>
    <col min="9733" max="9733" width="58.85546875" style="252" customWidth="1"/>
    <col min="9734" max="9735" width="11.42578125" style="252"/>
    <col min="9736" max="9736" width="2.140625" style="252" customWidth="1"/>
    <col min="9737" max="9737" width="11.42578125" style="252"/>
    <col min="9738" max="9738" width="9.5703125" style="252" customWidth="1"/>
    <col min="9739" max="9984" width="11.42578125" style="252"/>
    <col min="9985" max="9985" width="0.140625" style="252" customWidth="1"/>
    <col min="9986" max="9986" width="2.7109375" style="252" customWidth="1"/>
    <col min="9987" max="9987" width="18.5703125" style="252" customWidth="1"/>
    <col min="9988" max="9988" width="1.28515625" style="252" customWidth="1"/>
    <col min="9989" max="9989" width="58.85546875" style="252" customWidth="1"/>
    <col min="9990" max="9991" width="11.42578125" style="252"/>
    <col min="9992" max="9992" width="2.140625" style="252" customWidth="1"/>
    <col min="9993" max="9993" width="11.42578125" style="252"/>
    <col min="9994" max="9994" width="9.5703125" style="252" customWidth="1"/>
    <col min="9995" max="10240" width="11.42578125" style="252"/>
    <col min="10241" max="10241" width="0.140625" style="252" customWidth="1"/>
    <col min="10242" max="10242" width="2.7109375" style="252" customWidth="1"/>
    <col min="10243" max="10243" width="18.5703125" style="252" customWidth="1"/>
    <col min="10244" max="10244" width="1.28515625" style="252" customWidth="1"/>
    <col min="10245" max="10245" width="58.85546875" style="252" customWidth="1"/>
    <col min="10246" max="10247" width="11.42578125" style="252"/>
    <col min="10248" max="10248" width="2.140625" style="252" customWidth="1"/>
    <col min="10249" max="10249" width="11.42578125" style="252"/>
    <col min="10250" max="10250" width="9.5703125" style="252" customWidth="1"/>
    <col min="10251" max="10496" width="11.42578125" style="252"/>
    <col min="10497" max="10497" width="0.140625" style="252" customWidth="1"/>
    <col min="10498" max="10498" width="2.7109375" style="252" customWidth="1"/>
    <col min="10499" max="10499" width="18.5703125" style="252" customWidth="1"/>
    <col min="10500" max="10500" width="1.28515625" style="252" customWidth="1"/>
    <col min="10501" max="10501" width="58.85546875" style="252" customWidth="1"/>
    <col min="10502" max="10503" width="11.42578125" style="252"/>
    <col min="10504" max="10504" width="2.140625" style="252" customWidth="1"/>
    <col min="10505" max="10505" width="11.42578125" style="252"/>
    <col min="10506" max="10506" width="9.5703125" style="252" customWidth="1"/>
    <col min="10507" max="10752" width="11.42578125" style="252"/>
    <col min="10753" max="10753" width="0.140625" style="252" customWidth="1"/>
    <col min="10754" max="10754" width="2.7109375" style="252" customWidth="1"/>
    <col min="10755" max="10755" width="18.5703125" style="252" customWidth="1"/>
    <col min="10756" max="10756" width="1.28515625" style="252" customWidth="1"/>
    <col min="10757" max="10757" width="58.85546875" style="252" customWidth="1"/>
    <col min="10758" max="10759" width="11.42578125" style="252"/>
    <col min="10760" max="10760" width="2.140625" style="252" customWidth="1"/>
    <col min="10761" max="10761" width="11.42578125" style="252"/>
    <col min="10762" max="10762" width="9.5703125" style="252" customWidth="1"/>
    <col min="10763" max="11008" width="11.42578125" style="252"/>
    <col min="11009" max="11009" width="0.140625" style="252" customWidth="1"/>
    <col min="11010" max="11010" width="2.7109375" style="252" customWidth="1"/>
    <col min="11011" max="11011" width="18.5703125" style="252" customWidth="1"/>
    <col min="11012" max="11012" width="1.28515625" style="252" customWidth="1"/>
    <col min="11013" max="11013" width="58.85546875" style="252" customWidth="1"/>
    <col min="11014" max="11015" width="11.42578125" style="252"/>
    <col min="11016" max="11016" width="2.140625" style="252" customWidth="1"/>
    <col min="11017" max="11017" width="11.42578125" style="252"/>
    <col min="11018" max="11018" width="9.5703125" style="252" customWidth="1"/>
    <col min="11019" max="11264" width="11.42578125" style="252"/>
    <col min="11265" max="11265" width="0.140625" style="252" customWidth="1"/>
    <col min="11266" max="11266" width="2.7109375" style="252" customWidth="1"/>
    <col min="11267" max="11267" width="18.5703125" style="252" customWidth="1"/>
    <col min="11268" max="11268" width="1.28515625" style="252" customWidth="1"/>
    <col min="11269" max="11269" width="58.85546875" style="252" customWidth="1"/>
    <col min="11270" max="11271" width="11.42578125" style="252"/>
    <col min="11272" max="11272" width="2.140625" style="252" customWidth="1"/>
    <col min="11273" max="11273" width="11.42578125" style="252"/>
    <col min="11274" max="11274" width="9.5703125" style="252" customWidth="1"/>
    <col min="11275" max="11520" width="11.42578125" style="252"/>
    <col min="11521" max="11521" width="0.140625" style="252" customWidth="1"/>
    <col min="11522" max="11522" width="2.7109375" style="252" customWidth="1"/>
    <col min="11523" max="11523" width="18.5703125" style="252" customWidth="1"/>
    <col min="11524" max="11524" width="1.28515625" style="252" customWidth="1"/>
    <col min="11525" max="11525" width="58.85546875" style="252" customWidth="1"/>
    <col min="11526" max="11527" width="11.42578125" style="252"/>
    <col min="11528" max="11528" width="2.140625" style="252" customWidth="1"/>
    <col min="11529" max="11529" width="11.42578125" style="252"/>
    <col min="11530" max="11530" width="9.5703125" style="252" customWidth="1"/>
    <col min="11531" max="11776" width="11.42578125" style="252"/>
    <col min="11777" max="11777" width="0.140625" style="252" customWidth="1"/>
    <col min="11778" max="11778" width="2.7109375" style="252" customWidth="1"/>
    <col min="11779" max="11779" width="18.5703125" style="252" customWidth="1"/>
    <col min="11780" max="11780" width="1.28515625" style="252" customWidth="1"/>
    <col min="11781" max="11781" width="58.85546875" style="252" customWidth="1"/>
    <col min="11782" max="11783" width="11.42578125" style="252"/>
    <col min="11784" max="11784" width="2.140625" style="252" customWidth="1"/>
    <col min="11785" max="11785" width="11.42578125" style="252"/>
    <col min="11786" max="11786" width="9.5703125" style="252" customWidth="1"/>
    <col min="11787" max="12032" width="11.42578125" style="252"/>
    <col min="12033" max="12033" width="0.140625" style="252" customWidth="1"/>
    <col min="12034" max="12034" width="2.7109375" style="252" customWidth="1"/>
    <col min="12035" max="12035" width="18.5703125" style="252" customWidth="1"/>
    <col min="12036" max="12036" width="1.28515625" style="252" customWidth="1"/>
    <col min="12037" max="12037" width="58.85546875" style="252" customWidth="1"/>
    <col min="12038" max="12039" width="11.42578125" style="252"/>
    <col min="12040" max="12040" width="2.140625" style="252" customWidth="1"/>
    <col min="12041" max="12041" width="11.42578125" style="252"/>
    <col min="12042" max="12042" width="9.5703125" style="252" customWidth="1"/>
    <col min="12043" max="12288" width="11.42578125" style="252"/>
    <col min="12289" max="12289" width="0.140625" style="252" customWidth="1"/>
    <col min="12290" max="12290" width="2.7109375" style="252" customWidth="1"/>
    <col min="12291" max="12291" width="18.5703125" style="252" customWidth="1"/>
    <col min="12292" max="12292" width="1.28515625" style="252" customWidth="1"/>
    <col min="12293" max="12293" width="58.85546875" style="252" customWidth="1"/>
    <col min="12294" max="12295" width="11.42578125" style="252"/>
    <col min="12296" max="12296" width="2.140625" style="252" customWidth="1"/>
    <col min="12297" max="12297" width="11.42578125" style="252"/>
    <col min="12298" max="12298" width="9.5703125" style="252" customWidth="1"/>
    <col min="12299" max="12544" width="11.42578125" style="252"/>
    <col min="12545" max="12545" width="0.140625" style="252" customWidth="1"/>
    <col min="12546" max="12546" width="2.7109375" style="252" customWidth="1"/>
    <col min="12547" max="12547" width="18.5703125" style="252" customWidth="1"/>
    <col min="12548" max="12548" width="1.28515625" style="252" customWidth="1"/>
    <col min="12549" max="12549" width="58.85546875" style="252" customWidth="1"/>
    <col min="12550" max="12551" width="11.42578125" style="252"/>
    <col min="12552" max="12552" width="2.140625" style="252" customWidth="1"/>
    <col min="12553" max="12553" width="11.42578125" style="252"/>
    <col min="12554" max="12554" width="9.5703125" style="252" customWidth="1"/>
    <col min="12555" max="12800" width="11.42578125" style="252"/>
    <col min="12801" max="12801" width="0.140625" style="252" customWidth="1"/>
    <col min="12802" max="12802" width="2.7109375" style="252" customWidth="1"/>
    <col min="12803" max="12803" width="18.5703125" style="252" customWidth="1"/>
    <col min="12804" max="12804" width="1.28515625" style="252" customWidth="1"/>
    <col min="12805" max="12805" width="58.85546875" style="252" customWidth="1"/>
    <col min="12806" max="12807" width="11.42578125" style="252"/>
    <col min="12808" max="12808" width="2.140625" style="252" customWidth="1"/>
    <col min="12809" max="12809" width="11.42578125" style="252"/>
    <col min="12810" max="12810" width="9.5703125" style="252" customWidth="1"/>
    <col min="12811" max="13056" width="11.42578125" style="252"/>
    <col min="13057" max="13057" width="0.140625" style="252" customWidth="1"/>
    <col min="13058" max="13058" width="2.7109375" style="252" customWidth="1"/>
    <col min="13059" max="13059" width="18.5703125" style="252" customWidth="1"/>
    <col min="13060" max="13060" width="1.28515625" style="252" customWidth="1"/>
    <col min="13061" max="13061" width="58.85546875" style="252" customWidth="1"/>
    <col min="13062" max="13063" width="11.42578125" style="252"/>
    <col min="13064" max="13064" width="2.140625" style="252" customWidth="1"/>
    <col min="13065" max="13065" width="11.42578125" style="252"/>
    <col min="13066" max="13066" width="9.5703125" style="252" customWidth="1"/>
    <col min="13067" max="13312" width="11.42578125" style="252"/>
    <col min="13313" max="13313" width="0.140625" style="252" customWidth="1"/>
    <col min="13314" max="13314" width="2.7109375" style="252" customWidth="1"/>
    <col min="13315" max="13315" width="18.5703125" style="252" customWidth="1"/>
    <col min="13316" max="13316" width="1.28515625" style="252" customWidth="1"/>
    <col min="13317" max="13317" width="58.85546875" style="252" customWidth="1"/>
    <col min="13318" max="13319" width="11.42578125" style="252"/>
    <col min="13320" max="13320" width="2.140625" style="252" customWidth="1"/>
    <col min="13321" max="13321" width="11.42578125" style="252"/>
    <col min="13322" max="13322" width="9.5703125" style="252" customWidth="1"/>
    <col min="13323" max="13568" width="11.42578125" style="252"/>
    <col min="13569" max="13569" width="0.140625" style="252" customWidth="1"/>
    <col min="13570" max="13570" width="2.7109375" style="252" customWidth="1"/>
    <col min="13571" max="13571" width="18.5703125" style="252" customWidth="1"/>
    <col min="13572" max="13572" width="1.28515625" style="252" customWidth="1"/>
    <col min="13573" max="13573" width="58.85546875" style="252" customWidth="1"/>
    <col min="13574" max="13575" width="11.42578125" style="252"/>
    <col min="13576" max="13576" width="2.140625" style="252" customWidth="1"/>
    <col min="13577" max="13577" width="11.42578125" style="252"/>
    <col min="13578" max="13578" width="9.5703125" style="252" customWidth="1"/>
    <col min="13579" max="13824" width="11.42578125" style="252"/>
    <col min="13825" max="13825" width="0.140625" style="252" customWidth="1"/>
    <col min="13826" max="13826" width="2.7109375" style="252" customWidth="1"/>
    <col min="13827" max="13827" width="18.5703125" style="252" customWidth="1"/>
    <col min="13828" max="13828" width="1.28515625" style="252" customWidth="1"/>
    <col min="13829" max="13829" width="58.85546875" style="252" customWidth="1"/>
    <col min="13830" max="13831" width="11.42578125" style="252"/>
    <col min="13832" max="13832" width="2.140625" style="252" customWidth="1"/>
    <col min="13833" max="13833" width="11.42578125" style="252"/>
    <col min="13834" max="13834" width="9.5703125" style="252" customWidth="1"/>
    <col min="13835" max="14080" width="11.42578125" style="252"/>
    <col min="14081" max="14081" width="0.140625" style="252" customWidth="1"/>
    <col min="14082" max="14082" width="2.7109375" style="252" customWidth="1"/>
    <col min="14083" max="14083" width="18.5703125" style="252" customWidth="1"/>
    <col min="14084" max="14084" width="1.28515625" style="252" customWidth="1"/>
    <col min="14085" max="14085" width="58.85546875" style="252" customWidth="1"/>
    <col min="14086" max="14087" width="11.42578125" style="252"/>
    <col min="14088" max="14088" width="2.140625" style="252" customWidth="1"/>
    <col min="14089" max="14089" width="11.42578125" style="252"/>
    <col min="14090" max="14090" width="9.5703125" style="252" customWidth="1"/>
    <col min="14091" max="14336" width="11.42578125" style="252"/>
    <col min="14337" max="14337" width="0.140625" style="252" customWidth="1"/>
    <col min="14338" max="14338" width="2.7109375" style="252" customWidth="1"/>
    <col min="14339" max="14339" width="18.5703125" style="252" customWidth="1"/>
    <col min="14340" max="14340" width="1.28515625" style="252" customWidth="1"/>
    <col min="14341" max="14341" width="58.85546875" style="252" customWidth="1"/>
    <col min="14342" max="14343" width="11.42578125" style="252"/>
    <col min="14344" max="14344" width="2.140625" style="252" customWidth="1"/>
    <col min="14345" max="14345" width="11.42578125" style="252"/>
    <col min="14346" max="14346" width="9.5703125" style="252" customWidth="1"/>
    <col min="14347" max="14592" width="11.42578125" style="252"/>
    <col min="14593" max="14593" width="0.140625" style="252" customWidth="1"/>
    <col min="14594" max="14594" width="2.7109375" style="252" customWidth="1"/>
    <col min="14595" max="14595" width="18.5703125" style="252" customWidth="1"/>
    <col min="14596" max="14596" width="1.28515625" style="252" customWidth="1"/>
    <col min="14597" max="14597" width="58.85546875" style="252" customWidth="1"/>
    <col min="14598" max="14599" width="11.42578125" style="252"/>
    <col min="14600" max="14600" width="2.140625" style="252" customWidth="1"/>
    <col min="14601" max="14601" width="11.42578125" style="252"/>
    <col min="14602" max="14602" width="9.5703125" style="252" customWidth="1"/>
    <col min="14603" max="14848" width="11.42578125" style="252"/>
    <col min="14849" max="14849" width="0.140625" style="252" customWidth="1"/>
    <col min="14850" max="14850" width="2.7109375" style="252" customWidth="1"/>
    <col min="14851" max="14851" width="18.5703125" style="252" customWidth="1"/>
    <col min="14852" max="14852" width="1.28515625" style="252" customWidth="1"/>
    <col min="14853" max="14853" width="58.85546875" style="252" customWidth="1"/>
    <col min="14854" max="14855" width="11.42578125" style="252"/>
    <col min="14856" max="14856" width="2.140625" style="252" customWidth="1"/>
    <col min="14857" max="14857" width="11.42578125" style="252"/>
    <col min="14858" max="14858" width="9.5703125" style="252" customWidth="1"/>
    <col min="14859" max="15104" width="11.42578125" style="252"/>
    <col min="15105" max="15105" width="0.140625" style="252" customWidth="1"/>
    <col min="15106" max="15106" width="2.7109375" style="252" customWidth="1"/>
    <col min="15107" max="15107" width="18.5703125" style="252" customWidth="1"/>
    <col min="15108" max="15108" width="1.28515625" style="252" customWidth="1"/>
    <col min="15109" max="15109" width="58.85546875" style="252" customWidth="1"/>
    <col min="15110" max="15111" width="11.42578125" style="252"/>
    <col min="15112" max="15112" width="2.140625" style="252" customWidth="1"/>
    <col min="15113" max="15113" width="11.42578125" style="252"/>
    <col min="15114" max="15114" width="9.5703125" style="252" customWidth="1"/>
    <col min="15115" max="15360" width="11.42578125" style="252"/>
    <col min="15361" max="15361" width="0.140625" style="252" customWidth="1"/>
    <col min="15362" max="15362" width="2.7109375" style="252" customWidth="1"/>
    <col min="15363" max="15363" width="18.5703125" style="252" customWidth="1"/>
    <col min="15364" max="15364" width="1.28515625" style="252" customWidth="1"/>
    <col min="15365" max="15365" width="58.85546875" style="252" customWidth="1"/>
    <col min="15366" max="15367" width="11.42578125" style="252"/>
    <col min="15368" max="15368" width="2.140625" style="252" customWidth="1"/>
    <col min="15369" max="15369" width="11.42578125" style="252"/>
    <col min="15370" max="15370" width="9.5703125" style="252" customWidth="1"/>
    <col min="15371" max="15616" width="11.42578125" style="252"/>
    <col min="15617" max="15617" width="0.140625" style="252" customWidth="1"/>
    <col min="15618" max="15618" width="2.7109375" style="252" customWidth="1"/>
    <col min="15619" max="15619" width="18.5703125" style="252" customWidth="1"/>
    <col min="15620" max="15620" width="1.28515625" style="252" customWidth="1"/>
    <col min="15621" max="15621" width="58.85546875" style="252" customWidth="1"/>
    <col min="15622" max="15623" width="11.42578125" style="252"/>
    <col min="15624" max="15624" width="2.140625" style="252" customWidth="1"/>
    <col min="15625" max="15625" width="11.42578125" style="252"/>
    <col min="15626" max="15626" width="9.5703125" style="252" customWidth="1"/>
    <col min="15627" max="15872" width="11.42578125" style="252"/>
    <col min="15873" max="15873" width="0.140625" style="252" customWidth="1"/>
    <col min="15874" max="15874" width="2.7109375" style="252" customWidth="1"/>
    <col min="15875" max="15875" width="18.5703125" style="252" customWidth="1"/>
    <col min="15876" max="15876" width="1.28515625" style="252" customWidth="1"/>
    <col min="15877" max="15877" width="58.85546875" style="252" customWidth="1"/>
    <col min="15878" max="15879" width="11.42578125" style="252"/>
    <col min="15880" max="15880" width="2.140625" style="252" customWidth="1"/>
    <col min="15881" max="15881" width="11.42578125" style="252"/>
    <col min="15882" max="15882" width="9.5703125" style="252" customWidth="1"/>
    <col min="15883" max="16128" width="11.42578125" style="252"/>
    <col min="16129" max="16129" width="0.140625" style="252" customWidth="1"/>
    <col min="16130" max="16130" width="2.7109375" style="252" customWidth="1"/>
    <col min="16131" max="16131" width="18.5703125" style="252" customWidth="1"/>
    <col min="16132" max="16132" width="1.28515625" style="252" customWidth="1"/>
    <col min="16133" max="16133" width="58.85546875" style="252" customWidth="1"/>
    <col min="16134" max="16135" width="11.42578125" style="252"/>
    <col min="16136" max="16136" width="2.140625" style="252" customWidth="1"/>
    <col min="16137" max="16137" width="11.42578125" style="252"/>
    <col min="16138" max="16138" width="9.5703125" style="252" customWidth="1"/>
    <col min="16139" max="16384" width="11.42578125" style="252"/>
  </cols>
  <sheetData>
    <row r="1" spans="2:10" s="240" customFormat="1" ht="0.75" customHeight="1"/>
    <row r="2" spans="2:10" s="240" customFormat="1" ht="21" customHeight="1">
      <c r="E2" s="66" t="s">
        <v>36</v>
      </c>
    </row>
    <row r="3" spans="2:10" s="240" customFormat="1" ht="15" customHeight="1">
      <c r="E3" s="921" t="s">
        <v>538</v>
      </c>
    </row>
    <row r="4" spans="2:10" s="242" customFormat="1" ht="20.25" customHeight="1">
      <c r="B4" s="241"/>
      <c r="C4" s="6" t="str">
        <f>Indice!C4</f>
        <v>Producción de energía eléctrica</v>
      </c>
    </row>
    <row r="5" spans="2:10" s="242" customFormat="1" ht="12.75" customHeight="1">
      <c r="B5" s="241"/>
      <c r="C5" s="243"/>
    </row>
    <row r="6" spans="2:10" s="242" customFormat="1" ht="13.5" customHeight="1">
      <c r="B6" s="241"/>
      <c r="C6" s="244"/>
      <c r="D6" s="245"/>
      <c r="E6" s="245"/>
    </row>
    <row r="7" spans="2:10" s="242" customFormat="1" ht="12.75" customHeight="1">
      <c r="B7" s="241"/>
      <c r="C7" s="1026" t="s">
        <v>567</v>
      </c>
      <c r="D7" s="245"/>
      <c r="E7" s="609"/>
      <c r="I7" s="246"/>
    </row>
    <row r="8" spans="2:10" s="242" customFormat="1" ht="12.75" customHeight="1">
      <c r="B8" s="241"/>
      <c r="C8" s="1026"/>
      <c r="D8" s="245"/>
      <c r="E8" s="609"/>
      <c r="F8" s="246"/>
      <c r="G8" s="247"/>
      <c r="H8" s="247"/>
      <c r="I8" s="248"/>
      <c r="J8" s="249"/>
    </row>
    <row r="9" spans="2:10" s="242" customFormat="1" ht="12.75" customHeight="1">
      <c r="B9" s="241"/>
      <c r="C9" s="358" t="s">
        <v>9</v>
      </c>
      <c r="D9" s="245"/>
      <c r="E9" s="609"/>
      <c r="F9" s="246"/>
      <c r="G9" s="247"/>
      <c r="H9" s="247"/>
      <c r="I9" s="249"/>
      <c r="J9" s="248"/>
    </row>
    <row r="10" spans="2:10" s="242" customFormat="1" ht="12.75" customHeight="1">
      <c r="B10" s="241"/>
      <c r="D10" s="245"/>
      <c r="E10" s="609"/>
      <c r="F10" s="246"/>
      <c r="G10" s="247"/>
      <c r="H10" s="247"/>
      <c r="I10" s="249"/>
      <c r="J10" s="248"/>
    </row>
    <row r="11" spans="2:10" s="242" customFormat="1" ht="12.75" customHeight="1">
      <c r="B11" s="241"/>
      <c r="D11" s="245"/>
      <c r="E11" s="610"/>
      <c r="F11" s="246"/>
      <c r="G11" s="247"/>
      <c r="H11" s="247"/>
      <c r="I11" s="249"/>
      <c r="J11" s="248"/>
    </row>
    <row r="12" spans="2:10" s="242" customFormat="1" ht="12.75" customHeight="1">
      <c r="B12" s="241"/>
      <c r="C12" s="250"/>
      <c r="D12" s="245"/>
      <c r="E12" s="610"/>
      <c r="F12" s="246"/>
      <c r="G12" s="247"/>
      <c r="H12" s="247"/>
      <c r="I12" s="249"/>
      <c r="J12" s="248"/>
    </row>
    <row r="13" spans="2:10" s="242" customFormat="1" ht="12.75" customHeight="1">
      <c r="B13" s="241"/>
      <c r="C13" s="250"/>
      <c r="D13" s="245"/>
      <c r="E13" s="610"/>
      <c r="F13" s="246"/>
      <c r="G13" s="247"/>
      <c r="H13" s="247"/>
      <c r="I13" s="249"/>
      <c r="J13" s="248"/>
    </row>
    <row r="14" spans="2:10" s="242" customFormat="1" ht="12.75" customHeight="1">
      <c r="B14" s="241"/>
      <c r="C14" s="250"/>
      <c r="D14" s="245"/>
      <c r="E14" s="610"/>
      <c r="F14" s="246"/>
      <c r="G14" s="247"/>
      <c r="H14" s="247"/>
      <c r="I14" s="249"/>
      <c r="J14" s="248"/>
    </row>
    <row r="15" spans="2:10" s="242" customFormat="1" ht="12.75" customHeight="1">
      <c r="B15" s="241"/>
      <c r="C15" s="250"/>
      <c r="D15" s="245"/>
      <c r="E15" s="610"/>
      <c r="F15" s="246"/>
      <c r="G15" s="247"/>
      <c r="H15" s="247"/>
      <c r="I15" s="249"/>
      <c r="J15" s="248"/>
    </row>
    <row r="16" spans="2:10" s="242" customFormat="1" ht="12.75" customHeight="1">
      <c r="B16" s="241"/>
      <c r="D16" s="245"/>
      <c r="E16" s="610"/>
      <c r="F16" s="246"/>
      <c r="G16" s="247"/>
      <c r="H16" s="247"/>
      <c r="I16" s="249"/>
      <c r="J16" s="248"/>
    </row>
    <row r="17" spans="2:10" s="242" customFormat="1" ht="12.75" customHeight="1">
      <c r="B17" s="241"/>
      <c r="D17" s="245"/>
      <c r="E17" s="610"/>
      <c r="F17" s="246"/>
      <c r="G17" s="247"/>
      <c r="H17" s="247"/>
      <c r="I17" s="249"/>
      <c r="J17" s="248"/>
    </row>
    <row r="18" spans="2:10" s="242" customFormat="1" ht="12.75" customHeight="1">
      <c r="B18" s="241"/>
      <c r="C18" s="250"/>
      <c r="D18" s="245"/>
      <c r="E18" s="610"/>
      <c r="F18" s="246"/>
      <c r="G18" s="247"/>
      <c r="H18" s="247"/>
      <c r="I18" s="249"/>
      <c r="J18" s="248"/>
    </row>
    <row r="19" spans="2:10" s="242" customFormat="1" ht="12.75" customHeight="1">
      <c r="B19" s="241"/>
      <c r="C19" s="244"/>
      <c r="D19" s="245"/>
      <c r="E19" s="610"/>
      <c r="F19" s="246"/>
      <c r="I19" s="249"/>
      <c r="J19" s="248"/>
    </row>
    <row r="20" spans="2:10" s="242" customFormat="1" ht="12.75" customHeight="1">
      <c r="B20" s="241"/>
      <c r="C20" s="244"/>
      <c r="D20" s="245"/>
      <c r="E20" s="610"/>
      <c r="F20" s="246"/>
      <c r="I20" s="248"/>
      <c r="J20" s="248"/>
    </row>
    <row r="21" spans="2:10" s="242" customFormat="1" ht="12.75" customHeight="1">
      <c r="B21" s="241"/>
      <c r="C21" s="244"/>
      <c r="D21" s="245"/>
      <c r="E21" s="610"/>
    </row>
    <row r="22" spans="2:10">
      <c r="E22" s="785" t="s">
        <v>508</v>
      </c>
    </row>
    <row r="23" spans="2:10">
      <c r="E23" s="408"/>
    </row>
    <row r="24" spans="2:10">
      <c r="E24" s="253"/>
    </row>
    <row r="25" spans="2:10" ht="12.75" customHeight="1">
      <c r="C25" s="1026" t="s">
        <v>534</v>
      </c>
      <c r="E25" s="616"/>
    </row>
    <row r="26" spans="2:10">
      <c r="C26" s="1026"/>
      <c r="E26" s="616"/>
    </row>
    <row r="27" spans="2:10">
      <c r="C27" s="358" t="s">
        <v>9</v>
      </c>
      <c r="E27" s="616"/>
      <c r="F27" s="246"/>
      <c r="I27" s="248"/>
      <c r="J27" s="249"/>
    </row>
    <row r="28" spans="2:10">
      <c r="E28" s="616"/>
      <c r="F28" s="246"/>
      <c r="I28" s="249"/>
      <c r="J28" s="248"/>
    </row>
    <row r="29" spans="2:10">
      <c r="E29" s="616"/>
      <c r="F29" s="246"/>
      <c r="I29" s="249"/>
      <c r="J29" s="248"/>
    </row>
    <row r="30" spans="2:10" ht="12.75" customHeight="1">
      <c r="E30" s="616"/>
      <c r="F30" s="246"/>
      <c r="I30" s="249"/>
      <c r="J30" s="248"/>
    </row>
    <row r="31" spans="2:10">
      <c r="E31" s="616"/>
      <c r="F31" s="246"/>
      <c r="I31" s="249"/>
      <c r="J31" s="248"/>
    </row>
    <row r="32" spans="2:10">
      <c r="E32" s="616"/>
      <c r="F32" s="246"/>
      <c r="I32" s="249"/>
      <c r="J32" s="248"/>
    </row>
    <row r="33" spans="5:10">
      <c r="E33" s="616"/>
      <c r="F33" s="246"/>
      <c r="I33" s="249"/>
      <c r="J33" s="248"/>
    </row>
    <row r="34" spans="5:10">
      <c r="E34" s="616"/>
      <c r="F34" s="246"/>
      <c r="I34" s="249"/>
      <c r="J34" s="248"/>
    </row>
    <row r="35" spans="5:10">
      <c r="E35" s="616"/>
      <c r="F35" s="246"/>
      <c r="I35" s="249"/>
      <c r="J35" s="248"/>
    </row>
    <row r="36" spans="5:10">
      <c r="E36" s="616"/>
      <c r="F36" s="246"/>
      <c r="I36" s="249"/>
      <c r="J36" s="248"/>
    </row>
    <row r="37" spans="5:10">
      <c r="E37" s="616"/>
      <c r="F37" s="246"/>
      <c r="I37" s="249"/>
      <c r="J37" s="248"/>
    </row>
    <row r="38" spans="5:10">
      <c r="E38" s="616"/>
      <c r="F38" s="246"/>
      <c r="I38" s="249"/>
      <c r="J38" s="248"/>
    </row>
    <row r="39" spans="5:10">
      <c r="E39" s="616"/>
      <c r="F39" s="246"/>
      <c r="I39" s="249"/>
      <c r="J39" s="248"/>
    </row>
    <row r="40" spans="5:10">
      <c r="E40" s="785" t="s">
        <v>508</v>
      </c>
    </row>
    <row r="41" spans="5:10">
      <c r="E41" s="408"/>
    </row>
  </sheetData>
  <mergeCells count="2">
    <mergeCell ref="C7:C8"/>
    <mergeCell ref="C25:C26"/>
  </mergeCells>
  <hyperlinks>
    <hyperlink ref="C4" location="Indice!A1" display="Indice!A1"/>
  </hyperlinks>
  <printOptions horizontalCentered="1" verticalCentered="1"/>
  <pageMargins left="0.78740157480314965" right="0.78740157480314965" top="0.98425196850393704" bottom="0.98425196850393704" header="0" footer="0"/>
  <pageSetup paperSize="9" scale="86" orientation="landscape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autoPageBreaks="0"/>
  </sheetPr>
  <dimension ref="A1:E25"/>
  <sheetViews>
    <sheetView showGridLines="0" showRowColHeaders="0" showOutlineSymbols="0" zoomScaleNormal="100" workbookViewId="0">
      <selection activeCell="B2" sqref="B2"/>
    </sheetView>
  </sheetViews>
  <sheetFormatPr baseColWidth="10" defaultColWidth="11.42578125" defaultRowHeight="12.75"/>
  <cols>
    <col min="1" max="1" width="0.140625" style="1" customWidth="1"/>
    <col min="2" max="2" width="2.7109375" style="1" customWidth="1"/>
    <col min="3" max="3" width="23.7109375" style="1" customWidth="1"/>
    <col min="4" max="4" width="1.28515625" style="1" customWidth="1"/>
    <col min="5" max="5" width="105.7109375" style="1" customWidth="1"/>
    <col min="6" max="16384" width="11.42578125" style="139"/>
  </cols>
  <sheetData>
    <row r="1" spans="1:5" s="1" customFormat="1" ht="0.75" customHeight="1"/>
    <row r="2" spans="1:5" s="1" customFormat="1" ht="21" customHeight="1">
      <c r="E2" s="66" t="s">
        <v>36</v>
      </c>
    </row>
    <row r="3" spans="1:5" s="1" customFormat="1" ht="15" customHeight="1">
      <c r="E3" s="921" t="s">
        <v>538</v>
      </c>
    </row>
    <row r="4" spans="1:5" s="4" customFormat="1" ht="20.25" customHeight="1">
      <c r="B4" s="5"/>
      <c r="C4" s="6" t="str">
        <f>Indice!C4</f>
        <v>Producción de energía eléctrica</v>
      </c>
    </row>
    <row r="5" spans="1:5" s="4" customFormat="1" ht="12.75" customHeight="1">
      <c r="B5" s="5"/>
      <c r="C5" s="15"/>
    </row>
    <row r="6" spans="1:5" s="4" customFormat="1" ht="13.5" customHeight="1">
      <c r="B6" s="5"/>
      <c r="C6" s="10"/>
      <c r="D6" s="21"/>
      <c r="E6" s="21"/>
    </row>
    <row r="7" spans="1:5" s="4" customFormat="1" ht="12.75" customHeight="1">
      <c r="B7" s="5"/>
      <c r="C7" s="1027" t="s">
        <v>363</v>
      </c>
      <c r="D7" s="21"/>
      <c r="E7" s="612"/>
    </row>
    <row r="8" spans="1:5" s="1" customFormat="1" ht="12.75" customHeight="1">
      <c r="A8" s="4"/>
      <c r="B8" s="5"/>
      <c r="C8" s="1027"/>
      <c r="D8" s="21"/>
      <c r="E8" s="612"/>
    </row>
    <row r="9" spans="1:5" s="1" customFormat="1" ht="12.75" customHeight="1">
      <c r="A9" s="4"/>
      <c r="B9" s="5"/>
      <c r="C9" s="1027"/>
      <c r="D9" s="21"/>
      <c r="E9" s="612"/>
    </row>
    <row r="10" spans="1:5" s="1" customFormat="1" ht="12.75" customHeight="1">
      <c r="A10" s="4"/>
      <c r="B10" s="5"/>
      <c r="C10" s="358" t="s">
        <v>9</v>
      </c>
      <c r="D10" s="21"/>
      <c r="E10" s="612"/>
    </row>
    <row r="11" spans="1:5" s="1" customFormat="1" ht="12.75" customHeight="1">
      <c r="A11" s="4"/>
      <c r="B11" s="5"/>
      <c r="D11" s="21"/>
      <c r="E11" s="429"/>
    </row>
    <row r="12" spans="1:5" s="1" customFormat="1" ht="12.75" customHeight="1">
      <c r="A12" s="4"/>
      <c r="B12" s="5"/>
      <c r="D12" s="21"/>
      <c r="E12" s="429"/>
    </row>
    <row r="13" spans="1:5" s="1" customFormat="1" ht="12.75" customHeight="1">
      <c r="A13" s="4"/>
      <c r="B13" s="5"/>
      <c r="C13" s="10"/>
      <c r="D13" s="21"/>
      <c r="E13" s="429"/>
    </row>
    <row r="14" spans="1:5" s="1" customFormat="1" ht="12.75" customHeight="1">
      <c r="A14" s="4"/>
      <c r="B14" s="5"/>
      <c r="C14" s="10"/>
      <c r="D14" s="21"/>
      <c r="E14" s="429"/>
    </row>
    <row r="15" spans="1:5" s="1" customFormat="1" ht="12.75" customHeight="1">
      <c r="A15" s="4"/>
      <c r="B15" s="5"/>
      <c r="C15" s="10"/>
      <c r="D15" s="21"/>
      <c r="E15" s="429"/>
    </row>
    <row r="16" spans="1:5" s="1" customFormat="1" ht="12.75" customHeight="1">
      <c r="A16" s="4"/>
      <c r="B16" s="5"/>
      <c r="C16" s="10"/>
      <c r="D16" s="21"/>
      <c r="E16" s="429"/>
    </row>
    <row r="17" spans="1:5" s="1" customFormat="1" ht="12.75" customHeight="1">
      <c r="A17" s="4"/>
      <c r="B17" s="5"/>
      <c r="C17" s="10"/>
      <c r="D17" s="21"/>
      <c r="E17" s="429"/>
    </row>
    <row r="18" spans="1:5" s="1" customFormat="1" ht="12.75" customHeight="1">
      <c r="A18" s="4"/>
      <c r="B18" s="5"/>
      <c r="C18" s="10"/>
      <c r="D18" s="21"/>
      <c r="E18" s="429"/>
    </row>
    <row r="19" spans="1:5" s="1" customFormat="1" ht="12.75" customHeight="1">
      <c r="A19" s="4"/>
      <c r="B19" s="5"/>
      <c r="C19" s="10"/>
      <c r="D19" s="21"/>
      <c r="E19" s="429"/>
    </row>
    <row r="20" spans="1:5" s="1" customFormat="1" ht="12.75" customHeight="1">
      <c r="A20" s="4"/>
      <c r="B20" s="5"/>
      <c r="C20" s="10"/>
      <c r="D20" s="21"/>
      <c r="E20" s="429"/>
    </row>
    <row r="21" spans="1:5" s="1" customFormat="1" ht="12.75" customHeight="1">
      <c r="A21" s="4"/>
      <c r="B21" s="5"/>
      <c r="C21" s="10"/>
      <c r="D21" s="21"/>
      <c r="E21" s="429"/>
    </row>
    <row r="22" spans="1:5" ht="12.6" customHeight="1">
      <c r="E22" s="617"/>
    </row>
    <row r="23" spans="1:5">
      <c r="E23" s="614"/>
    </row>
    <row r="24" spans="1:5">
      <c r="E24" s="614"/>
    </row>
    <row r="25" spans="1:5" ht="22.5">
      <c r="E25" s="296" t="s">
        <v>301</v>
      </c>
    </row>
  </sheetData>
  <mergeCells count="1">
    <mergeCell ref="C7:C9"/>
  </mergeCells>
  <hyperlinks>
    <hyperlink ref="C4" location="Indice!A1" display="Indice!A1"/>
  </hyperlinks>
  <printOptions horizontalCentered="1" verticalCentered="1"/>
  <pageMargins left="0.78740157480314965" right="0.78740157480314965" top="0.78740157480314965" bottom="0.98425196850393704" header="0" footer="0"/>
  <pageSetup paperSize="9" orientation="landscape" horizontalDpi="4294967292" verticalDpi="4294967292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K30"/>
  <sheetViews>
    <sheetView showGridLines="0" showRowColHeaders="0" zoomScaleNormal="100" workbookViewId="0">
      <selection activeCell="B2" sqref="B2"/>
    </sheetView>
  </sheetViews>
  <sheetFormatPr baseColWidth="10" defaultRowHeight="12.75"/>
  <cols>
    <col min="1" max="1" width="0.140625" style="222" customWidth="1"/>
    <col min="2" max="2" width="2.7109375" style="222" customWidth="1"/>
    <col min="3" max="3" width="23.7109375" style="222" customWidth="1"/>
    <col min="4" max="4" width="1.28515625" style="222" customWidth="1"/>
    <col min="5" max="5" width="105.7109375" style="222" customWidth="1"/>
    <col min="6" max="10" width="10.7109375" style="225" customWidth="1"/>
    <col min="11" max="256" width="11.42578125" style="225"/>
    <col min="257" max="257" width="0.140625" style="225" customWidth="1"/>
    <col min="258" max="258" width="2.7109375" style="225" customWidth="1"/>
    <col min="259" max="259" width="18.5703125" style="225" customWidth="1"/>
    <col min="260" max="260" width="1.28515625" style="225" customWidth="1"/>
    <col min="261" max="261" width="30.7109375" style="225" customWidth="1"/>
    <col min="262" max="266" width="10.7109375" style="225" customWidth="1"/>
    <col min="267" max="512" width="11.42578125" style="225"/>
    <col min="513" max="513" width="0.140625" style="225" customWidth="1"/>
    <col min="514" max="514" width="2.7109375" style="225" customWidth="1"/>
    <col min="515" max="515" width="18.5703125" style="225" customWidth="1"/>
    <col min="516" max="516" width="1.28515625" style="225" customWidth="1"/>
    <col min="517" max="517" width="30.7109375" style="225" customWidth="1"/>
    <col min="518" max="522" width="10.7109375" style="225" customWidth="1"/>
    <col min="523" max="768" width="11.42578125" style="225"/>
    <col min="769" max="769" width="0.140625" style="225" customWidth="1"/>
    <col min="770" max="770" width="2.7109375" style="225" customWidth="1"/>
    <col min="771" max="771" width="18.5703125" style="225" customWidth="1"/>
    <col min="772" max="772" width="1.28515625" style="225" customWidth="1"/>
    <col min="773" max="773" width="30.7109375" style="225" customWidth="1"/>
    <col min="774" max="778" width="10.7109375" style="225" customWidth="1"/>
    <col min="779" max="1024" width="11.42578125" style="225"/>
    <col min="1025" max="1025" width="0.140625" style="225" customWidth="1"/>
    <col min="1026" max="1026" width="2.7109375" style="225" customWidth="1"/>
    <col min="1027" max="1027" width="18.5703125" style="225" customWidth="1"/>
    <col min="1028" max="1028" width="1.28515625" style="225" customWidth="1"/>
    <col min="1029" max="1029" width="30.7109375" style="225" customWidth="1"/>
    <col min="1030" max="1034" width="10.7109375" style="225" customWidth="1"/>
    <col min="1035" max="1280" width="11.42578125" style="225"/>
    <col min="1281" max="1281" width="0.140625" style="225" customWidth="1"/>
    <col min="1282" max="1282" width="2.7109375" style="225" customWidth="1"/>
    <col min="1283" max="1283" width="18.5703125" style="225" customWidth="1"/>
    <col min="1284" max="1284" width="1.28515625" style="225" customWidth="1"/>
    <col min="1285" max="1285" width="30.7109375" style="225" customWidth="1"/>
    <col min="1286" max="1290" width="10.7109375" style="225" customWidth="1"/>
    <col min="1291" max="1536" width="11.42578125" style="225"/>
    <col min="1537" max="1537" width="0.140625" style="225" customWidth="1"/>
    <col min="1538" max="1538" width="2.7109375" style="225" customWidth="1"/>
    <col min="1539" max="1539" width="18.5703125" style="225" customWidth="1"/>
    <col min="1540" max="1540" width="1.28515625" style="225" customWidth="1"/>
    <col min="1541" max="1541" width="30.7109375" style="225" customWidth="1"/>
    <col min="1542" max="1546" width="10.7109375" style="225" customWidth="1"/>
    <col min="1547" max="1792" width="11.42578125" style="225"/>
    <col min="1793" max="1793" width="0.140625" style="225" customWidth="1"/>
    <col min="1794" max="1794" width="2.7109375" style="225" customWidth="1"/>
    <col min="1795" max="1795" width="18.5703125" style="225" customWidth="1"/>
    <col min="1796" max="1796" width="1.28515625" style="225" customWidth="1"/>
    <col min="1797" max="1797" width="30.7109375" style="225" customWidth="1"/>
    <col min="1798" max="1802" width="10.7109375" style="225" customWidth="1"/>
    <col min="1803" max="2048" width="11.42578125" style="225"/>
    <col min="2049" max="2049" width="0.140625" style="225" customWidth="1"/>
    <col min="2050" max="2050" width="2.7109375" style="225" customWidth="1"/>
    <col min="2051" max="2051" width="18.5703125" style="225" customWidth="1"/>
    <col min="2052" max="2052" width="1.28515625" style="225" customWidth="1"/>
    <col min="2053" max="2053" width="30.7109375" style="225" customWidth="1"/>
    <col min="2054" max="2058" width="10.7109375" style="225" customWidth="1"/>
    <col min="2059" max="2304" width="11.42578125" style="225"/>
    <col min="2305" max="2305" width="0.140625" style="225" customWidth="1"/>
    <col min="2306" max="2306" width="2.7109375" style="225" customWidth="1"/>
    <col min="2307" max="2307" width="18.5703125" style="225" customWidth="1"/>
    <col min="2308" max="2308" width="1.28515625" style="225" customWidth="1"/>
    <col min="2309" max="2309" width="30.7109375" style="225" customWidth="1"/>
    <col min="2310" max="2314" width="10.7109375" style="225" customWidth="1"/>
    <col min="2315" max="2560" width="11.42578125" style="225"/>
    <col min="2561" max="2561" width="0.140625" style="225" customWidth="1"/>
    <col min="2562" max="2562" width="2.7109375" style="225" customWidth="1"/>
    <col min="2563" max="2563" width="18.5703125" style="225" customWidth="1"/>
    <col min="2564" max="2564" width="1.28515625" style="225" customWidth="1"/>
    <col min="2565" max="2565" width="30.7109375" style="225" customWidth="1"/>
    <col min="2566" max="2570" width="10.7109375" style="225" customWidth="1"/>
    <col min="2571" max="2816" width="11.42578125" style="225"/>
    <col min="2817" max="2817" width="0.140625" style="225" customWidth="1"/>
    <col min="2818" max="2818" width="2.7109375" style="225" customWidth="1"/>
    <col min="2819" max="2819" width="18.5703125" style="225" customWidth="1"/>
    <col min="2820" max="2820" width="1.28515625" style="225" customWidth="1"/>
    <col min="2821" max="2821" width="30.7109375" style="225" customWidth="1"/>
    <col min="2822" max="2826" width="10.7109375" style="225" customWidth="1"/>
    <col min="2827" max="3072" width="11.42578125" style="225"/>
    <col min="3073" max="3073" width="0.140625" style="225" customWidth="1"/>
    <col min="3074" max="3074" width="2.7109375" style="225" customWidth="1"/>
    <col min="3075" max="3075" width="18.5703125" style="225" customWidth="1"/>
    <col min="3076" max="3076" width="1.28515625" style="225" customWidth="1"/>
    <col min="3077" max="3077" width="30.7109375" style="225" customWidth="1"/>
    <col min="3078" max="3082" width="10.7109375" style="225" customWidth="1"/>
    <col min="3083" max="3328" width="11.42578125" style="225"/>
    <col min="3329" max="3329" width="0.140625" style="225" customWidth="1"/>
    <col min="3330" max="3330" width="2.7109375" style="225" customWidth="1"/>
    <col min="3331" max="3331" width="18.5703125" style="225" customWidth="1"/>
    <col min="3332" max="3332" width="1.28515625" style="225" customWidth="1"/>
    <col min="3333" max="3333" width="30.7109375" style="225" customWidth="1"/>
    <col min="3334" max="3338" width="10.7109375" style="225" customWidth="1"/>
    <col min="3339" max="3584" width="11.42578125" style="225"/>
    <col min="3585" max="3585" width="0.140625" style="225" customWidth="1"/>
    <col min="3586" max="3586" width="2.7109375" style="225" customWidth="1"/>
    <col min="3587" max="3587" width="18.5703125" style="225" customWidth="1"/>
    <col min="3588" max="3588" width="1.28515625" style="225" customWidth="1"/>
    <col min="3589" max="3589" width="30.7109375" style="225" customWidth="1"/>
    <col min="3590" max="3594" width="10.7109375" style="225" customWidth="1"/>
    <col min="3595" max="3840" width="11.42578125" style="225"/>
    <col min="3841" max="3841" width="0.140625" style="225" customWidth="1"/>
    <col min="3842" max="3842" width="2.7109375" style="225" customWidth="1"/>
    <col min="3843" max="3843" width="18.5703125" style="225" customWidth="1"/>
    <col min="3844" max="3844" width="1.28515625" style="225" customWidth="1"/>
    <col min="3845" max="3845" width="30.7109375" style="225" customWidth="1"/>
    <col min="3846" max="3850" width="10.7109375" style="225" customWidth="1"/>
    <col min="3851" max="4096" width="11.42578125" style="225"/>
    <col min="4097" max="4097" width="0.140625" style="225" customWidth="1"/>
    <col min="4098" max="4098" width="2.7109375" style="225" customWidth="1"/>
    <col min="4099" max="4099" width="18.5703125" style="225" customWidth="1"/>
    <col min="4100" max="4100" width="1.28515625" style="225" customWidth="1"/>
    <col min="4101" max="4101" width="30.7109375" style="225" customWidth="1"/>
    <col min="4102" max="4106" width="10.7109375" style="225" customWidth="1"/>
    <col min="4107" max="4352" width="11.42578125" style="225"/>
    <col min="4353" max="4353" width="0.140625" style="225" customWidth="1"/>
    <col min="4354" max="4354" width="2.7109375" style="225" customWidth="1"/>
    <col min="4355" max="4355" width="18.5703125" style="225" customWidth="1"/>
    <col min="4356" max="4356" width="1.28515625" style="225" customWidth="1"/>
    <col min="4357" max="4357" width="30.7109375" style="225" customWidth="1"/>
    <col min="4358" max="4362" width="10.7109375" style="225" customWidth="1"/>
    <col min="4363" max="4608" width="11.42578125" style="225"/>
    <col min="4609" max="4609" width="0.140625" style="225" customWidth="1"/>
    <col min="4610" max="4610" width="2.7109375" style="225" customWidth="1"/>
    <col min="4611" max="4611" width="18.5703125" style="225" customWidth="1"/>
    <col min="4612" max="4612" width="1.28515625" style="225" customWidth="1"/>
    <col min="4613" max="4613" width="30.7109375" style="225" customWidth="1"/>
    <col min="4614" max="4618" width="10.7109375" style="225" customWidth="1"/>
    <col min="4619" max="4864" width="11.42578125" style="225"/>
    <col min="4865" max="4865" width="0.140625" style="225" customWidth="1"/>
    <col min="4866" max="4866" width="2.7109375" style="225" customWidth="1"/>
    <col min="4867" max="4867" width="18.5703125" style="225" customWidth="1"/>
    <col min="4868" max="4868" width="1.28515625" style="225" customWidth="1"/>
    <col min="4869" max="4869" width="30.7109375" style="225" customWidth="1"/>
    <col min="4870" max="4874" width="10.7109375" style="225" customWidth="1"/>
    <col min="4875" max="5120" width="11.42578125" style="225"/>
    <col min="5121" max="5121" width="0.140625" style="225" customWidth="1"/>
    <col min="5122" max="5122" width="2.7109375" style="225" customWidth="1"/>
    <col min="5123" max="5123" width="18.5703125" style="225" customWidth="1"/>
    <col min="5124" max="5124" width="1.28515625" style="225" customWidth="1"/>
    <col min="5125" max="5125" width="30.7109375" style="225" customWidth="1"/>
    <col min="5126" max="5130" width="10.7109375" style="225" customWidth="1"/>
    <col min="5131" max="5376" width="11.42578125" style="225"/>
    <col min="5377" max="5377" width="0.140625" style="225" customWidth="1"/>
    <col min="5378" max="5378" width="2.7109375" style="225" customWidth="1"/>
    <col min="5379" max="5379" width="18.5703125" style="225" customWidth="1"/>
    <col min="5380" max="5380" width="1.28515625" style="225" customWidth="1"/>
    <col min="5381" max="5381" width="30.7109375" style="225" customWidth="1"/>
    <col min="5382" max="5386" width="10.7109375" style="225" customWidth="1"/>
    <col min="5387" max="5632" width="11.42578125" style="225"/>
    <col min="5633" max="5633" width="0.140625" style="225" customWidth="1"/>
    <col min="5634" max="5634" width="2.7109375" style="225" customWidth="1"/>
    <col min="5635" max="5635" width="18.5703125" style="225" customWidth="1"/>
    <col min="5636" max="5636" width="1.28515625" style="225" customWidth="1"/>
    <col min="5637" max="5637" width="30.7109375" style="225" customWidth="1"/>
    <col min="5638" max="5642" width="10.7109375" style="225" customWidth="1"/>
    <col min="5643" max="5888" width="11.42578125" style="225"/>
    <col min="5889" max="5889" width="0.140625" style="225" customWidth="1"/>
    <col min="5890" max="5890" width="2.7109375" style="225" customWidth="1"/>
    <col min="5891" max="5891" width="18.5703125" style="225" customWidth="1"/>
    <col min="5892" max="5892" width="1.28515625" style="225" customWidth="1"/>
    <col min="5893" max="5893" width="30.7109375" style="225" customWidth="1"/>
    <col min="5894" max="5898" width="10.7109375" style="225" customWidth="1"/>
    <col min="5899" max="6144" width="11.42578125" style="225"/>
    <col min="6145" max="6145" width="0.140625" style="225" customWidth="1"/>
    <col min="6146" max="6146" width="2.7109375" style="225" customWidth="1"/>
    <col min="6147" max="6147" width="18.5703125" style="225" customWidth="1"/>
    <col min="6148" max="6148" width="1.28515625" style="225" customWidth="1"/>
    <col min="6149" max="6149" width="30.7109375" style="225" customWidth="1"/>
    <col min="6150" max="6154" width="10.7109375" style="225" customWidth="1"/>
    <col min="6155" max="6400" width="11.42578125" style="225"/>
    <col min="6401" max="6401" width="0.140625" style="225" customWidth="1"/>
    <col min="6402" max="6402" width="2.7109375" style="225" customWidth="1"/>
    <col min="6403" max="6403" width="18.5703125" style="225" customWidth="1"/>
    <col min="6404" max="6404" width="1.28515625" style="225" customWidth="1"/>
    <col min="6405" max="6405" width="30.7109375" style="225" customWidth="1"/>
    <col min="6406" max="6410" width="10.7109375" style="225" customWidth="1"/>
    <col min="6411" max="6656" width="11.42578125" style="225"/>
    <col min="6657" max="6657" width="0.140625" style="225" customWidth="1"/>
    <col min="6658" max="6658" width="2.7109375" style="225" customWidth="1"/>
    <col min="6659" max="6659" width="18.5703125" style="225" customWidth="1"/>
    <col min="6660" max="6660" width="1.28515625" style="225" customWidth="1"/>
    <col min="6661" max="6661" width="30.7109375" style="225" customWidth="1"/>
    <col min="6662" max="6666" width="10.7109375" style="225" customWidth="1"/>
    <col min="6667" max="6912" width="11.42578125" style="225"/>
    <col min="6913" max="6913" width="0.140625" style="225" customWidth="1"/>
    <col min="6914" max="6914" width="2.7109375" style="225" customWidth="1"/>
    <col min="6915" max="6915" width="18.5703125" style="225" customWidth="1"/>
    <col min="6916" max="6916" width="1.28515625" style="225" customWidth="1"/>
    <col min="6917" max="6917" width="30.7109375" style="225" customWidth="1"/>
    <col min="6918" max="6922" width="10.7109375" style="225" customWidth="1"/>
    <col min="6923" max="7168" width="11.42578125" style="225"/>
    <col min="7169" max="7169" width="0.140625" style="225" customWidth="1"/>
    <col min="7170" max="7170" width="2.7109375" style="225" customWidth="1"/>
    <col min="7171" max="7171" width="18.5703125" style="225" customWidth="1"/>
    <col min="7172" max="7172" width="1.28515625" style="225" customWidth="1"/>
    <col min="7173" max="7173" width="30.7109375" style="225" customWidth="1"/>
    <col min="7174" max="7178" width="10.7109375" style="225" customWidth="1"/>
    <col min="7179" max="7424" width="11.42578125" style="225"/>
    <col min="7425" max="7425" width="0.140625" style="225" customWidth="1"/>
    <col min="7426" max="7426" width="2.7109375" style="225" customWidth="1"/>
    <col min="7427" max="7427" width="18.5703125" style="225" customWidth="1"/>
    <col min="7428" max="7428" width="1.28515625" style="225" customWidth="1"/>
    <col min="7429" max="7429" width="30.7109375" style="225" customWidth="1"/>
    <col min="7430" max="7434" width="10.7109375" style="225" customWidth="1"/>
    <col min="7435" max="7680" width="11.42578125" style="225"/>
    <col min="7681" max="7681" width="0.140625" style="225" customWidth="1"/>
    <col min="7682" max="7682" width="2.7109375" style="225" customWidth="1"/>
    <col min="7683" max="7683" width="18.5703125" style="225" customWidth="1"/>
    <col min="7684" max="7684" width="1.28515625" style="225" customWidth="1"/>
    <col min="7685" max="7685" width="30.7109375" style="225" customWidth="1"/>
    <col min="7686" max="7690" width="10.7109375" style="225" customWidth="1"/>
    <col min="7691" max="7936" width="11.42578125" style="225"/>
    <col min="7937" max="7937" width="0.140625" style="225" customWidth="1"/>
    <col min="7938" max="7938" width="2.7109375" style="225" customWidth="1"/>
    <col min="7939" max="7939" width="18.5703125" style="225" customWidth="1"/>
    <col min="7940" max="7940" width="1.28515625" style="225" customWidth="1"/>
    <col min="7941" max="7941" width="30.7109375" style="225" customWidth="1"/>
    <col min="7942" max="7946" width="10.7109375" style="225" customWidth="1"/>
    <col min="7947" max="8192" width="11.42578125" style="225"/>
    <col min="8193" max="8193" width="0.140625" style="225" customWidth="1"/>
    <col min="8194" max="8194" width="2.7109375" style="225" customWidth="1"/>
    <col min="8195" max="8195" width="18.5703125" style="225" customWidth="1"/>
    <col min="8196" max="8196" width="1.28515625" style="225" customWidth="1"/>
    <col min="8197" max="8197" width="30.7109375" style="225" customWidth="1"/>
    <col min="8198" max="8202" width="10.7109375" style="225" customWidth="1"/>
    <col min="8203" max="8448" width="11.42578125" style="225"/>
    <col min="8449" max="8449" width="0.140625" style="225" customWidth="1"/>
    <col min="8450" max="8450" width="2.7109375" style="225" customWidth="1"/>
    <col min="8451" max="8451" width="18.5703125" style="225" customWidth="1"/>
    <col min="8452" max="8452" width="1.28515625" style="225" customWidth="1"/>
    <col min="8453" max="8453" width="30.7109375" style="225" customWidth="1"/>
    <col min="8454" max="8458" width="10.7109375" style="225" customWidth="1"/>
    <col min="8459" max="8704" width="11.42578125" style="225"/>
    <col min="8705" max="8705" width="0.140625" style="225" customWidth="1"/>
    <col min="8706" max="8706" width="2.7109375" style="225" customWidth="1"/>
    <col min="8707" max="8707" width="18.5703125" style="225" customWidth="1"/>
    <col min="8708" max="8708" width="1.28515625" style="225" customWidth="1"/>
    <col min="8709" max="8709" width="30.7109375" style="225" customWidth="1"/>
    <col min="8710" max="8714" width="10.7109375" style="225" customWidth="1"/>
    <col min="8715" max="8960" width="11.42578125" style="225"/>
    <col min="8961" max="8961" width="0.140625" style="225" customWidth="1"/>
    <col min="8962" max="8962" width="2.7109375" style="225" customWidth="1"/>
    <col min="8963" max="8963" width="18.5703125" style="225" customWidth="1"/>
    <col min="8964" max="8964" width="1.28515625" style="225" customWidth="1"/>
    <col min="8965" max="8965" width="30.7109375" style="225" customWidth="1"/>
    <col min="8966" max="8970" width="10.7109375" style="225" customWidth="1"/>
    <col min="8971" max="9216" width="11.42578125" style="225"/>
    <col min="9217" max="9217" width="0.140625" style="225" customWidth="1"/>
    <col min="9218" max="9218" width="2.7109375" style="225" customWidth="1"/>
    <col min="9219" max="9219" width="18.5703125" style="225" customWidth="1"/>
    <col min="9220" max="9220" width="1.28515625" style="225" customWidth="1"/>
    <col min="9221" max="9221" width="30.7109375" style="225" customWidth="1"/>
    <col min="9222" max="9226" width="10.7109375" style="225" customWidth="1"/>
    <col min="9227" max="9472" width="11.42578125" style="225"/>
    <col min="9473" max="9473" width="0.140625" style="225" customWidth="1"/>
    <col min="9474" max="9474" width="2.7109375" style="225" customWidth="1"/>
    <col min="9475" max="9475" width="18.5703125" style="225" customWidth="1"/>
    <col min="9476" max="9476" width="1.28515625" style="225" customWidth="1"/>
    <col min="9477" max="9477" width="30.7109375" style="225" customWidth="1"/>
    <col min="9478" max="9482" width="10.7109375" style="225" customWidth="1"/>
    <col min="9483" max="9728" width="11.42578125" style="225"/>
    <col min="9729" max="9729" width="0.140625" style="225" customWidth="1"/>
    <col min="9730" max="9730" width="2.7109375" style="225" customWidth="1"/>
    <col min="9731" max="9731" width="18.5703125" style="225" customWidth="1"/>
    <col min="9732" max="9732" width="1.28515625" style="225" customWidth="1"/>
    <col min="9733" max="9733" width="30.7109375" style="225" customWidth="1"/>
    <col min="9734" max="9738" width="10.7109375" style="225" customWidth="1"/>
    <col min="9739" max="9984" width="11.42578125" style="225"/>
    <col min="9985" max="9985" width="0.140625" style="225" customWidth="1"/>
    <col min="9986" max="9986" width="2.7109375" style="225" customWidth="1"/>
    <col min="9987" max="9987" width="18.5703125" style="225" customWidth="1"/>
    <col min="9988" max="9988" width="1.28515625" style="225" customWidth="1"/>
    <col min="9989" max="9989" width="30.7109375" style="225" customWidth="1"/>
    <col min="9990" max="9994" width="10.7109375" style="225" customWidth="1"/>
    <col min="9995" max="10240" width="11.42578125" style="225"/>
    <col min="10241" max="10241" width="0.140625" style="225" customWidth="1"/>
    <col min="10242" max="10242" width="2.7109375" style="225" customWidth="1"/>
    <col min="10243" max="10243" width="18.5703125" style="225" customWidth="1"/>
    <col min="10244" max="10244" width="1.28515625" style="225" customWidth="1"/>
    <col min="10245" max="10245" width="30.7109375" style="225" customWidth="1"/>
    <col min="10246" max="10250" width="10.7109375" style="225" customWidth="1"/>
    <col min="10251" max="10496" width="11.42578125" style="225"/>
    <col min="10497" max="10497" width="0.140625" style="225" customWidth="1"/>
    <col min="10498" max="10498" width="2.7109375" style="225" customWidth="1"/>
    <col min="10499" max="10499" width="18.5703125" style="225" customWidth="1"/>
    <col min="10500" max="10500" width="1.28515625" style="225" customWidth="1"/>
    <col min="10501" max="10501" width="30.7109375" style="225" customWidth="1"/>
    <col min="10502" max="10506" width="10.7109375" style="225" customWidth="1"/>
    <col min="10507" max="10752" width="11.42578125" style="225"/>
    <col min="10753" max="10753" width="0.140625" style="225" customWidth="1"/>
    <col min="10754" max="10754" width="2.7109375" style="225" customWidth="1"/>
    <col min="10755" max="10755" width="18.5703125" style="225" customWidth="1"/>
    <col min="10756" max="10756" width="1.28515625" style="225" customWidth="1"/>
    <col min="10757" max="10757" width="30.7109375" style="225" customWidth="1"/>
    <col min="10758" max="10762" width="10.7109375" style="225" customWidth="1"/>
    <col min="10763" max="11008" width="11.42578125" style="225"/>
    <col min="11009" max="11009" width="0.140625" style="225" customWidth="1"/>
    <col min="11010" max="11010" width="2.7109375" style="225" customWidth="1"/>
    <col min="11011" max="11011" width="18.5703125" style="225" customWidth="1"/>
    <col min="11012" max="11012" width="1.28515625" style="225" customWidth="1"/>
    <col min="11013" max="11013" width="30.7109375" style="225" customWidth="1"/>
    <col min="11014" max="11018" width="10.7109375" style="225" customWidth="1"/>
    <col min="11019" max="11264" width="11.42578125" style="225"/>
    <col min="11265" max="11265" width="0.140625" style="225" customWidth="1"/>
    <col min="11266" max="11266" width="2.7109375" style="225" customWidth="1"/>
    <col min="11267" max="11267" width="18.5703125" style="225" customWidth="1"/>
    <col min="11268" max="11268" width="1.28515625" style="225" customWidth="1"/>
    <col min="11269" max="11269" width="30.7109375" style="225" customWidth="1"/>
    <col min="11270" max="11274" width="10.7109375" style="225" customWidth="1"/>
    <col min="11275" max="11520" width="11.42578125" style="225"/>
    <col min="11521" max="11521" width="0.140625" style="225" customWidth="1"/>
    <col min="11522" max="11522" width="2.7109375" style="225" customWidth="1"/>
    <col min="11523" max="11523" width="18.5703125" style="225" customWidth="1"/>
    <col min="11524" max="11524" width="1.28515625" style="225" customWidth="1"/>
    <col min="11525" max="11525" width="30.7109375" style="225" customWidth="1"/>
    <col min="11526" max="11530" width="10.7109375" style="225" customWidth="1"/>
    <col min="11531" max="11776" width="11.42578125" style="225"/>
    <col min="11777" max="11777" width="0.140625" style="225" customWidth="1"/>
    <col min="11778" max="11778" width="2.7109375" style="225" customWidth="1"/>
    <col min="11779" max="11779" width="18.5703125" style="225" customWidth="1"/>
    <col min="11780" max="11780" width="1.28515625" style="225" customWidth="1"/>
    <col min="11781" max="11781" width="30.7109375" style="225" customWidth="1"/>
    <col min="11782" max="11786" width="10.7109375" style="225" customWidth="1"/>
    <col min="11787" max="12032" width="11.42578125" style="225"/>
    <col min="12033" max="12033" width="0.140625" style="225" customWidth="1"/>
    <col min="12034" max="12034" width="2.7109375" style="225" customWidth="1"/>
    <col min="12035" max="12035" width="18.5703125" style="225" customWidth="1"/>
    <col min="12036" max="12036" width="1.28515625" style="225" customWidth="1"/>
    <col min="12037" max="12037" width="30.7109375" style="225" customWidth="1"/>
    <col min="12038" max="12042" width="10.7109375" style="225" customWidth="1"/>
    <col min="12043" max="12288" width="11.42578125" style="225"/>
    <col min="12289" max="12289" width="0.140625" style="225" customWidth="1"/>
    <col min="12290" max="12290" width="2.7109375" style="225" customWidth="1"/>
    <col min="12291" max="12291" width="18.5703125" style="225" customWidth="1"/>
    <col min="12292" max="12292" width="1.28515625" style="225" customWidth="1"/>
    <col min="12293" max="12293" width="30.7109375" style="225" customWidth="1"/>
    <col min="12294" max="12298" width="10.7109375" style="225" customWidth="1"/>
    <col min="12299" max="12544" width="11.42578125" style="225"/>
    <col min="12545" max="12545" width="0.140625" style="225" customWidth="1"/>
    <col min="12546" max="12546" width="2.7109375" style="225" customWidth="1"/>
    <col min="12547" max="12547" width="18.5703125" style="225" customWidth="1"/>
    <col min="12548" max="12548" width="1.28515625" style="225" customWidth="1"/>
    <col min="12549" max="12549" width="30.7109375" style="225" customWidth="1"/>
    <col min="12550" max="12554" width="10.7109375" style="225" customWidth="1"/>
    <col min="12555" max="12800" width="11.42578125" style="225"/>
    <col min="12801" max="12801" width="0.140625" style="225" customWidth="1"/>
    <col min="12802" max="12802" width="2.7109375" style="225" customWidth="1"/>
    <col min="12803" max="12803" width="18.5703125" style="225" customWidth="1"/>
    <col min="12804" max="12804" width="1.28515625" style="225" customWidth="1"/>
    <col min="12805" max="12805" width="30.7109375" style="225" customWidth="1"/>
    <col min="12806" max="12810" width="10.7109375" style="225" customWidth="1"/>
    <col min="12811" max="13056" width="11.42578125" style="225"/>
    <col min="13057" max="13057" width="0.140625" style="225" customWidth="1"/>
    <col min="13058" max="13058" width="2.7109375" style="225" customWidth="1"/>
    <col min="13059" max="13059" width="18.5703125" style="225" customWidth="1"/>
    <col min="13060" max="13060" width="1.28515625" style="225" customWidth="1"/>
    <col min="13061" max="13061" width="30.7109375" style="225" customWidth="1"/>
    <col min="13062" max="13066" width="10.7109375" style="225" customWidth="1"/>
    <col min="13067" max="13312" width="11.42578125" style="225"/>
    <col min="13313" max="13313" width="0.140625" style="225" customWidth="1"/>
    <col min="13314" max="13314" width="2.7109375" style="225" customWidth="1"/>
    <col min="13315" max="13315" width="18.5703125" style="225" customWidth="1"/>
    <col min="13316" max="13316" width="1.28515625" style="225" customWidth="1"/>
    <col min="13317" max="13317" width="30.7109375" style="225" customWidth="1"/>
    <col min="13318" max="13322" width="10.7109375" style="225" customWidth="1"/>
    <col min="13323" max="13568" width="11.42578125" style="225"/>
    <col min="13569" max="13569" width="0.140625" style="225" customWidth="1"/>
    <col min="13570" max="13570" width="2.7109375" style="225" customWidth="1"/>
    <col min="13571" max="13571" width="18.5703125" style="225" customWidth="1"/>
    <col min="13572" max="13572" width="1.28515625" style="225" customWidth="1"/>
    <col min="13573" max="13573" width="30.7109375" style="225" customWidth="1"/>
    <col min="13574" max="13578" width="10.7109375" style="225" customWidth="1"/>
    <col min="13579" max="13824" width="11.42578125" style="225"/>
    <col min="13825" max="13825" width="0.140625" style="225" customWidth="1"/>
    <col min="13826" max="13826" width="2.7109375" style="225" customWidth="1"/>
    <col min="13827" max="13827" width="18.5703125" style="225" customWidth="1"/>
    <col min="13828" max="13828" width="1.28515625" style="225" customWidth="1"/>
    <col min="13829" max="13829" width="30.7109375" style="225" customWidth="1"/>
    <col min="13830" max="13834" width="10.7109375" style="225" customWidth="1"/>
    <col min="13835" max="14080" width="11.42578125" style="225"/>
    <col min="14081" max="14081" width="0.140625" style="225" customWidth="1"/>
    <col min="14082" max="14082" width="2.7109375" style="225" customWidth="1"/>
    <col min="14083" max="14083" width="18.5703125" style="225" customWidth="1"/>
    <col min="14084" max="14084" width="1.28515625" style="225" customWidth="1"/>
    <col min="14085" max="14085" width="30.7109375" style="225" customWidth="1"/>
    <col min="14086" max="14090" width="10.7109375" style="225" customWidth="1"/>
    <col min="14091" max="14336" width="11.42578125" style="225"/>
    <col min="14337" max="14337" width="0.140625" style="225" customWidth="1"/>
    <col min="14338" max="14338" width="2.7109375" style="225" customWidth="1"/>
    <col min="14339" max="14339" width="18.5703125" style="225" customWidth="1"/>
    <col min="14340" max="14340" width="1.28515625" style="225" customWidth="1"/>
    <col min="14341" max="14341" width="30.7109375" style="225" customWidth="1"/>
    <col min="14342" max="14346" width="10.7109375" style="225" customWidth="1"/>
    <col min="14347" max="14592" width="11.42578125" style="225"/>
    <col min="14593" max="14593" width="0.140625" style="225" customWidth="1"/>
    <col min="14594" max="14594" width="2.7109375" style="225" customWidth="1"/>
    <col min="14595" max="14595" width="18.5703125" style="225" customWidth="1"/>
    <col min="14596" max="14596" width="1.28515625" style="225" customWidth="1"/>
    <col min="14597" max="14597" width="30.7109375" style="225" customWidth="1"/>
    <col min="14598" max="14602" width="10.7109375" style="225" customWidth="1"/>
    <col min="14603" max="14848" width="11.42578125" style="225"/>
    <col min="14849" max="14849" width="0.140625" style="225" customWidth="1"/>
    <col min="14850" max="14850" width="2.7109375" style="225" customWidth="1"/>
    <col min="14851" max="14851" width="18.5703125" style="225" customWidth="1"/>
    <col min="14852" max="14852" width="1.28515625" style="225" customWidth="1"/>
    <col min="14853" max="14853" width="30.7109375" style="225" customWidth="1"/>
    <col min="14854" max="14858" width="10.7109375" style="225" customWidth="1"/>
    <col min="14859" max="15104" width="11.42578125" style="225"/>
    <col min="15105" max="15105" width="0.140625" style="225" customWidth="1"/>
    <col min="15106" max="15106" width="2.7109375" style="225" customWidth="1"/>
    <col min="15107" max="15107" width="18.5703125" style="225" customWidth="1"/>
    <col min="15108" max="15108" width="1.28515625" style="225" customWidth="1"/>
    <col min="15109" max="15109" width="30.7109375" style="225" customWidth="1"/>
    <col min="15110" max="15114" width="10.7109375" style="225" customWidth="1"/>
    <col min="15115" max="15360" width="11.42578125" style="225"/>
    <col min="15361" max="15361" width="0.140625" style="225" customWidth="1"/>
    <col min="15362" max="15362" width="2.7109375" style="225" customWidth="1"/>
    <col min="15363" max="15363" width="18.5703125" style="225" customWidth="1"/>
    <col min="15364" max="15364" width="1.28515625" style="225" customWidth="1"/>
    <col min="15365" max="15365" width="30.7109375" style="225" customWidth="1"/>
    <col min="15366" max="15370" width="10.7109375" style="225" customWidth="1"/>
    <col min="15371" max="15616" width="11.42578125" style="225"/>
    <col min="15617" max="15617" width="0.140625" style="225" customWidth="1"/>
    <col min="15618" max="15618" width="2.7109375" style="225" customWidth="1"/>
    <col min="15619" max="15619" width="18.5703125" style="225" customWidth="1"/>
    <col min="15620" max="15620" width="1.28515625" style="225" customWidth="1"/>
    <col min="15621" max="15621" width="30.7109375" style="225" customWidth="1"/>
    <col min="15622" max="15626" width="10.7109375" style="225" customWidth="1"/>
    <col min="15627" max="15872" width="11.42578125" style="225"/>
    <col min="15873" max="15873" width="0.140625" style="225" customWidth="1"/>
    <col min="15874" max="15874" width="2.7109375" style="225" customWidth="1"/>
    <col min="15875" max="15875" width="18.5703125" style="225" customWidth="1"/>
    <col min="15876" max="15876" width="1.28515625" style="225" customWidth="1"/>
    <col min="15877" max="15877" width="30.7109375" style="225" customWidth="1"/>
    <col min="15878" max="15882" width="10.7109375" style="225" customWidth="1"/>
    <col min="15883" max="16128" width="11.42578125" style="225"/>
    <col min="16129" max="16129" width="0.140625" style="225" customWidth="1"/>
    <col min="16130" max="16130" width="2.7109375" style="225" customWidth="1"/>
    <col min="16131" max="16131" width="18.5703125" style="225" customWidth="1"/>
    <col min="16132" max="16132" width="1.28515625" style="225" customWidth="1"/>
    <col min="16133" max="16133" width="30.7109375" style="225" customWidth="1"/>
    <col min="16134" max="16138" width="10.7109375" style="225" customWidth="1"/>
    <col min="16139" max="16384" width="11.42578125" style="225"/>
  </cols>
  <sheetData>
    <row r="1" spans="1:7" s="222" customFormat="1" ht="0.75" customHeight="1"/>
    <row r="2" spans="1:7" s="222" customFormat="1" ht="21" customHeight="1">
      <c r="B2" s="223"/>
      <c r="E2" s="66" t="s">
        <v>36</v>
      </c>
      <c r="F2" s="229"/>
      <c r="G2" s="229"/>
    </row>
    <row r="3" spans="1:7" s="222" customFormat="1" ht="15" customHeight="1">
      <c r="E3" s="921" t="s">
        <v>538</v>
      </c>
      <c r="F3" s="230"/>
      <c r="G3" s="230"/>
    </row>
    <row r="4" spans="1:7" s="162" customFormat="1" ht="20.25" customHeight="1">
      <c r="B4" s="161"/>
      <c r="C4" s="6" t="str">
        <f>Indice!C4</f>
        <v>Producción de energía eléctrica</v>
      </c>
    </row>
    <row r="5" spans="1:7" s="162" customFormat="1" ht="12.75" customHeight="1">
      <c r="B5" s="161"/>
      <c r="C5" s="224"/>
    </row>
    <row r="6" spans="1:7" s="162" customFormat="1" ht="13.5" customHeight="1">
      <c r="B6" s="161"/>
      <c r="C6" s="164"/>
      <c r="D6" s="165"/>
      <c r="E6" s="165"/>
    </row>
    <row r="7" spans="1:7" s="162" customFormat="1" ht="12.75" customHeight="1">
      <c r="B7" s="161"/>
      <c r="C7" s="1012" t="s">
        <v>535</v>
      </c>
      <c r="D7" s="165"/>
      <c r="E7" s="468"/>
    </row>
    <row r="8" spans="1:7" s="222" customFormat="1" ht="12.75" customHeight="1">
      <c r="A8" s="162"/>
      <c r="B8" s="161"/>
      <c r="C8" s="1012"/>
      <c r="D8" s="165"/>
      <c r="E8" s="468"/>
      <c r="F8" s="186"/>
      <c r="G8" s="186"/>
    </row>
    <row r="9" spans="1:7" s="222" customFormat="1" ht="12.75" customHeight="1">
      <c r="A9" s="162"/>
      <c r="B9" s="161"/>
      <c r="C9" s="1012"/>
      <c r="D9" s="165"/>
      <c r="E9" s="468"/>
      <c r="F9" s="186"/>
      <c r="G9" s="186"/>
    </row>
    <row r="10" spans="1:7" s="222" customFormat="1" ht="12.75" customHeight="1">
      <c r="A10" s="162"/>
      <c r="B10" s="161"/>
      <c r="C10" s="358" t="s">
        <v>360</v>
      </c>
      <c r="D10" s="165"/>
      <c r="E10" s="468"/>
      <c r="F10" s="186"/>
      <c r="G10" s="186"/>
    </row>
    <row r="11" spans="1:7" s="222" customFormat="1" ht="12.75" customHeight="1">
      <c r="A11" s="162"/>
      <c r="B11" s="161"/>
      <c r="D11" s="165"/>
      <c r="E11" s="599"/>
      <c r="F11" s="186"/>
      <c r="G11" s="186"/>
    </row>
    <row r="12" spans="1:7" s="222" customFormat="1" ht="12.75" customHeight="1">
      <c r="A12" s="162"/>
      <c r="B12" s="161"/>
      <c r="D12" s="165"/>
      <c r="E12" s="599"/>
      <c r="F12" s="186"/>
      <c r="G12" s="186"/>
    </row>
    <row r="13" spans="1:7" s="222" customFormat="1" ht="12.75" customHeight="1">
      <c r="A13" s="162"/>
      <c r="B13" s="161"/>
      <c r="C13" s="164"/>
      <c r="D13" s="165"/>
      <c r="E13" s="599"/>
      <c r="F13" s="186"/>
      <c r="G13" s="186"/>
    </row>
    <row r="14" spans="1:7" s="222" customFormat="1" ht="12.75" customHeight="1">
      <c r="A14" s="162"/>
      <c r="B14" s="161"/>
      <c r="C14" s="164"/>
      <c r="D14" s="165"/>
      <c r="E14" s="599"/>
      <c r="F14" s="186"/>
      <c r="G14" s="186"/>
    </row>
    <row r="15" spans="1:7" s="222" customFormat="1" ht="12.75" customHeight="1">
      <c r="A15" s="162"/>
      <c r="B15" s="161"/>
      <c r="C15" s="164"/>
      <c r="D15" s="165"/>
      <c r="E15" s="599"/>
      <c r="F15" s="186"/>
      <c r="G15" s="186"/>
    </row>
    <row r="16" spans="1:7" s="222" customFormat="1" ht="12.75" customHeight="1">
      <c r="A16" s="162"/>
      <c r="B16" s="161"/>
      <c r="C16" s="164"/>
      <c r="D16" s="165"/>
      <c r="E16" s="599"/>
      <c r="F16" s="186"/>
      <c r="G16" s="186"/>
    </row>
    <row r="17" spans="1:11" s="222" customFormat="1" ht="12.75" customHeight="1">
      <c r="A17" s="162"/>
      <c r="B17" s="161"/>
      <c r="C17" s="164"/>
      <c r="D17" s="165"/>
      <c r="E17" s="599"/>
      <c r="F17" s="186"/>
      <c r="G17" s="186"/>
    </row>
    <row r="18" spans="1:11" s="222" customFormat="1" ht="12.75" customHeight="1">
      <c r="A18" s="162"/>
      <c r="B18" s="161"/>
      <c r="C18" s="164"/>
      <c r="D18" s="165"/>
      <c r="E18" s="599"/>
      <c r="F18" s="186"/>
      <c r="G18" s="186"/>
    </row>
    <row r="19" spans="1:11" s="222" customFormat="1" ht="12.75" customHeight="1">
      <c r="A19" s="162"/>
      <c r="B19" s="161"/>
      <c r="C19" s="164"/>
      <c r="D19" s="165"/>
      <c r="E19" s="599"/>
      <c r="F19" s="186"/>
      <c r="G19" s="186"/>
    </row>
    <row r="20" spans="1:11" s="222" customFormat="1" ht="12.75" customHeight="1">
      <c r="A20" s="162"/>
      <c r="B20" s="161"/>
      <c r="C20" s="164"/>
      <c r="D20" s="165"/>
      <c r="E20" s="599"/>
      <c r="F20" s="186"/>
      <c r="G20" s="186"/>
    </row>
    <row r="21" spans="1:11" s="222" customFormat="1" ht="12.75" customHeight="1">
      <c r="A21" s="162"/>
      <c r="B21" s="161"/>
      <c r="C21" s="164"/>
      <c r="D21" s="165"/>
      <c r="E21" s="599"/>
      <c r="F21" s="186"/>
      <c r="G21" s="186"/>
    </row>
    <row r="22" spans="1:11">
      <c r="E22" s="600"/>
    </row>
    <row r="23" spans="1:11">
      <c r="E23" s="600"/>
      <c r="H23" s="226"/>
      <c r="I23" s="226"/>
      <c r="J23" s="226"/>
      <c r="K23" s="226"/>
    </row>
    <row r="24" spans="1:11">
      <c r="E24" s="601"/>
      <c r="F24" s="228"/>
      <c r="G24" s="228"/>
      <c r="H24" s="226"/>
      <c r="I24" s="226"/>
      <c r="J24" s="226"/>
      <c r="K24" s="226"/>
    </row>
    <row r="25" spans="1:11" ht="19.899999999999999" customHeight="1">
      <c r="E25" s="795" t="s">
        <v>427</v>
      </c>
      <c r="F25" s="227"/>
      <c r="G25" s="227"/>
      <c r="H25" s="226"/>
      <c r="I25" s="226"/>
      <c r="J25" s="226"/>
      <c r="K25" s="226"/>
    </row>
    <row r="26" spans="1:11">
      <c r="E26" s="875" t="s">
        <v>493</v>
      </c>
      <c r="F26" s="227"/>
      <c r="G26" s="227"/>
      <c r="H26" s="226"/>
      <c r="I26" s="226"/>
      <c r="J26" s="226"/>
      <c r="K26" s="226"/>
    </row>
    <row r="27" spans="1:11">
      <c r="E27" s="875" t="s">
        <v>577</v>
      </c>
      <c r="F27" s="228"/>
      <c r="G27" s="228"/>
      <c r="H27" s="226"/>
      <c r="I27" s="226"/>
      <c r="J27" s="226"/>
      <c r="K27" s="226"/>
    </row>
    <row r="28" spans="1:11">
      <c r="F28" s="228"/>
      <c r="G28" s="228"/>
      <c r="H28" s="226"/>
      <c r="I28" s="226"/>
      <c r="J28" s="226"/>
      <c r="K28" s="226"/>
    </row>
    <row r="29" spans="1:11">
      <c r="F29" s="228"/>
      <c r="G29" s="228"/>
      <c r="H29" s="226"/>
      <c r="I29" s="226"/>
      <c r="J29" s="226"/>
      <c r="K29" s="226"/>
    </row>
    <row r="30" spans="1:11" ht="12.75" customHeight="1">
      <c r="E30" s="305"/>
    </row>
  </sheetData>
  <mergeCells count="1">
    <mergeCell ref="C7:C9"/>
  </mergeCells>
  <hyperlinks>
    <hyperlink ref="C4" location="Indice!A1" display="Indice!A1"/>
  </hyperlinks>
  <printOptions horizontalCentered="1" verticalCentered="1"/>
  <pageMargins left="0.78740157480314965" right="0.78740157480314965" top="0.98425196850393704" bottom="0.98425196850393704" header="0" footer="0"/>
  <pageSetup paperSize="9" orientation="landscape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K28"/>
  <sheetViews>
    <sheetView showGridLines="0" showRowColHeaders="0" zoomScaleNormal="100" workbookViewId="0">
      <selection activeCell="B2" sqref="B2"/>
    </sheetView>
  </sheetViews>
  <sheetFormatPr baseColWidth="10" defaultRowHeight="12.75"/>
  <cols>
    <col min="1" max="1" width="0.140625" style="222" customWidth="1"/>
    <col min="2" max="2" width="2.7109375" style="222" customWidth="1"/>
    <col min="3" max="3" width="23.7109375" style="222" customWidth="1"/>
    <col min="4" max="4" width="1.28515625" style="222" customWidth="1"/>
    <col min="5" max="5" width="105.7109375" style="222" customWidth="1"/>
    <col min="6" max="10" width="10.7109375" style="225" customWidth="1"/>
    <col min="11" max="256" width="11.42578125" style="225"/>
    <col min="257" max="257" width="0.140625" style="225" customWidth="1"/>
    <col min="258" max="258" width="2.7109375" style="225" customWidth="1"/>
    <col min="259" max="259" width="18.5703125" style="225" customWidth="1"/>
    <col min="260" max="260" width="1.28515625" style="225" customWidth="1"/>
    <col min="261" max="261" width="30.7109375" style="225" customWidth="1"/>
    <col min="262" max="266" width="10.7109375" style="225" customWidth="1"/>
    <col min="267" max="512" width="11.42578125" style="225"/>
    <col min="513" max="513" width="0.140625" style="225" customWidth="1"/>
    <col min="514" max="514" width="2.7109375" style="225" customWidth="1"/>
    <col min="515" max="515" width="18.5703125" style="225" customWidth="1"/>
    <col min="516" max="516" width="1.28515625" style="225" customWidth="1"/>
    <col min="517" max="517" width="30.7109375" style="225" customWidth="1"/>
    <col min="518" max="522" width="10.7109375" style="225" customWidth="1"/>
    <col min="523" max="768" width="11.42578125" style="225"/>
    <col min="769" max="769" width="0.140625" style="225" customWidth="1"/>
    <col min="770" max="770" width="2.7109375" style="225" customWidth="1"/>
    <col min="771" max="771" width="18.5703125" style="225" customWidth="1"/>
    <col min="772" max="772" width="1.28515625" style="225" customWidth="1"/>
    <col min="773" max="773" width="30.7109375" style="225" customWidth="1"/>
    <col min="774" max="778" width="10.7109375" style="225" customWidth="1"/>
    <col min="779" max="1024" width="11.42578125" style="225"/>
    <col min="1025" max="1025" width="0.140625" style="225" customWidth="1"/>
    <col min="1026" max="1026" width="2.7109375" style="225" customWidth="1"/>
    <col min="1027" max="1027" width="18.5703125" style="225" customWidth="1"/>
    <col min="1028" max="1028" width="1.28515625" style="225" customWidth="1"/>
    <col min="1029" max="1029" width="30.7109375" style="225" customWidth="1"/>
    <col min="1030" max="1034" width="10.7109375" style="225" customWidth="1"/>
    <col min="1035" max="1280" width="11.42578125" style="225"/>
    <col min="1281" max="1281" width="0.140625" style="225" customWidth="1"/>
    <col min="1282" max="1282" width="2.7109375" style="225" customWidth="1"/>
    <col min="1283" max="1283" width="18.5703125" style="225" customWidth="1"/>
    <col min="1284" max="1284" width="1.28515625" style="225" customWidth="1"/>
    <col min="1285" max="1285" width="30.7109375" style="225" customWidth="1"/>
    <col min="1286" max="1290" width="10.7109375" style="225" customWidth="1"/>
    <col min="1291" max="1536" width="11.42578125" style="225"/>
    <col min="1537" max="1537" width="0.140625" style="225" customWidth="1"/>
    <col min="1538" max="1538" width="2.7109375" style="225" customWidth="1"/>
    <col min="1539" max="1539" width="18.5703125" style="225" customWidth="1"/>
    <col min="1540" max="1540" width="1.28515625" style="225" customWidth="1"/>
    <col min="1541" max="1541" width="30.7109375" style="225" customWidth="1"/>
    <col min="1542" max="1546" width="10.7109375" style="225" customWidth="1"/>
    <col min="1547" max="1792" width="11.42578125" style="225"/>
    <col min="1793" max="1793" width="0.140625" style="225" customWidth="1"/>
    <col min="1794" max="1794" width="2.7109375" style="225" customWidth="1"/>
    <col min="1795" max="1795" width="18.5703125" style="225" customWidth="1"/>
    <col min="1796" max="1796" width="1.28515625" style="225" customWidth="1"/>
    <col min="1797" max="1797" width="30.7109375" style="225" customWidth="1"/>
    <col min="1798" max="1802" width="10.7109375" style="225" customWidth="1"/>
    <col min="1803" max="2048" width="11.42578125" style="225"/>
    <col min="2049" max="2049" width="0.140625" style="225" customWidth="1"/>
    <col min="2050" max="2050" width="2.7109375" style="225" customWidth="1"/>
    <col min="2051" max="2051" width="18.5703125" style="225" customWidth="1"/>
    <col min="2052" max="2052" width="1.28515625" style="225" customWidth="1"/>
    <col min="2053" max="2053" width="30.7109375" style="225" customWidth="1"/>
    <col min="2054" max="2058" width="10.7109375" style="225" customWidth="1"/>
    <col min="2059" max="2304" width="11.42578125" style="225"/>
    <col min="2305" max="2305" width="0.140625" style="225" customWidth="1"/>
    <col min="2306" max="2306" width="2.7109375" style="225" customWidth="1"/>
    <col min="2307" max="2307" width="18.5703125" style="225" customWidth="1"/>
    <col min="2308" max="2308" width="1.28515625" style="225" customWidth="1"/>
    <col min="2309" max="2309" width="30.7109375" style="225" customWidth="1"/>
    <col min="2310" max="2314" width="10.7109375" style="225" customWidth="1"/>
    <col min="2315" max="2560" width="11.42578125" style="225"/>
    <col min="2561" max="2561" width="0.140625" style="225" customWidth="1"/>
    <col min="2562" max="2562" width="2.7109375" style="225" customWidth="1"/>
    <col min="2563" max="2563" width="18.5703125" style="225" customWidth="1"/>
    <col min="2564" max="2564" width="1.28515625" style="225" customWidth="1"/>
    <col min="2565" max="2565" width="30.7109375" style="225" customWidth="1"/>
    <col min="2566" max="2570" width="10.7109375" style="225" customWidth="1"/>
    <col min="2571" max="2816" width="11.42578125" style="225"/>
    <col min="2817" max="2817" width="0.140625" style="225" customWidth="1"/>
    <col min="2818" max="2818" width="2.7109375" style="225" customWidth="1"/>
    <col min="2819" max="2819" width="18.5703125" style="225" customWidth="1"/>
    <col min="2820" max="2820" width="1.28515625" style="225" customWidth="1"/>
    <col min="2821" max="2821" width="30.7109375" style="225" customWidth="1"/>
    <col min="2822" max="2826" width="10.7109375" style="225" customWidth="1"/>
    <col min="2827" max="3072" width="11.42578125" style="225"/>
    <col min="3073" max="3073" width="0.140625" style="225" customWidth="1"/>
    <col min="3074" max="3074" width="2.7109375" style="225" customWidth="1"/>
    <col min="3075" max="3075" width="18.5703125" style="225" customWidth="1"/>
    <col min="3076" max="3076" width="1.28515625" style="225" customWidth="1"/>
    <col min="3077" max="3077" width="30.7109375" style="225" customWidth="1"/>
    <col min="3078" max="3082" width="10.7109375" style="225" customWidth="1"/>
    <col min="3083" max="3328" width="11.42578125" style="225"/>
    <col min="3329" max="3329" width="0.140625" style="225" customWidth="1"/>
    <col min="3330" max="3330" width="2.7109375" style="225" customWidth="1"/>
    <col min="3331" max="3331" width="18.5703125" style="225" customWidth="1"/>
    <col min="3332" max="3332" width="1.28515625" style="225" customWidth="1"/>
    <col min="3333" max="3333" width="30.7109375" style="225" customWidth="1"/>
    <col min="3334" max="3338" width="10.7109375" style="225" customWidth="1"/>
    <col min="3339" max="3584" width="11.42578125" style="225"/>
    <col min="3585" max="3585" width="0.140625" style="225" customWidth="1"/>
    <col min="3586" max="3586" width="2.7109375" style="225" customWidth="1"/>
    <col min="3587" max="3587" width="18.5703125" style="225" customWidth="1"/>
    <col min="3588" max="3588" width="1.28515625" style="225" customWidth="1"/>
    <col min="3589" max="3589" width="30.7109375" style="225" customWidth="1"/>
    <col min="3590" max="3594" width="10.7109375" style="225" customWidth="1"/>
    <col min="3595" max="3840" width="11.42578125" style="225"/>
    <col min="3841" max="3841" width="0.140625" style="225" customWidth="1"/>
    <col min="3842" max="3842" width="2.7109375" style="225" customWidth="1"/>
    <col min="3843" max="3843" width="18.5703125" style="225" customWidth="1"/>
    <col min="3844" max="3844" width="1.28515625" style="225" customWidth="1"/>
    <col min="3845" max="3845" width="30.7109375" style="225" customWidth="1"/>
    <col min="3846" max="3850" width="10.7109375" style="225" customWidth="1"/>
    <col min="3851" max="4096" width="11.42578125" style="225"/>
    <col min="4097" max="4097" width="0.140625" style="225" customWidth="1"/>
    <col min="4098" max="4098" width="2.7109375" style="225" customWidth="1"/>
    <col min="4099" max="4099" width="18.5703125" style="225" customWidth="1"/>
    <col min="4100" max="4100" width="1.28515625" style="225" customWidth="1"/>
    <col min="4101" max="4101" width="30.7109375" style="225" customWidth="1"/>
    <col min="4102" max="4106" width="10.7109375" style="225" customWidth="1"/>
    <col min="4107" max="4352" width="11.42578125" style="225"/>
    <col min="4353" max="4353" width="0.140625" style="225" customWidth="1"/>
    <col min="4354" max="4354" width="2.7109375" style="225" customWidth="1"/>
    <col min="4355" max="4355" width="18.5703125" style="225" customWidth="1"/>
    <col min="4356" max="4356" width="1.28515625" style="225" customWidth="1"/>
    <col min="4357" max="4357" width="30.7109375" style="225" customWidth="1"/>
    <col min="4358" max="4362" width="10.7109375" style="225" customWidth="1"/>
    <col min="4363" max="4608" width="11.42578125" style="225"/>
    <col min="4609" max="4609" width="0.140625" style="225" customWidth="1"/>
    <col min="4610" max="4610" width="2.7109375" style="225" customWidth="1"/>
    <col min="4611" max="4611" width="18.5703125" style="225" customWidth="1"/>
    <col min="4612" max="4612" width="1.28515625" style="225" customWidth="1"/>
    <col min="4613" max="4613" width="30.7109375" style="225" customWidth="1"/>
    <col min="4614" max="4618" width="10.7109375" style="225" customWidth="1"/>
    <col min="4619" max="4864" width="11.42578125" style="225"/>
    <col min="4865" max="4865" width="0.140625" style="225" customWidth="1"/>
    <col min="4866" max="4866" width="2.7109375" style="225" customWidth="1"/>
    <col min="4867" max="4867" width="18.5703125" style="225" customWidth="1"/>
    <col min="4868" max="4868" width="1.28515625" style="225" customWidth="1"/>
    <col min="4869" max="4869" width="30.7109375" style="225" customWidth="1"/>
    <col min="4870" max="4874" width="10.7109375" style="225" customWidth="1"/>
    <col min="4875" max="5120" width="11.42578125" style="225"/>
    <col min="5121" max="5121" width="0.140625" style="225" customWidth="1"/>
    <col min="5122" max="5122" width="2.7109375" style="225" customWidth="1"/>
    <col min="5123" max="5123" width="18.5703125" style="225" customWidth="1"/>
    <col min="5124" max="5124" width="1.28515625" style="225" customWidth="1"/>
    <col min="5125" max="5125" width="30.7109375" style="225" customWidth="1"/>
    <col min="5126" max="5130" width="10.7109375" style="225" customWidth="1"/>
    <col min="5131" max="5376" width="11.42578125" style="225"/>
    <col min="5377" max="5377" width="0.140625" style="225" customWidth="1"/>
    <col min="5378" max="5378" width="2.7109375" style="225" customWidth="1"/>
    <col min="5379" max="5379" width="18.5703125" style="225" customWidth="1"/>
    <col min="5380" max="5380" width="1.28515625" style="225" customWidth="1"/>
    <col min="5381" max="5381" width="30.7109375" style="225" customWidth="1"/>
    <col min="5382" max="5386" width="10.7109375" style="225" customWidth="1"/>
    <col min="5387" max="5632" width="11.42578125" style="225"/>
    <col min="5633" max="5633" width="0.140625" style="225" customWidth="1"/>
    <col min="5634" max="5634" width="2.7109375" style="225" customWidth="1"/>
    <col min="5635" max="5635" width="18.5703125" style="225" customWidth="1"/>
    <col min="5636" max="5636" width="1.28515625" style="225" customWidth="1"/>
    <col min="5637" max="5637" width="30.7109375" style="225" customWidth="1"/>
    <col min="5638" max="5642" width="10.7109375" style="225" customWidth="1"/>
    <col min="5643" max="5888" width="11.42578125" style="225"/>
    <col min="5889" max="5889" width="0.140625" style="225" customWidth="1"/>
    <col min="5890" max="5890" width="2.7109375" style="225" customWidth="1"/>
    <col min="5891" max="5891" width="18.5703125" style="225" customWidth="1"/>
    <col min="5892" max="5892" width="1.28515625" style="225" customWidth="1"/>
    <col min="5893" max="5893" width="30.7109375" style="225" customWidth="1"/>
    <col min="5894" max="5898" width="10.7109375" style="225" customWidth="1"/>
    <col min="5899" max="6144" width="11.42578125" style="225"/>
    <col min="6145" max="6145" width="0.140625" style="225" customWidth="1"/>
    <col min="6146" max="6146" width="2.7109375" style="225" customWidth="1"/>
    <col min="6147" max="6147" width="18.5703125" style="225" customWidth="1"/>
    <col min="6148" max="6148" width="1.28515625" style="225" customWidth="1"/>
    <col min="6149" max="6149" width="30.7109375" style="225" customWidth="1"/>
    <col min="6150" max="6154" width="10.7109375" style="225" customWidth="1"/>
    <col min="6155" max="6400" width="11.42578125" style="225"/>
    <col min="6401" max="6401" width="0.140625" style="225" customWidth="1"/>
    <col min="6402" max="6402" width="2.7109375" style="225" customWidth="1"/>
    <col min="6403" max="6403" width="18.5703125" style="225" customWidth="1"/>
    <col min="6404" max="6404" width="1.28515625" style="225" customWidth="1"/>
    <col min="6405" max="6405" width="30.7109375" style="225" customWidth="1"/>
    <col min="6406" max="6410" width="10.7109375" style="225" customWidth="1"/>
    <col min="6411" max="6656" width="11.42578125" style="225"/>
    <col min="6657" max="6657" width="0.140625" style="225" customWidth="1"/>
    <col min="6658" max="6658" width="2.7109375" style="225" customWidth="1"/>
    <col min="6659" max="6659" width="18.5703125" style="225" customWidth="1"/>
    <col min="6660" max="6660" width="1.28515625" style="225" customWidth="1"/>
    <col min="6661" max="6661" width="30.7109375" style="225" customWidth="1"/>
    <col min="6662" max="6666" width="10.7109375" style="225" customWidth="1"/>
    <col min="6667" max="6912" width="11.42578125" style="225"/>
    <col min="6913" max="6913" width="0.140625" style="225" customWidth="1"/>
    <col min="6914" max="6914" width="2.7109375" style="225" customWidth="1"/>
    <col min="6915" max="6915" width="18.5703125" style="225" customWidth="1"/>
    <col min="6916" max="6916" width="1.28515625" style="225" customWidth="1"/>
    <col min="6917" max="6917" width="30.7109375" style="225" customWidth="1"/>
    <col min="6918" max="6922" width="10.7109375" style="225" customWidth="1"/>
    <col min="6923" max="7168" width="11.42578125" style="225"/>
    <col min="7169" max="7169" width="0.140625" style="225" customWidth="1"/>
    <col min="7170" max="7170" width="2.7109375" style="225" customWidth="1"/>
    <col min="7171" max="7171" width="18.5703125" style="225" customWidth="1"/>
    <col min="7172" max="7172" width="1.28515625" style="225" customWidth="1"/>
    <col min="7173" max="7173" width="30.7109375" style="225" customWidth="1"/>
    <col min="7174" max="7178" width="10.7109375" style="225" customWidth="1"/>
    <col min="7179" max="7424" width="11.42578125" style="225"/>
    <col min="7425" max="7425" width="0.140625" style="225" customWidth="1"/>
    <col min="7426" max="7426" width="2.7109375" style="225" customWidth="1"/>
    <col min="7427" max="7427" width="18.5703125" style="225" customWidth="1"/>
    <col min="7428" max="7428" width="1.28515625" style="225" customWidth="1"/>
    <col min="7429" max="7429" width="30.7109375" style="225" customWidth="1"/>
    <col min="7430" max="7434" width="10.7109375" style="225" customWidth="1"/>
    <col min="7435" max="7680" width="11.42578125" style="225"/>
    <col min="7681" max="7681" width="0.140625" style="225" customWidth="1"/>
    <col min="7682" max="7682" width="2.7109375" style="225" customWidth="1"/>
    <col min="7683" max="7683" width="18.5703125" style="225" customWidth="1"/>
    <col min="7684" max="7684" width="1.28515625" style="225" customWidth="1"/>
    <col min="7685" max="7685" width="30.7109375" style="225" customWidth="1"/>
    <col min="7686" max="7690" width="10.7109375" style="225" customWidth="1"/>
    <col min="7691" max="7936" width="11.42578125" style="225"/>
    <col min="7937" max="7937" width="0.140625" style="225" customWidth="1"/>
    <col min="7938" max="7938" width="2.7109375" style="225" customWidth="1"/>
    <col min="7939" max="7939" width="18.5703125" style="225" customWidth="1"/>
    <col min="7940" max="7940" width="1.28515625" style="225" customWidth="1"/>
    <col min="7941" max="7941" width="30.7109375" style="225" customWidth="1"/>
    <col min="7942" max="7946" width="10.7109375" style="225" customWidth="1"/>
    <col min="7947" max="8192" width="11.42578125" style="225"/>
    <col min="8193" max="8193" width="0.140625" style="225" customWidth="1"/>
    <col min="8194" max="8194" width="2.7109375" style="225" customWidth="1"/>
    <col min="8195" max="8195" width="18.5703125" style="225" customWidth="1"/>
    <col min="8196" max="8196" width="1.28515625" style="225" customWidth="1"/>
    <col min="8197" max="8197" width="30.7109375" style="225" customWidth="1"/>
    <col min="8198" max="8202" width="10.7109375" style="225" customWidth="1"/>
    <col min="8203" max="8448" width="11.42578125" style="225"/>
    <col min="8449" max="8449" width="0.140625" style="225" customWidth="1"/>
    <col min="8450" max="8450" width="2.7109375" style="225" customWidth="1"/>
    <col min="8451" max="8451" width="18.5703125" style="225" customWidth="1"/>
    <col min="8452" max="8452" width="1.28515625" style="225" customWidth="1"/>
    <col min="8453" max="8453" width="30.7109375" style="225" customWidth="1"/>
    <col min="8454" max="8458" width="10.7109375" style="225" customWidth="1"/>
    <col min="8459" max="8704" width="11.42578125" style="225"/>
    <col min="8705" max="8705" width="0.140625" style="225" customWidth="1"/>
    <col min="8706" max="8706" width="2.7109375" style="225" customWidth="1"/>
    <col min="8707" max="8707" width="18.5703125" style="225" customWidth="1"/>
    <col min="8708" max="8708" width="1.28515625" style="225" customWidth="1"/>
    <col min="8709" max="8709" width="30.7109375" style="225" customWidth="1"/>
    <col min="8710" max="8714" width="10.7109375" style="225" customWidth="1"/>
    <col min="8715" max="8960" width="11.42578125" style="225"/>
    <col min="8961" max="8961" width="0.140625" style="225" customWidth="1"/>
    <col min="8962" max="8962" width="2.7109375" style="225" customWidth="1"/>
    <col min="8963" max="8963" width="18.5703125" style="225" customWidth="1"/>
    <col min="8964" max="8964" width="1.28515625" style="225" customWidth="1"/>
    <col min="8965" max="8965" width="30.7109375" style="225" customWidth="1"/>
    <col min="8966" max="8970" width="10.7109375" style="225" customWidth="1"/>
    <col min="8971" max="9216" width="11.42578125" style="225"/>
    <col min="9217" max="9217" width="0.140625" style="225" customWidth="1"/>
    <col min="9218" max="9218" width="2.7109375" style="225" customWidth="1"/>
    <col min="9219" max="9219" width="18.5703125" style="225" customWidth="1"/>
    <col min="9220" max="9220" width="1.28515625" style="225" customWidth="1"/>
    <col min="9221" max="9221" width="30.7109375" style="225" customWidth="1"/>
    <col min="9222" max="9226" width="10.7109375" style="225" customWidth="1"/>
    <col min="9227" max="9472" width="11.42578125" style="225"/>
    <col min="9473" max="9473" width="0.140625" style="225" customWidth="1"/>
    <col min="9474" max="9474" width="2.7109375" style="225" customWidth="1"/>
    <col min="9475" max="9475" width="18.5703125" style="225" customWidth="1"/>
    <col min="9476" max="9476" width="1.28515625" style="225" customWidth="1"/>
    <col min="9477" max="9477" width="30.7109375" style="225" customWidth="1"/>
    <col min="9478" max="9482" width="10.7109375" style="225" customWidth="1"/>
    <col min="9483" max="9728" width="11.42578125" style="225"/>
    <col min="9729" max="9729" width="0.140625" style="225" customWidth="1"/>
    <col min="9730" max="9730" width="2.7109375" style="225" customWidth="1"/>
    <col min="9731" max="9731" width="18.5703125" style="225" customWidth="1"/>
    <col min="9732" max="9732" width="1.28515625" style="225" customWidth="1"/>
    <col min="9733" max="9733" width="30.7109375" style="225" customWidth="1"/>
    <col min="9734" max="9738" width="10.7109375" style="225" customWidth="1"/>
    <col min="9739" max="9984" width="11.42578125" style="225"/>
    <col min="9985" max="9985" width="0.140625" style="225" customWidth="1"/>
    <col min="9986" max="9986" width="2.7109375" style="225" customWidth="1"/>
    <col min="9987" max="9987" width="18.5703125" style="225" customWidth="1"/>
    <col min="9988" max="9988" width="1.28515625" style="225" customWidth="1"/>
    <col min="9989" max="9989" width="30.7109375" style="225" customWidth="1"/>
    <col min="9990" max="9994" width="10.7109375" style="225" customWidth="1"/>
    <col min="9995" max="10240" width="11.42578125" style="225"/>
    <col min="10241" max="10241" width="0.140625" style="225" customWidth="1"/>
    <col min="10242" max="10242" width="2.7109375" style="225" customWidth="1"/>
    <col min="10243" max="10243" width="18.5703125" style="225" customWidth="1"/>
    <col min="10244" max="10244" width="1.28515625" style="225" customWidth="1"/>
    <col min="10245" max="10245" width="30.7109375" style="225" customWidth="1"/>
    <col min="10246" max="10250" width="10.7109375" style="225" customWidth="1"/>
    <col min="10251" max="10496" width="11.42578125" style="225"/>
    <col min="10497" max="10497" width="0.140625" style="225" customWidth="1"/>
    <col min="10498" max="10498" width="2.7109375" style="225" customWidth="1"/>
    <col min="10499" max="10499" width="18.5703125" style="225" customWidth="1"/>
    <col min="10500" max="10500" width="1.28515625" style="225" customWidth="1"/>
    <col min="10501" max="10501" width="30.7109375" style="225" customWidth="1"/>
    <col min="10502" max="10506" width="10.7109375" style="225" customWidth="1"/>
    <col min="10507" max="10752" width="11.42578125" style="225"/>
    <col min="10753" max="10753" width="0.140625" style="225" customWidth="1"/>
    <col min="10754" max="10754" width="2.7109375" style="225" customWidth="1"/>
    <col min="10755" max="10755" width="18.5703125" style="225" customWidth="1"/>
    <col min="10756" max="10756" width="1.28515625" style="225" customWidth="1"/>
    <col min="10757" max="10757" width="30.7109375" style="225" customWidth="1"/>
    <col min="10758" max="10762" width="10.7109375" style="225" customWidth="1"/>
    <col min="10763" max="11008" width="11.42578125" style="225"/>
    <col min="11009" max="11009" width="0.140625" style="225" customWidth="1"/>
    <col min="11010" max="11010" width="2.7109375" style="225" customWidth="1"/>
    <col min="11011" max="11011" width="18.5703125" style="225" customWidth="1"/>
    <col min="11012" max="11012" width="1.28515625" style="225" customWidth="1"/>
    <col min="11013" max="11013" width="30.7109375" style="225" customWidth="1"/>
    <col min="11014" max="11018" width="10.7109375" style="225" customWidth="1"/>
    <col min="11019" max="11264" width="11.42578125" style="225"/>
    <col min="11265" max="11265" width="0.140625" style="225" customWidth="1"/>
    <col min="11266" max="11266" width="2.7109375" style="225" customWidth="1"/>
    <col min="11267" max="11267" width="18.5703125" style="225" customWidth="1"/>
    <col min="11268" max="11268" width="1.28515625" style="225" customWidth="1"/>
    <col min="11269" max="11269" width="30.7109375" style="225" customWidth="1"/>
    <col min="11270" max="11274" width="10.7109375" style="225" customWidth="1"/>
    <col min="11275" max="11520" width="11.42578125" style="225"/>
    <col min="11521" max="11521" width="0.140625" style="225" customWidth="1"/>
    <col min="11522" max="11522" width="2.7109375" style="225" customWidth="1"/>
    <col min="11523" max="11523" width="18.5703125" style="225" customWidth="1"/>
    <col min="11524" max="11524" width="1.28515625" style="225" customWidth="1"/>
    <col min="11525" max="11525" width="30.7109375" style="225" customWidth="1"/>
    <col min="11526" max="11530" width="10.7109375" style="225" customWidth="1"/>
    <col min="11531" max="11776" width="11.42578125" style="225"/>
    <col min="11777" max="11777" width="0.140625" style="225" customWidth="1"/>
    <col min="11778" max="11778" width="2.7109375" style="225" customWidth="1"/>
    <col min="11779" max="11779" width="18.5703125" style="225" customWidth="1"/>
    <col min="11780" max="11780" width="1.28515625" style="225" customWidth="1"/>
    <col min="11781" max="11781" width="30.7109375" style="225" customWidth="1"/>
    <col min="11782" max="11786" width="10.7109375" style="225" customWidth="1"/>
    <col min="11787" max="12032" width="11.42578125" style="225"/>
    <col min="12033" max="12033" width="0.140625" style="225" customWidth="1"/>
    <col min="12034" max="12034" width="2.7109375" style="225" customWidth="1"/>
    <col min="12035" max="12035" width="18.5703125" style="225" customWidth="1"/>
    <col min="12036" max="12036" width="1.28515625" style="225" customWidth="1"/>
    <col min="12037" max="12037" width="30.7109375" style="225" customWidth="1"/>
    <col min="12038" max="12042" width="10.7109375" style="225" customWidth="1"/>
    <col min="12043" max="12288" width="11.42578125" style="225"/>
    <col min="12289" max="12289" width="0.140625" style="225" customWidth="1"/>
    <col min="12290" max="12290" width="2.7109375" style="225" customWidth="1"/>
    <col min="12291" max="12291" width="18.5703125" style="225" customWidth="1"/>
    <col min="12292" max="12292" width="1.28515625" style="225" customWidth="1"/>
    <col min="12293" max="12293" width="30.7109375" style="225" customWidth="1"/>
    <col min="12294" max="12298" width="10.7109375" style="225" customWidth="1"/>
    <col min="12299" max="12544" width="11.42578125" style="225"/>
    <col min="12545" max="12545" width="0.140625" style="225" customWidth="1"/>
    <col min="12546" max="12546" width="2.7109375" style="225" customWidth="1"/>
    <col min="12547" max="12547" width="18.5703125" style="225" customWidth="1"/>
    <col min="12548" max="12548" width="1.28515625" style="225" customWidth="1"/>
    <col min="12549" max="12549" width="30.7109375" style="225" customWidth="1"/>
    <col min="12550" max="12554" width="10.7109375" style="225" customWidth="1"/>
    <col min="12555" max="12800" width="11.42578125" style="225"/>
    <col min="12801" max="12801" width="0.140625" style="225" customWidth="1"/>
    <col min="12802" max="12802" width="2.7109375" style="225" customWidth="1"/>
    <col min="12803" max="12803" width="18.5703125" style="225" customWidth="1"/>
    <col min="12804" max="12804" width="1.28515625" style="225" customWidth="1"/>
    <col min="12805" max="12805" width="30.7109375" style="225" customWidth="1"/>
    <col min="12806" max="12810" width="10.7109375" style="225" customWidth="1"/>
    <col min="12811" max="13056" width="11.42578125" style="225"/>
    <col min="13057" max="13057" width="0.140625" style="225" customWidth="1"/>
    <col min="13058" max="13058" width="2.7109375" style="225" customWidth="1"/>
    <col min="13059" max="13059" width="18.5703125" style="225" customWidth="1"/>
    <col min="13060" max="13060" width="1.28515625" style="225" customWidth="1"/>
    <col min="13061" max="13061" width="30.7109375" style="225" customWidth="1"/>
    <col min="13062" max="13066" width="10.7109375" style="225" customWidth="1"/>
    <col min="13067" max="13312" width="11.42578125" style="225"/>
    <col min="13313" max="13313" width="0.140625" style="225" customWidth="1"/>
    <col min="13314" max="13314" width="2.7109375" style="225" customWidth="1"/>
    <col min="13315" max="13315" width="18.5703125" style="225" customWidth="1"/>
    <col min="13316" max="13316" width="1.28515625" style="225" customWidth="1"/>
    <col min="13317" max="13317" width="30.7109375" style="225" customWidth="1"/>
    <col min="13318" max="13322" width="10.7109375" style="225" customWidth="1"/>
    <col min="13323" max="13568" width="11.42578125" style="225"/>
    <col min="13569" max="13569" width="0.140625" style="225" customWidth="1"/>
    <col min="13570" max="13570" width="2.7109375" style="225" customWidth="1"/>
    <col min="13571" max="13571" width="18.5703125" style="225" customWidth="1"/>
    <col min="13572" max="13572" width="1.28515625" style="225" customWidth="1"/>
    <col min="13573" max="13573" width="30.7109375" style="225" customWidth="1"/>
    <col min="13574" max="13578" width="10.7109375" style="225" customWidth="1"/>
    <col min="13579" max="13824" width="11.42578125" style="225"/>
    <col min="13825" max="13825" width="0.140625" style="225" customWidth="1"/>
    <col min="13826" max="13826" width="2.7109375" style="225" customWidth="1"/>
    <col min="13827" max="13827" width="18.5703125" style="225" customWidth="1"/>
    <col min="13828" max="13828" width="1.28515625" style="225" customWidth="1"/>
    <col min="13829" max="13829" width="30.7109375" style="225" customWidth="1"/>
    <col min="13830" max="13834" width="10.7109375" style="225" customWidth="1"/>
    <col min="13835" max="14080" width="11.42578125" style="225"/>
    <col min="14081" max="14081" width="0.140625" style="225" customWidth="1"/>
    <col min="14082" max="14082" width="2.7109375" style="225" customWidth="1"/>
    <col min="14083" max="14083" width="18.5703125" style="225" customWidth="1"/>
    <col min="14084" max="14084" width="1.28515625" style="225" customWidth="1"/>
    <col min="14085" max="14085" width="30.7109375" style="225" customWidth="1"/>
    <col min="14086" max="14090" width="10.7109375" style="225" customWidth="1"/>
    <col min="14091" max="14336" width="11.42578125" style="225"/>
    <col min="14337" max="14337" width="0.140625" style="225" customWidth="1"/>
    <col min="14338" max="14338" width="2.7109375" style="225" customWidth="1"/>
    <col min="14339" max="14339" width="18.5703125" style="225" customWidth="1"/>
    <col min="14340" max="14340" width="1.28515625" style="225" customWidth="1"/>
    <col min="14341" max="14341" width="30.7109375" style="225" customWidth="1"/>
    <col min="14342" max="14346" width="10.7109375" style="225" customWidth="1"/>
    <col min="14347" max="14592" width="11.42578125" style="225"/>
    <col min="14593" max="14593" width="0.140625" style="225" customWidth="1"/>
    <col min="14594" max="14594" width="2.7109375" style="225" customWidth="1"/>
    <col min="14595" max="14595" width="18.5703125" style="225" customWidth="1"/>
    <col min="14596" max="14596" width="1.28515625" style="225" customWidth="1"/>
    <col min="14597" max="14597" width="30.7109375" style="225" customWidth="1"/>
    <col min="14598" max="14602" width="10.7109375" style="225" customWidth="1"/>
    <col min="14603" max="14848" width="11.42578125" style="225"/>
    <col min="14849" max="14849" width="0.140625" style="225" customWidth="1"/>
    <col min="14850" max="14850" width="2.7109375" style="225" customWidth="1"/>
    <col min="14851" max="14851" width="18.5703125" style="225" customWidth="1"/>
    <col min="14852" max="14852" width="1.28515625" style="225" customWidth="1"/>
    <col min="14853" max="14853" width="30.7109375" style="225" customWidth="1"/>
    <col min="14854" max="14858" width="10.7109375" style="225" customWidth="1"/>
    <col min="14859" max="15104" width="11.42578125" style="225"/>
    <col min="15105" max="15105" width="0.140625" style="225" customWidth="1"/>
    <col min="15106" max="15106" width="2.7109375" style="225" customWidth="1"/>
    <col min="15107" max="15107" width="18.5703125" style="225" customWidth="1"/>
    <col min="15108" max="15108" width="1.28515625" style="225" customWidth="1"/>
    <col min="15109" max="15109" width="30.7109375" style="225" customWidth="1"/>
    <col min="15110" max="15114" width="10.7109375" style="225" customWidth="1"/>
    <col min="15115" max="15360" width="11.42578125" style="225"/>
    <col min="15361" max="15361" width="0.140625" style="225" customWidth="1"/>
    <col min="15362" max="15362" width="2.7109375" style="225" customWidth="1"/>
    <col min="15363" max="15363" width="18.5703125" style="225" customWidth="1"/>
    <col min="15364" max="15364" width="1.28515625" style="225" customWidth="1"/>
    <col min="15365" max="15365" width="30.7109375" style="225" customWidth="1"/>
    <col min="15366" max="15370" width="10.7109375" style="225" customWidth="1"/>
    <col min="15371" max="15616" width="11.42578125" style="225"/>
    <col min="15617" max="15617" width="0.140625" style="225" customWidth="1"/>
    <col min="15618" max="15618" width="2.7109375" style="225" customWidth="1"/>
    <col min="15619" max="15619" width="18.5703125" style="225" customWidth="1"/>
    <col min="15620" max="15620" width="1.28515625" style="225" customWidth="1"/>
    <col min="15621" max="15621" width="30.7109375" style="225" customWidth="1"/>
    <col min="15622" max="15626" width="10.7109375" style="225" customWidth="1"/>
    <col min="15627" max="15872" width="11.42578125" style="225"/>
    <col min="15873" max="15873" width="0.140625" style="225" customWidth="1"/>
    <col min="15874" max="15874" width="2.7109375" style="225" customWidth="1"/>
    <col min="15875" max="15875" width="18.5703125" style="225" customWidth="1"/>
    <col min="15876" max="15876" width="1.28515625" style="225" customWidth="1"/>
    <col min="15877" max="15877" width="30.7109375" style="225" customWidth="1"/>
    <col min="15878" max="15882" width="10.7109375" style="225" customWidth="1"/>
    <col min="15883" max="16128" width="11.42578125" style="225"/>
    <col min="16129" max="16129" width="0.140625" style="225" customWidth="1"/>
    <col min="16130" max="16130" width="2.7109375" style="225" customWidth="1"/>
    <col min="16131" max="16131" width="18.5703125" style="225" customWidth="1"/>
    <col min="16132" max="16132" width="1.28515625" style="225" customWidth="1"/>
    <col min="16133" max="16133" width="30.7109375" style="225" customWidth="1"/>
    <col min="16134" max="16138" width="10.7109375" style="225" customWidth="1"/>
    <col min="16139" max="16384" width="11.42578125" style="225"/>
  </cols>
  <sheetData>
    <row r="1" spans="1:7" s="222" customFormat="1" ht="0.75" customHeight="1"/>
    <row r="2" spans="1:7" s="222" customFormat="1" ht="21" customHeight="1">
      <c r="B2" s="223"/>
      <c r="E2" s="66" t="s">
        <v>36</v>
      </c>
      <c r="F2" s="229"/>
      <c r="G2" s="229"/>
    </row>
    <row r="3" spans="1:7" s="222" customFormat="1" ht="15" customHeight="1">
      <c r="E3" s="921" t="s">
        <v>538</v>
      </c>
      <c r="F3" s="230"/>
      <c r="G3" s="230"/>
    </row>
    <row r="4" spans="1:7" s="162" customFormat="1" ht="20.25" customHeight="1">
      <c r="B4" s="161"/>
      <c r="C4" s="6" t="str">
        <f>Indice!C4</f>
        <v>Producción de energía eléctrica</v>
      </c>
    </row>
    <row r="5" spans="1:7" s="162" customFormat="1" ht="12.75" customHeight="1">
      <c r="B5" s="161"/>
      <c r="C5" s="224"/>
    </row>
    <row r="6" spans="1:7" s="162" customFormat="1" ht="13.5" customHeight="1">
      <c r="B6" s="161"/>
      <c r="C6" s="164"/>
      <c r="D6" s="165"/>
      <c r="E6" s="165"/>
    </row>
    <row r="7" spans="1:7" s="162" customFormat="1" ht="12.75" customHeight="1">
      <c r="B7" s="161"/>
      <c r="C7" s="1012" t="s">
        <v>536</v>
      </c>
      <c r="D7" s="165"/>
      <c r="E7" s="468"/>
    </row>
    <row r="8" spans="1:7" s="222" customFormat="1" ht="12.75" customHeight="1">
      <c r="A8" s="162"/>
      <c r="B8" s="161"/>
      <c r="C8" s="1012"/>
      <c r="D8" s="165"/>
      <c r="E8" s="468"/>
      <c r="F8" s="186"/>
      <c r="G8" s="186"/>
    </row>
    <row r="9" spans="1:7" s="222" customFormat="1" ht="12.75" customHeight="1">
      <c r="A9" s="162"/>
      <c r="B9" s="161"/>
      <c r="C9" s="1012"/>
      <c r="D9" s="165"/>
      <c r="E9" s="468"/>
      <c r="F9" s="186"/>
      <c r="G9" s="186"/>
    </row>
    <row r="10" spans="1:7" s="222" customFormat="1" ht="12.75" customHeight="1">
      <c r="A10" s="162"/>
      <c r="B10" s="161"/>
      <c r="C10" s="358" t="s">
        <v>360</v>
      </c>
      <c r="D10" s="165"/>
      <c r="E10" s="468"/>
      <c r="F10" s="186"/>
      <c r="G10" s="186"/>
    </row>
    <row r="11" spans="1:7" s="222" customFormat="1" ht="12.75" customHeight="1">
      <c r="A11" s="162"/>
      <c r="B11" s="161"/>
      <c r="D11" s="165"/>
      <c r="E11" s="599"/>
      <c r="F11" s="186"/>
      <c r="G11" s="186"/>
    </row>
    <row r="12" spans="1:7" s="222" customFormat="1" ht="12.75" customHeight="1">
      <c r="A12" s="162"/>
      <c r="B12" s="161"/>
      <c r="C12" s="164"/>
      <c r="D12" s="165"/>
      <c r="E12" s="599"/>
      <c r="F12" s="186"/>
      <c r="G12" s="186"/>
    </row>
    <row r="13" spans="1:7" s="222" customFormat="1" ht="12.75" customHeight="1">
      <c r="A13" s="162"/>
      <c r="B13" s="161"/>
      <c r="C13" s="164"/>
      <c r="D13" s="165"/>
      <c r="E13" s="599"/>
      <c r="F13" s="186"/>
      <c r="G13" s="186"/>
    </row>
    <row r="14" spans="1:7" s="222" customFormat="1" ht="12.75" customHeight="1">
      <c r="A14" s="162"/>
      <c r="B14" s="161"/>
      <c r="C14" s="164"/>
      <c r="D14" s="165"/>
      <c r="E14" s="599"/>
      <c r="F14" s="186"/>
      <c r="G14" s="186"/>
    </row>
    <row r="15" spans="1:7" s="222" customFormat="1" ht="12.75" customHeight="1">
      <c r="A15" s="162"/>
      <c r="B15" s="161"/>
      <c r="C15" s="164"/>
      <c r="D15" s="165"/>
      <c r="E15" s="599"/>
      <c r="F15" s="186"/>
      <c r="G15" s="186"/>
    </row>
    <row r="16" spans="1:7" s="222" customFormat="1" ht="12.75" customHeight="1">
      <c r="A16" s="162"/>
      <c r="B16" s="161"/>
      <c r="C16" s="164"/>
      <c r="D16" s="165"/>
      <c r="E16" s="599"/>
      <c r="F16" s="186"/>
      <c r="G16" s="186"/>
    </row>
    <row r="17" spans="1:11" s="222" customFormat="1" ht="12.75" customHeight="1">
      <c r="A17" s="162"/>
      <c r="B17" s="161"/>
      <c r="C17" s="164"/>
      <c r="D17" s="165"/>
      <c r="E17" s="599"/>
      <c r="F17" s="186"/>
      <c r="G17" s="186"/>
    </row>
    <row r="18" spans="1:11" s="222" customFormat="1" ht="12.75" customHeight="1">
      <c r="A18" s="162"/>
      <c r="B18" s="161"/>
      <c r="C18" s="164"/>
      <c r="D18" s="165"/>
      <c r="E18" s="599"/>
      <c r="F18" s="186"/>
      <c r="G18" s="186"/>
    </row>
    <row r="19" spans="1:11" s="222" customFormat="1" ht="12.75" customHeight="1">
      <c r="A19" s="162"/>
      <c r="B19" s="161"/>
      <c r="C19" s="164"/>
      <c r="D19" s="165"/>
      <c r="E19" s="599"/>
      <c r="F19" s="186"/>
      <c r="G19" s="186"/>
    </row>
    <row r="20" spans="1:11" s="222" customFormat="1" ht="12.75" customHeight="1">
      <c r="A20" s="162"/>
      <c r="B20" s="161"/>
      <c r="C20" s="164"/>
      <c r="D20" s="165"/>
      <c r="E20" s="599"/>
      <c r="F20" s="186"/>
      <c r="G20" s="186"/>
    </row>
    <row r="21" spans="1:11" s="222" customFormat="1" ht="12.75" customHeight="1">
      <c r="A21" s="162"/>
      <c r="B21" s="161"/>
      <c r="C21" s="164"/>
      <c r="D21" s="165"/>
      <c r="E21" s="599"/>
      <c r="F21" s="186"/>
      <c r="G21" s="186"/>
    </row>
    <row r="22" spans="1:11">
      <c r="E22" s="600"/>
    </row>
    <row r="23" spans="1:11">
      <c r="E23" s="600"/>
      <c r="H23" s="226"/>
      <c r="I23" s="226"/>
      <c r="J23" s="226"/>
      <c r="K23" s="226"/>
    </row>
    <row r="24" spans="1:11">
      <c r="E24" s="601"/>
      <c r="F24" s="228"/>
      <c r="G24" s="228"/>
      <c r="H24" s="226"/>
      <c r="I24" s="226"/>
      <c r="J24" s="226"/>
      <c r="K24" s="226"/>
    </row>
    <row r="25" spans="1:11" ht="15.6" customHeight="1">
      <c r="E25" s="782" t="s">
        <v>371</v>
      </c>
      <c r="F25" s="227"/>
      <c r="G25" s="227"/>
      <c r="H25" s="226"/>
      <c r="I25" s="226"/>
      <c r="J25" s="226"/>
      <c r="K25" s="226"/>
    </row>
    <row r="26" spans="1:11">
      <c r="E26" s="875" t="s">
        <v>493</v>
      </c>
      <c r="F26" s="227"/>
      <c r="G26" s="227"/>
      <c r="H26" s="226"/>
      <c r="I26" s="226"/>
      <c r="J26" s="226"/>
      <c r="K26" s="226"/>
    </row>
    <row r="27" spans="1:11" ht="12.75" customHeight="1">
      <c r="F27" s="228"/>
      <c r="G27" s="228"/>
    </row>
    <row r="28" spans="1:11">
      <c r="F28" s="228"/>
      <c r="G28" s="228"/>
      <c r="H28" s="226"/>
      <c r="I28" s="226"/>
      <c r="J28" s="226"/>
      <c r="K28" s="226"/>
    </row>
  </sheetData>
  <mergeCells count="1">
    <mergeCell ref="C7:C9"/>
  </mergeCells>
  <hyperlinks>
    <hyperlink ref="C4" location="Indice!A1" display="Indice!A1"/>
  </hyperlinks>
  <printOptions horizontalCentered="1" verticalCentered="1"/>
  <pageMargins left="0.78740157480314965" right="0.78740157480314965" top="0.98425196850393704" bottom="0.98425196850393704" header="0" footer="0"/>
  <pageSetup paperSize="9" orientation="landscape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/>
  <dimension ref="A1:K26"/>
  <sheetViews>
    <sheetView showGridLines="0" showRowColHeaders="0" zoomScaleNormal="100" workbookViewId="0">
      <selection activeCell="B2" sqref="B2"/>
    </sheetView>
  </sheetViews>
  <sheetFormatPr baseColWidth="10" defaultRowHeight="12.75"/>
  <cols>
    <col min="1" max="1" width="0.140625" style="222" customWidth="1"/>
    <col min="2" max="2" width="2.7109375" style="222" customWidth="1"/>
    <col min="3" max="3" width="23.7109375" style="222" customWidth="1"/>
    <col min="4" max="4" width="1.28515625" style="222" customWidth="1"/>
    <col min="5" max="5" width="105.7109375" style="222" customWidth="1"/>
    <col min="6" max="10" width="10.7109375" style="225" customWidth="1"/>
    <col min="11" max="256" width="11.42578125" style="225"/>
    <col min="257" max="257" width="0.140625" style="225" customWidth="1"/>
    <col min="258" max="258" width="2.7109375" style="225" customWidth="1"/>
    <col min="259" max="259" width="18.5703125" style="225" customWidth="1"/>
    <col min="260" max="260" width="1.28515625" style="225" customWidth="1"/>
    <col min="261" max="261" width="30.7109375" style="225" customWidth="1"/>
    <col min="262" max="266" width="10.7109375" style="225" customWidth="1"/>
    <col min="267" max="512" width="11.42578125" style="225"/>
    <col min="513" max="513" width="0.140625" style="225" customWidth="1"/>
    <col min="514" max="514" width="2.7109375" style="225" customWidth="1"/>
    <col min="515" max="515" width="18.5703125" style="225" customWidth="1"/>
    <col min="516" max="516" width="1.28515625" style="225" customWidth="1"/>
    <col min="517" max="517" width="30.7109375" style="225" customWidth="1"/>
    <col min="518" max="522" width="10.7109375" style="225" customWidth="1"/>
    <col min="523" max="768" width="11.42578125" style="225"/>
    <col min="769" max="769" width="0.140625" style="225" customWidth="1"/>
    <col min="770" max="770" width="2.7109375" style="225" customWidth="1"/>
    <col min="771" max="771" width="18.5703125" style="225" customWidth="1"/>
    <col min="772" max="772" width="1.28515625" style="225" customWidth="1"/>
    <col min="773" max="773" width="30.7109375" style="225" customWidth="1"/>
    <col min="774" max="778" width="10.7109375" style="225" customWidth="1"/>
    <col min="779" max="1024" width="11.42578125" style="225"/>
    <col min="1025" max="1025" width="0.140625" style="225" customWidth="1"/>
    <col min="1026" max="1026" width="2.7109375" style="225" customWidth="1"/>
    <col min="1027" max="1027" width="18.5703125" style="225" customWidth="1"/>
    <col min="1028" max="1028" width="1.28515625" style="225" customWidth="1"/>
    <col min="1029" max="1029" width="30.7109375" style="225" customWidth="1"/>
    <col min="1030" max="1034" width="10.7109375" style="225" customWidth="1"/>
    <col min="1035" max="1280" width="11.42578125" style="225"/>
    <col min="1281" max="1281" width="0.140625" style="225" customWidth="1"/>
    <col min="1282" max="1282" width="2.7109375" style="225" customWidth="1"/>
    <col min="1283" max="1283" width="18.5703125" style="225" customWidth="1"/>
    <col min="1284" max="1284" width="1.28515625" style="225" customWidth="1"/>
    <col min="1285" max="1285" width="30.7109375" style="225" customWidth="1"/>
    <col min="1286" max="1290" width="10.7109375" style="225" customWidth="1"/>
    <col min="1291" max="1536" width="11.42578125" style="225"/>
    <col min="1537" max="1537" width="0.140625" style="225" customWidth="1"/>
    <col min="1538" max="1538" width="2.7109375" style="225" customWidth="1"/>
    <col min="1539" max="1539" width="18.5703125" style="225" customWidth="1"/>
    <col min="1540" max="1540" width="1.28515625" style="225" customWidth="1"/>
    <col min="1541" max="1541" width="30.7109375" style="225" customWidth="1"/>
    <col min="1542" max="1546" width="10.7109375" style="225" customWidth="1"/>
    <col min="1547" max="1792" width="11.42578125" style="225"/>
    <col min="1793" max="1793" width="0.140625" style="225" customWidth="1"/>
    <col min="1794" max="1794" width="2.7109375" style="225" customWidth="1"/>
    <col min="1795" max="1795" width="18.5703125" style="225" customWidth="1"/>
    <col min="1796" max="1796" width="1.28515625" style="225" customWidth="1"/>
    <col min="1797" max="1797" width="30.7109375" style="225" customWidth="1"/>
    <col min="1798" max="1802" width="10.7109375" style="225" customWidth="1"/>
    <col min="1803" max="2048" width="11.42578125" style="225"/>
    <col min="2049" max="2049" width="0.140625" style="225" customWidth="1"/>
    <col min="2050" max="2050" width="2.7109375" style="225" customWidth="1"/>
    <col min="2051" max="2051" width="18.5703125" style="225" customWidth="1"/>
    <col min="2052" max="2052" width="1.28515625" style="225" customWidth="1"/>
    <col min="2053" max="2053" width="30.7109375" style="225" customWidth="1"/>
    <col min="2054" max="2058" width="10.7109375" style="225" customWidth="1"/>
    <col min="2059" max="2304" width="11.42578125" style="225"/>
    <col min="2305" max="2305" width="0.140625" style="225" customWidth="1"/>
    <col min="2306" max="2306" width="2.7109375" style="225" customWidth="1"/>
    <col min="2307" max="2307" width="18.5703125" style="225" customWidth="1"/>
    <col min="2308" max="2308" width="1.28515625" style="225" customWidth="1"/>
    <col min="2309" max="2309" width="30.7109375" style="225" customWidth="1"/>
    <col min="2310" max="2314" width="10.7109375" style="225" customWidth="1"/>
    <col min="2315" max="2560" width="11.42578125" style="225"/>
    <col min="2561" max="2561" width="0.140625" style="225" customWidth="1"/>
    <col min="2562" max="2562" width="2.7109375" style="225" customWidth="1"/>
    <col min="2563" max="2563" width="18.5703125" style="225" customWidth="1"/>
    <col min="2564" max="2564" width="1.28515625" style="225" customWidth="1"/>
    <col min="2565" max="2565" width="30.7109375" style="225" customWidth="1"/>
    <col min="2566" max="2570" width="10.7109375" style="225" customWidth="1"/>
    <col min="2571" max="2816" width="11.42578125" style="225"/>
    <col min="2817" max="2817" width="0.140625" style="225" customWidth="1"/>
    <col min="2818" max="2818" width="2.7109375" style="225" customWidth="1"/>
    <col min="2819" max="2819" width="18.5703125" style="225" customWidth="1"/>
    <col min="2820" max="2820" width="1.28515625" style="225" customWidth="1"/>
    <col min="2821" max="2821" width="30.7109375" style="225" customWidth="1"/>
    <col min="2822" max="2826" width="10.7109375" style="225" customWidth="1"/>
    <col min="2827" max="3072" width="11.42578125" style="225"/>
    <col min="3073" max="3073" width="0.140625" style="225" customWidth="1"/>
    <col min="3074" max="3074" width="2.7109375" style="225" customWidth="1"/>
    <col min="3075" max="3075" width="18.5703125" style="225" customWidth="1"/>
    <col min="3076" max="3076" width="1.28515625" style="225" customWidth="1"/>
    <col min="3077" max="3077" width="30.7109375" style="225" customWidth="1"/>
    <col min="3078" max="3082" width="10.7109375" style="225" customWidth="1"/>
    <col min="3083" max="3328" width="11.42578125" style="225"/>
    <col min="3329" max="3329" width="0.140625" style="225" customWidth="1"/>
    <col min="3330" max="3330" width="2.7109375" style="225" customWidth="1"/>
    <col min="3331" max="3331" width="18.5703125" style="225" customWidth="1"/>
    <col min="3332" max="3332" width="1.28515625" style="225" customWidth="1"/>
    <col min="3333" max="3333" width="30.7109375" style="225" customWidth="1"/>
    <col min="3334" max="3338" width="10.7109375" style="225" customWidth="1"/>
    <col min="3339" max="3584" width="11.42578125" style="225"/>
    <col min="3585" max="3585" width="0.140625" style="225" customWidth="1"/>
    <col min="3586" max="3586" width="2.7109375" style="225" customWidth="1"/>
    <col min="3587" max="3587" width="18.5703125" style="225" customWidth="1"/>
    <col min="3588" max="3588" width="1.28515625" style="225" customWidth="1"/>
    <col min="3589" max="3589" width="30.7109375" style="225" customWidth="1"/>
    <col min="3590" max="3594" width="10.7109375" style="225" customWidth="1"/>
    <col min="3595" max="3840" width="11.42578125" style="225"/>
    <col min="3841" max="3841" width="0.140625" style="225" customWidth="1"/>
    <col min="3842" max="3842" width="2.7109375" style="225" customWidth="1"/>
    <col min="3843" max="3843" width="18.5703125" style="225" customWidth="1"/>
    <col min="3844" max="3844" width="1.28515625" style="225" customWidth="1"/>
    <col min="3845" max="3845" width="30.7109375" style="225" customWidth="1"/>
    <col min="3846" max="3850" width="10.7109375" style="225" customWidth="1"/>
    <col min="3851" max="4096" width="11.42578125" style="225"/>
    <col min="4097" max="4097" width="0.140625" style="225" customWidth="1"/>
    <col min="4098" max="4098" width="2.7109375" style="225" customWidth="1"/>
    <col min="4099" max="4099" width="18.5703125" style="225" customWidth="1"/>
    <col min="4100" max="4100" width="1.28515625" style="225" customWidth="1"/>
    <col min="4101" max="4101" width="30.7109375" style="225" customWidth="1"/>
    <col min="4102" max="4106" width="10.7109375" style="225" customWidth="1"/>
    <col min="4107" max="4352" width="11.42578125" style="225"/>
    <col min="4353" max="4353" width="0.140625" style="225" customWidth="1"/>
    <col min="4354" max="4354" width="2.7109375" style="225" customWidth="1"/>
    <col min="4355" max="4355" width="18.5703125" style="225" customWidth="1"/>
    <col min="4356" max="4356" width="1.28515625" style="225" customWidth="1"/>
    <col min="4357" max="4357" width="30.7109375" style="225" customWidth="1"/>
    <col min="4358" max="4362" width="10.7109375" style="225" customWidth="1"/>
    <col min="4363" max="4608" width="11.42578125" style="225"/>
    <col min="4609" max="4609" width="0.140625" style="225" customWidth="1"/>
    <col min="4610" max="4610" width="2.7109375" style="225" customWidth="1"/>
    <col min="4611" max="4611" width="18.5703125" style="225" customWidth="1"/>
    <col min="4612" max="4612" width="1.28515625" style="225" customWidth="1"/>
    <col min="4613" max="4613" width="30.7109375" style="225" customWidth="1"/>
    <col min="4614" max="4618" width="10.7109375" style="225" customWidth="1"/>
    <col min="4619" max="4864" width="11.42578125" style="225"/>
    <col min="4865" max="4865" width="0.140625" style="225" customWidth="1"/>
    <col min="4866" max="4866" width="2.7109375" style="225" customWidth="1"/>
    <col min="4867" max="4867" width="18.5703125" style="225" customWidth="1"/>
    <col min="4868" max="4868" width="1.28515625" style="225" customWidth="1"/>
    <col min="4869" max="4869" width="30.7109375" style="225" customWidth="1"/>
    <col min="4870" max="4874" width="10.7109375" style="225" customWidth="1"/>
    <col min="4875" max="5120" width="11.42578125" style="225"/>
    <col min="5121" max="5121" width="0.140625" style="225" customWidth="1"/>
    <col min="5122" max="5122" width="2.7109375" style="225" customWidth="1"/>
    <col min="5123" max="5123" width="18.5703125" style="225" customWidth="1"/>
    <col min="5124" max="5124" width="1.28515625" style="225" customWidth="1"/>
    <col min="5125" max="5125" width="30.7109375" style="225" customWidth="1"/>
    <col min="5126" max="5130" width="10.7109375" style="225" customWidth="1"/>
    <col min="5131" max="5376" width="11.42578125" style="225"/>
    <col min="5377" max="5377" width="0.140625" style="225" customWidth="1"/>
    <col min="5378" max="5378" width="2.7109375" style="225" customWidth="1"/>
    <col min="5379" max="5379" width="18.5703125" style="225" customWidth="1"/>
    <col min="5380" max="5380" width="1.28515625" style="225" customWidth="1"/>
    <col min="5381" max="5381" width="30.7109375" style="225" customWidth="1"/>
    <col min="5382" max="5386" width="10.7109375" style="225" customWidth="1"/>
    <col min="5387" max="5632" width="11.42578125" style="225"/>
    <col min="5633" max="5633" width="0.140625" style="225" customWidth="1"/>
    <col min="5634" max="5634" width="2.7109375" style="225" customWidth="1"/>
    <col min="5635" max="5635" width="18.5703125" style="225" customWidth="1"/>
    <col min="5636" max="5636" width="1.28515625" style="225" customWidth="1"/>
    <col min="5637" max="5637" width="30.7109375" style="225" customWidth="1"/>
    <col min="5638" max="5642" width="10.7109375" style="225" customWidth="1"/>
    <col min="5643" max="5888" width="11.42578125" style="225"/>
    <col min="5889" max="5889" width="0.140625" style="225" customWidth="1"/>
    <col min="5890" max="5890" width="2.7109375" style="225" customWidth="1"/>
    <col min="5891" max="5891" width="18.5703125" style="225" customWidth="1"/>
    <col min="5892" max="5892" width="1.28515625" style="225" customWidth="1"/>
    <col min="5893" max="5893" width="30.7109375" style="225" customWidth="1"/>
    <col min="5894" max="5898" width="10.7109375" style="225" customWidth="1"/>
    <col min="5899" max="6144" width="11.42578125" style="225"/>
    <col min="6145" max="6145" width="0.140625" style="225" customWidth="1"/>
    <col min="6146" max="6146" width="2.7109375" style="225" customWidth="1"/>
    <col min="6147" max="6147" width="18.5703125" style="225" customWidth="1"/>
    <col min="6148" max="6148" width="1.28515625" style="225" customWidth="1"/>
    <col min="6149" max="6149" width="30.7109375" style="225" customWidth="1"/>
    <col min="6150" max="6154" width="10.7109375" style="225" customWidth="1"/>
    <col min="6155" max="6400" width="11.42578125" style="225"/>
    <col min="6401" max="6401" width="0.140625" style="225" customWidth="1"/>
    <col min="6402" max="6402" width="2.7109375" style="225" customWidth="1"/>
    <col min="6403" max="6403" width="18.5703125" style="225" customWidth="1"/>
    <col min="6404" max="6404" width="1.28515625" style="225" customWidth="1"/>
    <col min="6405" max="6405" width="30.7109375" style="225" customWidth="1"/>
    <col min="6406" max="6410" width="10.7109375" style="225" customWidth="1"/>
    <col min="6411" max="6656" width="11.42578125" style="225"/>
    <col min="6657" max="6657" width="0.140625" style="225" customWidth="1"/>
    <col min="6658" max="6658" width="2.7109375" style="225" customWidth="1"/>
    <col min="6659" max="6659" width="18.5703125" style="225" customWidth="1"/>
    <col min="6660" max="6660" width="1.28515625" style="225" customWidth="1"/>
    <col min="6661" max="6661" width="30.7109375" style="225" customWidth="1"/>
    <col min="6662" max="6666" width="10.7109375" style="225" customWidth="1"/>
    <col min="6667" max="6912" width="11.42578125" style="225"/>
    <col min="6913" max="6913" width="0.140625" style="225" customWidth="1"/>
    <col min="6914" max="6914" width="2.7109375" style="225" customWidth="1"/>
    <col min="6915" max="6915" width="18.5703125" style="225" customWidth="1"/>
    <col min="6916" max="6916" width="1.28515625" style="225" customWidth="1"/>
    <col min="6917" max="6917" width="30.7109375" style="225" customWidth="1"/>
    <col min="6918" max="6922" width="10.7109375" style="225" customWidth="1"/>
    <col min="6923" max="7168" width="11.42578125" style="225"/>
    <col min="7169" max="7169" width="0.140625" style="225" customWidth="1"/>
    <col min="7170" max="7170" width="2.7109375" style="225" customWidth="1"/>
    <col min="7171" max="7171" width="18.5703125" style="225" customWidth="1"/>
    <col min="7172" max="7172" width="1.28515625" style="225" customWidth="1"/>
    <col min="7173" max="7173" width="30.7109375" style="225" customWidth="1"/>
    <col min="7174" max="7178" width="10.7109375" style="225" customWidth="1"/>
    <col min="7179" max="7424" width="11.42578125" style="225"/>
    <col min="7425" max="7425" width="0.140625" style="225" customWidth="1"/>
    <col min="7426" max="7426" width="2.7109375" style="225" customWidth="1"/>
    <col min="7427" max="7427" width="18.5703125" style="225" customWidth="1"/>
    <col min="7428" max="7428" width="1.28515625" style="225" customWidth="1"/>
    <col min="7429" max="7429" width="30.7109375" style="225" customWidth="1"/>
    <col min="7430" max="7434" width="10.7109375" style="225" customWidth="1"/>
    <col min="7435" max="7680" width="11.42578125" style="225"/>
    <col min="7681" max="7681" width="0.140625" style="225" customWidth="1"/>
    <col min="7682" max="7682" width="2.7109375" style="225" customWidth="1"/>
    <col min="7683" max="7683" width="18.5703125" style="225" customWidth="1"/>
    <col min="7684" max="7684" width="1.28515625" style="225" customWidth="1"/>
    <col min="7685" max="7685" width="30.7109375" style="225" customWidth="1"/>
    <col min="7686" max="7690" width="10.7109375" style="225" customWidth="1"/>
    <col min="7691" max="7936" width="11.42578125" style="225"/>
    <col min="7937" max="7937" width="0.140625" style="225" customWidth="1"/>
    <col min="7938" max="7938" width="2.7109375" style="225" customWidth="1"/>
    <col min="7939" max="7939" width="18.5703125" style="225" customWidth="1"/>
    <col min="7940" max="7940" width="1.28515625" style="225" customWidth="1"/>
    <col min="7941" max="7941" width="30.7109375" style="225" customWidth="1"/>
    <col min="7942" max="7946" width="10.7109375" style="225" customWidth="1"/>
    <col min="7947" max="8192" width="11.42578125" style="225"/>
    <col min="8193" max="8193" width="0.140625" style="225" customWidth="1"/>
    <col min="8194" max="8194" width="2.7109375" style="225" customWidth="1"/>
    <col min="8195" max="8195" width="18.5703125" style="225" customWidth="1"/>
    <col min="8196" max="8196" width="1.28515625" style="225" customWidth="1"/>
    <col min="8197" max="8197" width="30.7109375" style="225" customWidth="1"/>
    <col min="8198" max="8202" width="10.7109375" style="225" customWidth="1"/>
    <col min="8203" max="8448" width="11.42578125" style="225"/>
    <col min="8449" max="8449" width="0.140625" style="225" customWidth="1"/>
    <col min="8450" max="8450" width="2.7109375" style="225" customWidth="1"/>
    <col min="8451" max="8451" width="18.5703125" style="225" customWidth="1"/>
    <col min="8452" max="8452" width="1.28515625" style="225" customWidth="1"/>
    <col min="8453" max="8453" width="30.7109375" style="225" customWidth="1"/>
    <col min="8454" max="8458" width="10.7109375" style="225" customWidth="1"/>
    <col min="8459" max="8704" width="11.42578125" style="225"/>
    <col min="8705" max="8705" width="0.140625" style="225" customWidth="1"/>
    <col min="8706" max="8706" width="2.7109375" style="225" customWidth="1"/>
    <col min="8707" max="8707" width="18.5703125" style="225" customWidth="1"/>
    <col min="8708" max="8708" width="1.28515625" style="225" customWidth="1"/>
    <col min="8709" max="8709" width="30.7109375" style="225" customWidth="1"/>
    <col min="8710" max="8714" width="10.7109375" style="225" customWidth="1"/>
    <col min="8715" max="8960" width="11.42578125" style="225"/>
    <col min="8961" max="8961" width="0.140625" style="225" customWidth="1"/>
    <col min="8962" max="8962" width="2.7109375" style="225" customWidth="1"/>
    <col min="8963" max="8963" width="18.5703125" style="225" customWidth="1"/>
    <col min="8964" max="8964" width="1.28515625" style="225" customWidth="1"/>
    <col min="8965" max="8965" width="30.7109375" style="225" customWidth="1"/>
    <col min="8966" max="8970" width="10.7109375" style="225" customWidth="1"/>
    <col min="8971" max="9216" width="11.42578125" style="225"/>
    <col min="9217" max="9217" width="0.140625" style="225" customWidth="1"/>
    <col min="9218" max="9218" width="2.7109375" style="225" customWidth="1"/>
    <col min="9219" max="9219" width="18.5703125" style="225" customWidth="1"/>
    <col min="9220" max="9220" width="1.28515625" style="225" customWidth="1"/>
    <col min="9221" max="9221" width="30.7109375" style="225" customWidth="1"/>
    <col min="9222" max="9226" width="10.7109375" style="225" customWidth="1"/>
    <col min="9227" max="9472" width="11.42578125" style="225"/>
    <col min="9473" max="9473" width="0.140625" style="225" customWidth="1"/>
    <col min="9474" max="9474" width="2.7109375" style="225" customWidth="1"/>
    <col min="9475" max="9475" width="18.5703125" style="225" customWidth="1"/>
    <col min="9476" max="9476" width="1.28515625" style="225" customWidth="1"/>
    <col min="9477" max="9477" width="30.7109375" style="225" customWidth="1"/>
    <col min="9478" max="9482" width="10.7109375" style="225" customWidth="1"/>
    <col min="9483" max="9728" width="11.42578125" style="225"/>
    <col min="9729" max="9729" width="0.140625" style="225" customWidth="1"/>
    <col min="9730" max="9730" width="2.7109375" style="225" customWidth="1"/>
    <col min="9731" max="9731" width="18.5703125" style="225" customWidth="1"/>
    <col min="9732" max="9732" width="1.28515625" style="225" customWidth="1"/>
    <col min="9733" max="9733" width="30.7109375" style="225" customWidth="1"/>
    <col min="9734" max="9738" width="10.7109375" style="225" customWidth="1"/>
    <col min="9739" max="9984" width="11.42578125" style="225"/>
    <col min="9985" max="9985" width="0.140625" style="225" customWidth="1"/>
    <col min="9986" max="9986" width="2.7109375" style="225" customWidth="1"/>
    <col min="9987" max="9987" width="18.5703125" style="225" customWidth="1"/>
    <col min="9988" max="9988" width="1.28515625" style="225" customWidth="1"/>
    <col min="9989" max="9989" width="30.7109375" style="225" customWidth="1"/>
    <col min="9990" max="9994" width="10.7109375" style="225" customWidth="1"/>
    <col min="9995" max="10240" width="11.42578125" style="225"/>
    <col min="10241" max="10241" width="0.140625" style="225" customWidth="1"/>
    <col min="10242" max="10242" width="2.7109375" style="225" customWidth="1"/>
    <col min="10243" max="10243" width="18.5703125" style="225" customWidth="1"/>
    <col min="10244" max="10244" width="1.28515625" style="225" customWidth="1"/>
    <col min="10245" max="10245" width="30.7109375" style="225" customWidth="1"/>
    <col min="10246" max="10250" width="10.7109375" style="225" customWidth="1"/>
    <col min="10251" max="10496" width="11.42578125" style="225"/>
    <col min="10497" max="10497" width="0.140625" style="225" customWidth="1"/>
    <col min="10498" max="10498" width="2.7109375" style="225" customWidth="1"/>
    <col min="10499" max="10499" width="18.5703125" style="225" customWidth="1"/>
    <col min="10500" max="10500" width="1.28515625" style="225" customWidth="1"/>
    <col min="10501" max="10501" width="30.7109375" style="225" customWidth="1"/>
    <col min="10502" max="10506" width="10.7109375" style="225" customWidth="1"/>
    <col min="10507" max="10752" width="11.42578125" style="225"/>
    <col min="10753" max="10753" width="0.140625" style="225" customWidth="1"/>
    <col min="10754" max="10754" width="2.7109375" style="225" customWidth="1"/>
    <col min="10755" max="10755" width="18.5703125" style="225" customWidth="1"/>
    <col min="10756" max="10756" width="1.28515625" style="225" customWidth="1"/>
    <col min="10757" max="10757" width="30.7109375" style="225" customWidth="1"/>
    <col min="10758" max="10762" width="10.7109375" style="225" customWidth="1"/>
    <col min="10763" max="11008" width="11.42578125" style="225"/>
    <col min="11009" max="11009" width="0.140625" style="225" customWidth="1"/>
    <col min="11010" max="11010" width="2.7109375" style="225" customWidth="1"/>
    <col min="11011" max="11011" width="18.5703125" style="225" customWidth="1"/>
    <col min="11012" max="11012" width="1.28515625" style="225" customWidth="1"/>
    <col min="11013" max="11013" width="30.7109375" style="225" customWidth="1"/>
    <col min="11014" max="11018" width="10.7109375" style="225" customWidth="1"/>
    <col min="11019" max="11264" width="11.42578125" style="225"/>
    <col min="11265" max="11265" width="0.140625" style="225" customWidth="1"/>
    <col min="11266" max="11266" width="2.7109375" style="225" customWidth="1"/>
    <col min="11267" max="11267" width="18.5703125" style="225" customWidth="1"/>
    <col min="11268" max="11268" width="1.28515625" style="225" customWidth="1"/>
    <col min="11269" max="11269" width="30.7109375" style="225" customWidth="1"/>
    <col min="11270" max="11274" width="10.7109375" style="225" customWidth="1"/>
    <col min="11275" max="11520" width="11.42578125" style="225"/>
    <col min="11521" max="11521" width="0.140625" style="225" customWidth="1"/>
    <col min="11522" max="11522" width="2.7109375" style="225" customWidth="1"/>
    <col min="11523" max="11523" width="18.5703125" style="225" customWidth="1"/>
    <col min="11524" max="11524" width="1.28515625" style="225" customWidth="1"/>
    <col min="11525" max="11525" width="30.7109375" style="225" customWidth="1"/>
    <col min="11526" max="11530" width="10.7109375" style="225" customWidth="1"/>
    <col min="11531" max="11776" width="11.42578125" style="225"/>
    <col min="11777" max="11777" width="0.140625" style="225" customWidth="1"/>
    <col min="11778" max="11778" width="2.7109375" style="225" customWidth="1"/>
    <col min="11779" max="11779" width="18.5703125" style="225" customWidth="1"/>
    <col min="11780" max="11780" width="1.28515625" style="225" customWidth="1"/>
    <col min="11781" max="11781" width="30.7109375" style="225" customWidth="1"/>
    <col min="11782" max="11786" width="10.7109375" style="225" customWidth="1"/>
    <col min="11787" max="12032" width="11.42578125" style="225"/>
    <col min="12033" max="12033" width="0.140625" style="225" customWidth="1"/>
    <col min="12034" max="12034" width="2.7109375" style="225" customWidth="1"/>
    <col min="12035" max="12035" width="18.5703125" style="225" customWidth="1"/>
    <col min="12036" max="12036" width="1.28515625" style="225" customWidth="1"/>
    <col min="12037" max="12037" width="30.7109375" style="225" customWidth="1"/>
    <col min="12038" max="12042" width="10.7109375" style="225" customWidth="1"/>
    <col min="12043" max="12288" width="11.42578125" style="225"/>
    <col min="12289" max="12289" width="0.140625" style="225" customWidth="1"/>
    <col min="12290" max="12290" width="2.7109375" style="225" customWidth="1"/>
    <col min="12291" max="12291" width="18.5703125" style="225" customWidth="1"/>
    <col min="12292" max="12292" width="1.28515625" style="225" customWidth="1"/>
    <col min="12293" max="12293" width="30.7109375" style="225" customWidth="1"/>
    <col min="12294" max="12298" width="10.7109375" style="225" customWidth="1"/>
    <col min="12299" max="12544" width="11.42578125" style="225"/>
    <col min="12545" max="12545" width="0.140625" style="225" customWidth="1"/>
    <col min="12546" max="12546" width="2.7109375" style="225" customWidth="1"/>
    <col min="12547" max="12547" width="18.5703125" style="225" customWidth="1"/>
    <col min="12548" max="12548" width="1.28515625" style="225" customWidth="1"/>
    <col min="12549" max="12549" width="30.7109375" style="225" customWidth="1"/>
    <col min="12550" max="12554" width="10.7109375" style="225" customWidth="1"/>
    <col min="12555" max="12800" width="11.42578125" style="225"/>
    <col min="12801" max="12801" width="0.140625" style="225" customWidth="1"/>
    <col min="12802" max="12802" width="2.7109375" style="225" customWidth="1"/>
    <col min="12803" max="12803" width="18.5703125" style="225" customWidth="1"/>
    <col min="12804" max="12804" width="1.28515625" style="225" customWidth="1"/>
    <col min="12805" max="12805" width="30.7109375" style="225" customWidth="1"/>
    <col min="12806" max="12810" width="10.7109375" style="225" customWidth="1"/>
    <col min="12811" max="13056" width="11.42578125" style="225"/>
    <col min="13057" max="13057" width="0.140625" style="225" customWidth="1"/>
    <col min="13058" max="13058" width="2.7109375" style="225" customWidth="1"/>
    <col min="13059" max="13059" width="18.5703125" style="225" customWidth="1"/>
    <col min="13060" max="13060" width="1.28515625" style="225" customWidth="1"/>
    <col min="13061" max="13061" width="30.7109375" style="225" customWidth="1"/>
    <col min="13062" max="13066" width="10.7109375" style="225" customWidth="1"/>
    <col min="13067" max="13312" width="11.42578125" style="225"/>
    <col min="13313" max="13313" width="0.140625" style="225" customWidth="1"/>
    <col min="13314" max="13314" width="2.7109375" style="225" customWidth="1"/>
    <col min="13315" max="13315" width="18.5703125" style="225" customWidth="1"/>
    <col min="13316" max="13316" width="1.28515625" style="225" customWidth="1"/>
    <col min="13317" max="13317" width="30.7109375" style="225" customWidth="1"/>
    <col min="13318" max="13322" width="10.7109375" style="225" customWidth="1"/>
    <col min="13323" max="13568" width="11.42578125" style="225"/>
    <col min="13569" max="13569" width="0.140625" style="225" customWidth="1"/>
    <col min="13570" max="13570" width="2.7109375" style="225" customWidth="1"/>
    <col min="13571" max="13571" width="18.5703125" style="225" customWidth="1"/>
    <col min="13572" max="13572" width="1.28515625" style="225" customWidth="1"/>
    <col min="13573" max="13573" width="30.7109375" style="225" customWidth="1"/>
    <col min="13574" max="13578" width="10.7109375" style="225" customWidth="1"/>
    <col min="13579" max="13824" width="11.42578125" style="225"/>
    <col min="13825" max="13825" width="0.140625" style="225" customWidth="1"/>
    <col min="13826" max="13826" width="2.7109375" style="225" customWidth="1"/>
    <col min="13827" max="13827" width="18.5703125" style="225" customWidth="1"/>
    <col min="13828" max="13828" width="1.28515625" style="225" customWidth="1"/>
    <col min="13829" max="13829" width="30.7109375" style="225" customWidth="1"/>
    <col min="13830" max="13834" width="10.7109375" style="225" customWidth="1"/>
    <col min="13835" max="14080" width="11.42578125" style="225"/>
    <col min="14081" max="14081" width="0.140625" style="225" customWidth="1"/>
    <col min="14082" max="14082" width="2.7109375" style="225" customWidth="1"/>
    <col min="14083" max="14083" width="18.5703125" style="225" customWidth="1"/>
    <col min="14084" max="14084" width="1.28515625" style="225" customWidth="1"/>
    <col min="14085" max="14085" width="30.7109375" style="225" customWidth="1"/>
    <col min="14086" max="14090" width="10.7109375" style="225" customWidth="1"/>
    <col min="14091" max="14336" width="11.42578125" style="225"/>
    <col min="14337" max="14337" width="0.140625" style="225" customWidth="1"/>
    <col min="14338" max="14338" width="2.7109375" style="225" customWidth="1"/>
    <col min="14339" max="14339" width="18.5703125" style="225" customWidth="1"/>
    <col min="14340" max="14340" width="1.28515625" style="225" customWidth="1"/>
    <col min="14341" max="14341" width="30.7109375" style="225" customWidth="1"/>
    <col min="14342" max="14346" width="10.7109375" style="225" customWidth="1"/>
    <col min="14347" max="14592" width="11.42578125" style="225"/>
    <col min="14593" max="14593" width="0.140625" style="225" customWidth="1"/>
    <col min="14594" max="14594" width="2.7109375" style="225" customWidth="1"/>
    <col min="14595" max="14595" width="18.5703125" style="225" customWidth="1"/>
    <col min="14596" max="14596" width="1.28515625" style="225" customWidth="1"/>
    <col min="14597" max="14597" width="30.7109375" style="225" customWidth="1"/>
    <col min="14598" max="14602" width="10.7109375" style="225" customWidth="1"/>
    <col min="14603" max="14848" width="11.42578125" style="225"/>
    <col min="14849" max="14849" width="0.140625" style="225" customWidth="1"/>
    <col min="14850" max="14850" width="2.7109375" style="225" customWidth="1"/>
    <col min="14851" max="14851" width="18.5703125" style="225" customWidth="1"/>
    <col min="14852" max="14852" width="1.28515625" style="225" customWidth="1"/>
    <col min="14853" max="14853" width="30.7109375" style="225" customWidth="1"/>
    <col min="14854" max="14858" width="10.7109375" style="225" customWidth="1"/>
    <col min="14859" max="15104" width="11.42578125" style="225"/>
    <col min="15105" max="15105" width="0.140625" style="225" customWidth="1"/>
    <col min="15106" max="15106" width="2.7109375" style="225" customWidth="1"/>
    <col min="15107" max="15107" width="18.5703125" style="225" customWidth="1"/>
    <col min="15108" max="15108" width="1.28515625" style="225" customWidth="1"/>
    <col min="15109" max="15109" width="30.7109375" style="225" customWidth="1"/>
    <col min="15110" max="15114" width="10.7109375" style="225" customWidth="1"/>
    <col min="15115" max="15360" width="11.42578125" style="225"/>
    <col min="15361" max="15361" width="0.140625" style="225" customWidth="1"/>
    <col min="15362" max="15362" width="2.7109375" style="225" customWidth="1"/>
    <col min="15363" max="15363" width="18.5703125" style="225" customWidth="1"/>
    <col min="15364" max="15364" width="1.28515625" style="225" customWidth="1"/>
    <col min="15365" max="15365" width="30.7109375" style="225" customWidth="1"/>
    <col min="15366" max="15370" width="10.7109375" style="225" customWidth="1"/>
    <col min="15371" max="15616" width="11.42578125" style="225"/>
    <col min="15617" max="15617" width="0.140625" style="225" customWidth="1"/>
    <col min="15618" max="15618" width="2.7109375" style="225" customWidth="1"/>
    <col min="15619" max="15619" width="18.5703125" style="225" customWidth="1"/>
    <col min="15620" max="15620" width="1.28515625" style="225" customWidth="1"/>
    <col min="15621" max="15621" width="30.7109375" style="225" customWidth="1"/>
    <col min="15622" max="15626" width="10.7109375" style="225" customWidth="1"/>
    <col min="15627" max="15872" width="11.42578125" style="225"/>
    <col min="15873" max="15873" width="0.140625" style="225" customWidth="1"/>
    <col min="15874" max="15874" width="2.7109375" style="225" customWidth="1"/>
    <col min="15875" max="15875" width="18.5703125" style="225" customWidth="1"/>
    <col min="15876" max="15876" width="1.28515625" style="225" customWidth="1"/>
    <col min="15877" max="15877" width="30.7109375" style="225" customWidth="1"/>
    <col min="15878" max="15882" width="10.7109375" style="225" customWidth="1"/>
    <col min="15883" max="16128" width="11.42578125" style="225"/>
    <col min="16129" max="16129" width="0.140625" style="225" customWidth="1"/>
    <col min="16130" max="16130" width="2.7109375" style="225" customWidth="1"/>
    <col min="16131" max="16131" width="18.5703125" style="225" customWidth="1"/>
    <col min="16132" max="16132" width="1.28515625" style="225" customWidth="1"/>
    <col min="16133" max="16133" width="30.7109375" style="225" customWidth="1"/>
    <col min="16134" max="16138" width="10.7109375" style="225" customWidth="1"/>
    <col min="16139" max="16384" width="11.42578125" style="225"/>
  </cols>
  <sheetData>
    <row r="1" spans="1:7" s="222" customFormat="1" ht="0.75" customHeight="1"/>
    <row r="2" spans="1:7" s="222" customFormat="1" ht="21" customHeight="1">
      <c r="B2" s="223"/>
      <c r="E2" s="66" t="s">
        <v>36</v>
      </c>
      <c r="F2" s="229"/>
      <c r="G2" s="229"/>
    </row>
    <row r="3" spans="1:7" s="222" customFormat="1" ht="15" customHeight="1">
      <c r="E3" s="921" t="s">
        <v>538</v>
      </c>
      <c r="F3" s="230"/>
      <c r="G3" s="230"/>
    </row>
    <row r="4" spans="1:7" s="162" customFormat="1" ht="20.25" customHeight="1">
      <c r="B4" s="161"/>
      <c r="C4" s="6" t="str">
        <f>Indice!C4</f>
        <v>Producción de energía eléctrica</v>
      </c>
    </row>
    <row r="5" spans="1:7" s="162" customFormat="1" ht="12.75" customHeight="1">
      <c r="B5" s="161"/>
      <c r="C5" s="224"/>
    </row>
    <row r="6" spans="1:7" s="162" customFormat="1" ht="13.5" customHeight="1">
      <c r="B6" s="161"/>
      <c r="C6" s="164"/>
      <c r="D6" s="165"/>
      <c r="E6" s="165"/>
    </row>
    <row r="7" spans="1:7" s="162" customFormat="1" ht="12.75" customHeight="1">
      <c r="B7" s="161"/>
      <c r="C7" s="1012" t="s">
        <v>423</v>
      </c>
      <c r="D7" s="165"/>
      <c r="E7" s="468"/>
    </row>
    <row r="8" spans="1:7" s="222" customFormat="1" ht="12.75" customHeight="1">
      <c r="A8" s="162"/>
      <c r="B8" s="161"/>
      <c r="C8" s="1012"/>
      <c r="D8" s="165"/>
      <c r="E8" s="468"/>
      <c r="F8" s="186"/>
      <c r="G8" s="186"/>
    </row>
    <row r="9" spans="1:7" s="222" customFormat="1" ht="12.75" customHeight="1">
      <c r="A9" s="162"/>
      <c r="B9" s="161"/>
      <c r="C9" s="1012"/>
      <c r="D9" s="165"/>
      <c r="E9" s="468"/>
      <c r="F9" s="186"/>
      <c r="G9" s="186"/>
    </row>
    <row r="10" spans="1:7" s="222" customFormat="1" ht="12.75" customHeight="1">
      <c r="A10" s="162"/>
      <c r="B10" s="161"/>
      <c r="C10" s="1012"/>
      <c r="D10" s="165"/>
      <c r="E10" s="468"/>
      <c r="F10" s="186"/>
      <c r="G10" s="186"/>
    </row>
    <row r="11" spans="1:7" s="222" customFormat="1" ht="12.75" customHeight="1">
      <c r="A11" s="162"/>
      <c r="B11" s="161"/>
      <c r="C11" s="293"/>
      <c r="D11" s="165"/>
      <c r="E11" s="599"/>
      <c r="F11" s="186"/>
      <c r="G11" s="186"/>
    </row>
    <row r="12" spans="1:7" s="222" customFormat="1" ht="12.75" customHeight="1">
      <c r="A12" s="162"/>
      <c r="B12" s="161"/>
      <c r="C12" s="164"/>
      <c r="D12" s="165"/>
      <c r="E12" s="599"/>
      <c r="F12" s="186"/>
      <c r="G12" s="186"/>
    </row>
    <row r="13" spans="1:7" s="222" customFormat="1" ht="12.75" customHeight="1">
      <c r="A13" s="162"/>
      <c r="B13" s="161"/>
      <c r="C13" s="164"/>
      <c r="D13" s="165"/>
      <c r="E13" s="599"/>
      <c r="F13" s="186"/>
      <c r="G13" s="186"/>
    </row>
    <row r="14" spans="1:7" s="222" customFormat="1" ht="12.75" customHeight="1">
      <c r="A14" s="162"/>
      <c r="B14" s="161"/>
      <c r="C14" s="164"/>
      <c r="D14" s="165"/>
      <c r="E14" s="599"/>
      <c r="F14" s="186"/>
      <c r="G14" s="186"/>
    </row>
    <row r="15" spans="1:7" s="222" customFormat="1" ht="12.75" customHeight="1">
      <c r="A15" s="162"/>
      <c r="B15" s="161"/>
      <c r="C15" s="164"/>
      <c r="D15" s="165"/>
      <c r="E15" s="599"/>
      <c r="F15" s="186"/>
      <c r="G15" s="186"/>
    </row>
    <row r="16" spans="1:7" s="222" customFormat="1" ht="12.75" customHeight="1">
      <c r="A16" s="162"/>
      <c r="B16" s="161"/>
      <c r="C16" s="164"/>
      <c r="D16" s="165"/>
      <c r="E16" s="599"/>
      <c r="F16" s="186"/>
      <c r="G16" s="186"/>
    </row>
    <row r="17" spans="1:11" s="222" customFormat="1" ht="12.75" customHeight="1">
      <c r="A17" s="162"/>
      <c r="B17" s="161"/>
      <c r="C17" s="164"/>
      <c r="D17" s="165"/>
      <c r="E17" s="599"/>
      <c r="F17" s="186"/>
      <c r="G17" s="186"/>
    </row>
    <row r="18" spans="1:11" s="222" customFormat="1" ht="12.75" customHeight="1">
      <c r="A18" s="162"/>
      <c r="B18" s="161"/>
      <c r="C18" s="164"/>
      <c r="D18" s="165"/>
      <c r="E18" s="599"/>
      <c r="F18" s="186"/>
      <c r="G18" s="186"/>
    </row>
    <row r="19" spans="1:11" s="222" customFormat="1" ht="12.75" customHeight="1">
      <c r="A19" s="162"/>
      <c r="B19" s="161"/>
      <c r="C19" s="164"/>
      <c r="D19" s="165"/>
      <c r="E19" s="599"/>
      <c r="F19" s="186"/>
      <c r="G19" s="186"/>
    </row>
    <row r="20" spans="1:11" s="222" customFormat="1" ht="12.75" customHeight="1">
      <c r="A20" s="162"/>
      <c r="B20" s="161"/>
      <c r="C20" s="164"/>
      <c r="D20" s="165"/>
      <c r="E20" s="599"/>
      <c r="F20" s="186"/>
      <c r="G20" s="186"/>
    </row>
    <row r="21" spans="1:11" s="222" customFormat="1" ht="12.75" customHeight="1">
      <c r="A21" s="162"/>
      <c r="B21" s="161"/>
      <c r="C21" s="164"/>
      <c r="D21" s="165"/>
      <c r="E21" s="599"/>
      <c r="F21" s="186"/>
      <c r="G21" s="186"/>
    </row>
    <row r="22" spans="1:11">
      <c r="E22" s="600"/>
    </row>
    <row r="23" spans="1:11">
      <c r="E23" s="600"/>
      <c r="H23" s="226"/>
      <c r="I23" s="226"/>
      <c r="J23" s="226"/>
      <c r="K23" s="226"/>
    </row>
    <row r="24" spans="1:11">
      <c r="E24" s="601"/>
      <c r="F24" s="228"/>
      <c r="G24" s="228"/>
      <c r="H24" s="226"/>
      <c r="I24" s="226"/>
      <c r="J24" s="226"/>
      <c r="K24" s="226"/>
    </row>
    <row r="25" spans="1:11" ht="16.149999999999999" customHeight="1">
      <c r="E25" s="782" t="s">
        <v>308</v>
      </c>
      <c r="F25" s="227"/>
      <c r="G25" s="227"/>
      <c r="H25" s="226"/>
      <c r="I25" s="226"/>
      <c r="J25" s="226"/>
      <c r="K25" s="226"/>
    </row>
    <row r="26" spans="1:11">
      <c r="F26" s="227"/>
      <c r="G26" s="227"/>
      <c r="H26" s="226"/>
      <c r="I26" s="226"/>
      <c r="J26" s="226"/>
      <c r="K26" s="226"/>
    </row>
  </sheetData>
  <mergeCells count="1">
    <mergeCell ref="C7:C10"/>
  </mergeCells>
  <hyperlinks>
    <hyperlink ref="C4" location="Indice!A1" display="Indice!A1"/>
  </hyperlinks>
  <printOptions horizontalCentered="1" verticalCentered="1"/>
  <pageMargins left="0.78740157480314965" right="0.78740157480314965" top="0.98425196850393704" bottom="0.98425196850393704" header="0" footer="0"/>
  <pageSetup paperSize="9" orientation="landscape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M43"/>
  <sheetViews>
    <sheetView showGridLines="0" showRowColHeaders="0" zoomScaleNormal="100" workbookViewId="0">
      <selection activeCell="B3" sqref="B3"/>
    </sheetView>
  </sheetViews>
  <sheetFormatPr baseColWidth="10" defaultColWidth="11.42578125" defaultRowHeight="15"/>
  <cols>
    <col min="1" max="1" width="2.7109375" style="287" customWidth="1"/>
    <col min="2" max="2" width="7" style="287" customWidth="1"/>
    <col min="3" max="3" width="23.7109375" style="287" customWidth="1"/>
    <col min="4" max="4" width="8.7109375" style="287" bestFit="1" customWidth="1"/>
    <col min="5" max="5" width="8.140625" style="287" bestFit="1" customWidth="1"/>
    <col min="6" max="6" width="9.5703125" style="287" bestFit="1" customWidth="1"/>
    <col min="7" max="7" width="8.42578125" style="287" customWidth="1"/>
    <col min="8" max="8" width="8.5703125" style="287" customWidth="1"/>
    <col min="9" max="9" width="8.140625" style="287" bestFit="1" customWidth="1"/>
    <col min="10" max="11" width="9.5703125" style="287" bestFit="1" customWidth="1"/>
    <col min="12" max="16384" width="11.42578125" style="287"/>
  </cols>
  <sheetData>
    <row r="1" spans="2:13" ht="21" customHeight="1">
      <c r="M1" s="876" t="s">
        <v>36</v>
      </c>
    </row>
    <row r="2" spans="2:13" ht="15" customHeight="1">
      <c r="M2" s="921" t="s">
        <v>538</v>
      </c>
    </row>
    <row r="3" spans="2:13" ht="20.25" customHeight="1">
      <c r="B3" s="6" t="str">
        <f>Indice!$C$4</f>
        <v>Producción de energía eléctrica</v>
      </c>
    </row>
    <row r="4" spans="2:13" ht="22.5" customHeight="1"/>
    <row r="5" spans="2:13" ht="47.25" customHeight="1">
      <c r="B5" s="1012" t="s">
        <v>537</v>
      </c>
      <c r="C5" s="1012"/>
    </row>
    <row r="6" spans="2:13">
      <c r="B6" s="293"/>
      <c r="C6" s="293"/>
    </row>
    <row r="7" spans="2:13">
      <c r="B7" s="293"/>
      <c r="C7" s="293"/>
    </row>
    <row r="8" spans="2:13">
      <c r="B8" s="293"/>
    </row>
    <row r="9" spans="2:13">
      <c r="B9" s="293"/>
    </row>
    <row r="16" spans="2:13" ht="14.25" customHeight="1"/>
    <row r="17" spans="6:12" ht="15" customHeight="1">
      <c r="I17" s="286"/>
    </row>
    <row r="25" spans="6:12">
      <c r="K25" s="288"/>
      <c r="L25" s="294" t="s">
        <v>335</v>
      </c>
    </row>
    <row r="26" spans="6:12">
      <c r="K26" s="289"/>
      <c r="L26" s="294" t="s">
        <v>351</v>
      </c>
    </row>
    <row r="27" spans="6:12">
      <c r="F27" s="290"/>
      <c r="K27" s="291"/>
      <c r="L27" s="294" t="s">
        <v>352</v>
      </c>
    </row>
    <row r="28" spans="6:12">
      <c r="F28" s="290"/>
      <c r="K28" s="292"/>
      <c r="L28" s="294" t="s">
        <v>353</v>
      </c>
    </row>
    <row r="29" spans="6:12">
      <c r="F29" s="290"/>
    </row>
    <row r="30" spans="6:12">
      <c r="F30" s="290"/>
    </row>
    <row r="31" spans="6:12">
      <c r="F31" s="290"/>
    </row>
    <row r="32" spans="6:12">
      <c r="F32" s="290"/>
    </row>
    <row r="33" spans="5:6">
      <c r="F33" s="290"/>
    </row>
    <row r="34" spans="5:6">
      <c r="F34" s="290"/>
    </row>
    <row r="35" spans="5:6">
      <c r="E35" s="290"/>
      <c r="F35" s="290"/>
    </row>
    <row r="36" spans="5:6">
      <c r="E36" s="290"/>
      <c r="F36" s="290"/>
    </row>
    <row r="37" spans="5:6">
      <c r="F37" s="290"/>
    </row>
    <row r="38" spans="5:6">
      <c r="F38" s="290"/>
    </row>
    <row r="39" spans="5:6">
      <c r="F39" s="290"/>
    </row>
    <row r="40" spans="5:6">
      <c r="F40" s="290"/>
    </row>
    <row r="41" spans="5:6">
      <c r="F41" s="290"/>
    </row>
    <row r="42" spans="5:6">
      <c r="F42" s="290"/>
    </row>
    <row r="43" spans="5:6">
      <c r="F43" s="290"/>
    </row>
  </sheetData>
  <mergeCells count="1">
    <mergeCell ref="B5:C5"/>
  </mergeCells>
  <hyperlinks>
    <hyperlink ref="B3" location="Indice!A1" display="Indice!A1"/>
  </hyperlinks>
  <pageMargins left="0.31496062992126" right="0.31496062992126" top="0.74803149606299202" bottom="0.74803149606299202" header="0.31496062992126" footer="0.31496062992126"/>
  <pageSetup paperSize="9" scale="96" orientation="landscape" r:id="rId1"/>
  <headerFooter>
    <oddHeader>&amp;L&amp;G</oddHeader>
    <oddFooter>&amp;L&amp;K006699Dpto. Estadistica e Información. DCRyCGdR&amp;R&amp;K006699Diciembre 2014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02">
    <pageSetUpPr autoPageBreaks="0"/>
  </sheetPr>
  <dimension ref="A1:P37"/>
  <sheetViews>
    <sheetView showGridLines="0" showRowColHeaders="0" zoomScaleNormal="100" workbookViewId="0">
      <selection activeCell="B2" sqref="B2"/>
    </sheetView>
  </sheetViews>
  <sheetFormatPr baseColWidth="10" defaultRowHeight="11.25"/>
  <cols>
    <col min="1" max="1" width="0.140625" style="12" customWidth="1"/>
    <col min="2" max="2" width="2.7109375" style="12" customWidth="1"/>
    <col min="3" max="3" width="23.7109375" style="12" customWidth="1"/>
    <col min="4" max="4" width="1.28515625" style="12" customWidth="1"/>
    <col min="5" max="5" width="34" style="14" customWidth="1"/>
    <col min="6" max="7" width="10.7109375" style="368" customWidth="1"/>
    <col min="8" max="8" width="13.7109375" style="368" customWidth="1"/>
    <col min="9" max="10" width="10.7109375" style="14" customWidth="1"/>
    <col min="11" max="256" width="11.42578125" style="14"/>
    <col min="257" max="257" width="0.140625" style="14" customWidth="1"/>
    <col min="258" max="258" width="2.7109375" style="14" customWidth="1"/>
    <col min="259" max="259" width="15.42578125" style="14" customWidth="1"/>
    <col min="260" max="260" width="1.28515625" style="14" customWidth="1"/>
    <col min="261" max="261" width="34" style="14" customWidth="1"/>
    <col min="262" max="266" width="10.7109375" style="14" customWidth="1"/>
    <col min="267" max="512" width="11.42578125" style="14"/>
    <col min="513" max="513" width="0.140625" style="14" customWidth="1"/>
    <col min="514" max="514" width="2.7109375" style="14" customWidth="1"/>
    <col min="515" max="515" width="15.42578125" style="14" customWidth="1"/>
    <col min="516" max="516" width="1.28515625" style="14" customWidth="1"/>
    <col min="517" max="517" width="34" style="14" customWidth="1"/>
    <col min="518" max="522" width="10.7109375" style="14" customWidth="1"/>
    <col min="523" max="768" width="11.42578125" style="14"/>
    <col min="769" max="769" width="0.140625" style="14" customWidth="1"/>
    <col min="770" max="770" width="2.7109375" style="14" customWidth="1"/>
    <col min="771" max="771" width="15.42578125" style="14" customWidth="1"/>
    <col min="772" max="772" width="1.28515625" style="14" customWidth="1"/>
    <col min="773" max="773" width="34" style="14" customWidth="1"/>
    <col min="774" max="778" width="10.7109375" style="14" customWidth="1"/>
    <col min="779" max="1024" width="11.42578125" style="14"/>
    <col min="1025" max="1025" width="0.140625" style="14" customWidth="1"/>
    <col min="1026" max="1026" width="2.7109375" style="14" customWidth="1"/>
    <col min="1027" max="1027" width="15.42578125" style="14" customWidth="1"/>
    <col min="1028" max="1028" width="1.28515625" style="14" customWidth="1"/>
    <col min="1029" max="1029" width="34" style="14" customWidth="1"/>
    <col min="1030" max="1034" width="10.7109375" style="14" customWidth="1"/>
    <col min="1035" max="1280" width="11.42578125" style="14"/>
    <col min="1281" max="1281" width="0.140625" style="14" customWidth="1"/>
    <col min="1282" max="1282" width="2.7109375" style="14" customWidth="1"/>
    <col min="1283" max="1283" width="15.42578125" style="14" customWidth="1"/>
    <col min="1284" max="1284" width="1.28515625" style="14" customWidth="1"/>
    <col min="1285" max="1285" width="34" style="14" customWidth="1"/>
    <col min="1286" max="1290" width="10.7109375" style="14" customWidth="1"/>
    <col min="1291" max="1536" width="11.42578125" style="14"/>
    <col min="1537" max="1537" width="0.140625" style="14" customWidth="1"/>
    <col min="1538" max="1538" width="2.7109375" style="14" customWidth="1"/>
    <col min="1539" max="1539" width="15.42578125" style="14" customWidth="1"/>
    <col min="1540" max="1540" width="1.28515625" style="14" customWidth="1"/>
    <col min="1541" max="1541" width="34" style="14" customWidth="1"/>
    <col min="1542" max="1546" width="10.7109375" style="14" customWidth="1"/>
    <col min="1547" max="1792" width="11.42578125" style="14"/>
    <col min="1793" max="1793" width="0.140625" style="14" customWidth="1"/>
    <col min="1794" max="1794" width="2.7109375" style="14" customWidth="1"/>
    <col min="1795" max="1795" width="15.42578125" style="14" customWidth="1"/>
    <col min="1796" max="1796" width="1.28515625" style="14" customWidth="1"/>
    <col min="1797" max="1797" width="34" style="14" customWidth="1"/>
    <col min="1798" max="1802" width="10.7109375" style="14" customWidth="1"/>
    <col min="1803" max="2048" width="11.42578125" style="14"/>
    <col min="2049" max="2049" width="0.140625" style="14" customWidth="1"/>
    <col min="2050" max="2050" width="2.7109375" style="14" customWidth="1"/>
    <col min="2051" max="2051" width="15.42578125" style="14" customWidth="1"/>
    <col min="2052" max="2052" width="1.28515625" style="14" customWidth="1"/>
    <col min="2053" max="2053" width="34" style="14" customWidth="1"/>
    <col min="2054" max="2058" width="10.7109375" style="14" customWidth="1"/>
    <col min="2059" max="2304" width="11.42578125" style="14"/>
    <col min="2305" max="2305" width="0.140625" style="14" customWidth="1"/>
    <col min="2306" max="2306" width="2.7109375" style="14" customWidth="1"/>
    <col min="2307" max="2307" width="15.42578125" style="14" customWidth="1"/>
    <col min="2308" max="2308" width="1.28515625" style="14" customWidth="1"/>
    <col min="2309" max="2309" width="34" style="14" customWidth="1"/>
    <col min="2310" max="2314" width="10.7109375" style="14" customWidth="1"/>
    <col min="2315" max="2560" width="11.42578125" style="14"/>
    <col min="2561" max="2561" width="0.140625" style="14" customWidth="1"/>
    <col min="2562" max="2562" width="2.7109375" style="14" customWidth="1"/>
    <col min="2563" max="2563" width="15.42578125" style="14" customWidth="1"/>
    <col min="2564" max="2564" width="1.28515625" style="14" customWidth="1"/>
    <col min="2565" max="2565" width="34" style="14" customWidth="1"/>
    <col min="2566" max="2570" width="10.7109375" style="14" customWidth="1"/>
    <col min="2571" max="2816" width="11.42578125" style="14"/>
    <col min="2817" max="2817" width="0.140625" style="14" customWidth="1"/>
    <col min="2818" max="2818" width="2.7109375" style="14" customWidth="1"/>
    <col min="2819" max="2819" width="15.42578125" style="14" customWidth="1"/>
    <col min="2820" max="2820" width="1.28515625" style="14" customWidth="1"/>
    <col min="2821" max="2821" width="34" style="14" customWidth="1"/>
    <col min="2822" max="2826" width="10.7109375" style="14" customWidth="1"/>
    <col min="2827" max="3072" width="11.42578125" style="14"/>
    <col min="3073" max="3073" width="0.140625" style="14" customWidth="1"/>
    <col min="3074" max="3074" width="2.7109375" style="14" customWidth="1"/>
    <col min="3075" max="3075" width="15.42578125" style="14" customWidth="1"/>
    <col min="3076" max="3076" width="1.28515625" style="14" customWidth="1"/>
    <col min="3077" max="3077" width="34" style="14" customWidth="1"/>
    <col min="3078" max="3082" width="10.7109375" style="14" customWidth="1"/>
    <col min="3083" max="3328" width="11.42578125" style="14"/>
    <col min="3329" max="3329" width="0.140625" style="14" customWidth="1"/>
    <col min="3330" max="3330" width="2.7109375" style="14" customWidth="1"/>
    <col min="3331" max="3331" width="15.42578125" style="14" customWidth="1"/>
    <col min="3332" max="3332" width="1.28515625" style="14" customWidth="1"/>
    <col min="3333" max="3333" width="34" style="14" customWidth="1"/>
    <col min="3334" max="3338" width="10.7109375" style="14" customWidth="1"/>
    <col min="3339" max="3584" width="11.42578125" style="14"/>
    <col min="3585" max="3585" width="0.140625" style="14" customWidth="1"/>
    <col min="3586" max="3586" width="2.7109375" style="14" customWidth="1"/>
    <col min="3587" max="3587" width="15.42578125" style="14" customWidth="1"/>
    <col min="3588" max="3588" width="1.28515625" style="14" customWidth="1"/>
    <col min="3589" max="3589" width="34" style="14" customWidth="1"/>
    <col min="3590" max="3594" width="10.7109375" style="14" customWidth="1"/>
    <col min="3595" max="3840" width="11.42578125" style="14"/>
    <col min="3841" max="3841" width="0.140625" style="14" customWidth="1"/>
    <col min="3842" max="3842" width="2.7109375" style="14" customWidth="1"/>
    <col min="3843" max="3843" width="15.42578125" style="14" customWidth="1"/>
    <col min="3844" max="3844" width="1.28515625" style="14" customWidth="1"/>
    <col min="3845" max="3845" width="34" style="14" customWidth="1"/>
    <col min="3846" max="3850" width="10.7109375" style="14" customWidth="1"/>
    <col min="3851" max="4096" width="11.42578125" style="14"/>
    <col min="4097" max="4097" width="0.140625" style="14" customWidth="1"/>
    <col min="4098" max="4098" width="2.7109375" style="14" customWidth="1"/>
    <col min="4099" max="4099" width="15.42578125" style="14" customWidth="1"/>
    <col min="4100" max="4100" width="1.28515625" style="14" customWidth="1"/>
    <col min="4101" max="4101" width="34" style="14" customWidth="1"/>
    <col min="4102" max="4106" width="10.7109375" style="14" customWidth="1"/>
    <col min="4107" max="4352" width="11.42578125" style="14"/>
    <col min="4353" max="4353" width="0.140625" style="14" customWidth="1"/>
    <col min="4354" max="4354" width="2.7109375" style="14" customWidth="1"/>
    <col min="4355" max="4355" width="15.42578125" style="14" customWidth="1"/>
    <col min="4356" max="4356" width="1.28515625" style="14" customWidth="1"/>
    <col min="4357" max="4357" width="34" style="14" customWidth="1"/>
    <col min="4358" max="4362" width="10.7109375" style="14" customWidth="1"/>
    <col min="4363" max="4608" width="11.42578125" style="14"/>
    <col min="4609" max="4609" width="0.140625" style="14" customWidth="1"/>
    <col min="4610" max="4610" width="2.7109375" style="14" customWidth="1"/>
    <col min="4611" max="4611" width="15.42578125" style="14" customWidth="1"/>
    <col min="4612" max="4612" width="1.28515625" style="14" customWidth="1"/>
    <col min="4613" max="4613" width="34" style="14" customWidth="1"/>
    <col min="4614" max="4618" width="10.7109375" style="14" customWidth="1"/>
    <col min="4619" max="4864" width="11.42578125" style="14"/>
    <col min="4865" max="4865" width="0.140625" style="14" customWidth="1"/>
    <col min="4866" max="4866" width="2.7109375" style="14" customWidth="1"/>
    <col min="4867" max="4867" width="15.42578125" style="14" customWidth="1"/>
    <col min="4868" max="4868" width="1.28515625" style="14" customWidth="1"/>
    <col min="4869" max="4869" width="34" style="14" customWidth="1"/>
    <col min="4870" max="4874" width="10.7109375" style="14" customWidth="1"/>
    <col min="4875" max="5120" width="11.42578125" style="14"/>
    <col min="5121" max="5121" width="0.140625" style="14" customWidth="1"/>
    <col min="5122" max="5122" width="2.7109375" style="14" customWidth="1"/>
    <col min="5123" max="5123" width="15.42578125" style="14" customWidth="1"/>
    <col min="5124" max="5124" width="1.28515625" style="14" customWidth="1"/>
    <col min="5125" max="5125" width="34" style="14" customWidth="1"/>
    <col min="5126" max="5130" width="10.7109375" style="14" customWidth="1"/>
    <col min="5131" max="5376" width="11.42578125" style="14"/>
    <col min="5377" max="5377" width="0.140625" style="14" customWidth="1"/>
    <col min="5378" max="5378" width="2.7109375" style="14" customWidth="1"/>
    <col min="5379" max="5379" width="15.42578125" style="14" customWidth="1"/>
    <col min="5380" max="5380" width="1.28515625" style="14" customWidth="1"/>
    <col min="5381" max="5381" width="34" style="14" customWidth="1"/>
    <col min="5382" max="5386" width="10.7109375" style="14" customWidth="1"/>
    <col min="5387" max="5632" width="11.42578125" style="14"/>
    <col min="5633" max="5633" width="0.140625" style="14" customWidth="1"/>
    <col min="5634" max="5634" width="2.7109375" style="14" customWidth="1"/>
    <col min="5635" max="5635" width="15.42578125" style="14" customWidth="1"/>
    <col min="5636" max="5636" width="1.28515625" style="14" customWidth="1"/>
    <col min="5637" max="5637" width="34" style="14" customWidth="1"/>
    <col min="5638" max="5642" width="10.7109375" style="14" customWidth="1"/>
    <col min="5643" max="5888" width="11.42578125" style="14"/>
    <col min="5889" max="5889" width="0.140625" style="14" customWidth="1"/>
    <col min="5890" max="5890" width="2.7109375" style="14" customWidth="1"/>
    <col min="5891" max="5891" width="15.42578125" style="14" customWidth="1"/>
    <col min="5892" max="5892" width="1.28515625" style="14" customWidth="1"/>
    <col min="5893" max="5893" width="34" style="14" customWidth="1"/>
    <col min="5894" max="5898" width="10.7109375" style="14" customWidth="1"/>
    <col min="5899" max="6144" width="11.42578125" style="14"/>
    <col min="6145" max="6145" width="0.140625" style="14" customWidth="1"/>
    <col min="6146" max="6146" width="2.7109375" style="14" customWidth="1"/>
    <col min="6147" max="6147" width="15.42578125" style="14" customWidth="1"/>
    <col min="6148" max="6148" width="1.28515625" style="14" customWidth="1"/>
    <col min="6149" max="6149" width="34" style="14" customWidth="1"/>
    <col min="6150" max="6154" width="10.7109375" style="14" customWidth="1"/>
    <col min="6155" max="6400" width="11.42578125" style="14"/>
    <col min="6401" max="6401" width="0.140625" style="14" customWidth="1"/>
    <col min="6402" max="6402" width="2.7109375" style="14" customWidth="1"/>
    <col min="6403" max="6403" width="15.42578125" style="14" customWidth="1"/>
    <col min="6404" max="6404" width="1.28515625" style="14" customWidth="1"/>
    <col min="6405" max="6405" width="34" style="14" customWidth="1"/>
    <col min="6406" max="6410" width="10.7109375" style="14" customWidth="1"/>
    <col min="6411" max="6656" width="11.42578125" style="14"/>
    <col min="6657" max="6657" width="0.140625" style="14" customWidth="1"/>
    <col min="6658" max="6658" width="2.7109375" style="14" customWidth="1"/>
    <col min="6659" max="6659" width="15.42578125" style="14" customWidth="1"/>
    <col min="6660" max="6660" width="1.28515625" style="14" customWidth="1"/>
    <col min="6661" max="6661" width="34" style="14" customWidth="1"/>
    <col min="6662" max="6666" width="10.7109375" style="14" customWidth="1"/>
    <col min="6667" max="6912" width="11.42578125" style="14"/>
    <col min="6913" max="6913" width="0.140625" style="14" customWidth="1"/>
    <col min="6914" max="6914" width="2.7109375" style="14" customWidth="1"/>
    <col min="6915" max="6915" width="15.42578125" style="14" customWidth="1"/>
    <col min="6916" max="6916" width="1.28515625" style="14" customWidth="1"/>
    <col min="6917" max="6917" width="34" style="14" customWidth="1"/>
    <col min="6918" max="6922" width="10.7109375" style="14" customWidth="1"/>
    <col min="6923" max="7168" width="11.42578125" style="14"/>
    <col min="7169" max="7169" width="0.140625" style="14" customWidth="1"/>
    <col min="7170" max="7170" width="2.7109375" style="14" customWidth="1"/>
    <col min="7171" max="7171" width="15.42578125" style="14" customWidth="1"/>
    <col min="7172" max="7172" width="1.28515625" style="14" customWidth="1"/>
    <col min="7173" max="7173" width="34" style="14" customWidth="1"/>
    <col min="7174" max="7178" width="10.7109375" style="14" customWidth="1"/>
    <col min="7179" max="7424" width="11.42578125" style="14"/>
    <col min="7425" max="7425" width="0.140625" style="14" customWidth="1"/>
    <col min="7426" max="7426" width="2.7109375" style="14" customWidth="1"/>
    <col min="7427" max="7427" width="15.42578125" style="14" customWidth="1"/>
    <col min="7428" max="7428" width="1.28515625" style="14" customWidth="1"/>
    <col min="7429" max="7429" width="34" style="14" customWidth="1"/>
    <col min="7430" max="7434" width="10.7109375" style="14" customWidth="1"/>
    <col min="7435" max="7680" width="11.42578125" style="14"/>
    <col min="7681" max="7681" width="0.140625" style="14" customWidth="1"/>
    <col min="7682" max="7682" width="2.7109375" style="14" customWidth="1"/>
    <col min="7683" max="7683" width="15.42578125" style="14" customWidth="1"/>
    <col min="7684" max="7684" width="1.28515625" style="14" customWidth="1"/>
    <col min="7685" max="7685" width="34" style="14" customWidth="1"/>
    <col min="7686" max="7690" width="10.7109375" style="14" customWidth="1"/>
    <col min="7691" max="7936" width="11.42578125" style="14"/>
    <col min="7937" max="7937" width="0.140625" style="14" customWidth="1"/>
    <col min="7938" max="7938" width="2.7109375" style="14" customWidth="1"/>
    <col min="7939" max="7939" width="15.42578125" style="14" customWidth="1"/>
    <col min="7940" max="7940" width="1.28515625" style="14" customWidth="1"/>
    <col min="7941" max="7941" width="34" style="14" customWidth="1"/>
    <col min="7942" max="7946" width="10.7109375" style="14" customWidth="1"/>
    <col min="7947" max="8192" width="11.42578125" style="14"/>
    <col min="8193" max="8193" width="0.140625" style="14" customWidth="1"/>
    <col min="8194" max="8194" width="2.7109375" style="14" customWidth="1"/>
    <col min="8195" max="8195" width="15.42578125" style="14" customWidth="1"/>
    <col min="8196" max="8196" width="1.28515625" style="14" customWidth="1"/>
    <col min="8197" max="8197" width="34" style="14" customWidth="1"/>
    <col min="8198" max="8202" width="10.7109375" style="14" customWidth="1"/>
    <col min="8203" max="8448" width="11.42578125" style="14"/>
    <col min="8449" max="8449" width="0.140625" style="14" customWidth="1"/>
    <col min="8450" max="8450" width="2.7109375" style="14" customWidth="1"/>
    <col min="8451" max="8451" width="15.42578125" style="14" customWidth="1"/>
    <col min="8452" max="8452" width="1.28515625" style="14" customWidth="1"/>
    <col min="8453" max="8453" width="34" style="14" customWidth="1"/>
    <col min="8454" max="8458" width="10.7109375" style="14" customWidth="1"/>
    <col min="8459" max="8704" width="11.42578125" style="14"/>
    <col min="8705" max="8705" width="0.140625" style="14" customWidth="1"/>
    <col min="8706" max="8706" width="2.7109375" style="14" customWidth="1"/>
    <col min="8707" max="8707" width="15.42578125" style="14" customWidth="1"/>
    <col min="8708" max="8708" width="1.28515625" style="14" customWidth="1"/>
    <col min="8709" max="8709" width="34" style="14" customWidth="1"/>
    <col min="8710" max="8714" width="10.7109375" style="14" customWidth="1"/>
    <col min="8715" max="8960" width="11.42578125" style="14"/>
    <col min="8961" max="8961" width="0.140625" style="14" customWidth="1"/>
    <col min="8962" max="8962" width="2.7109375" style="14" customWidth="1"/>
    <col min="8963" max="8963" width="15.42578125" style="14" customWidth="1"/>
    <col min="8964" max="8964" width="1.28515625" style="14" customWidth="1"/>
    <col min="8965" max="8965" width="34" style="14" customWidth="1"/>
    <col min="8966" max="8970" width="10.7109375" style="14" customWidth="1"/>
    <col min="8971" max="9216" width="11.42578125" style="14"/>
    <col min="9217" max="9217" width="0.140625" style="14" customWidth="1"/>
    <col min="9218" max="9218" width="2.7109375" style="14" customWidth="1"/>
    <col min="9219" max="9219" width="15.42578125" style="14" customWidth="1"/>
    <col min="9220" max="9220" width="1.28515625" style="14" customWidth="1"/>
    <col min="9221" max="9221" width="34" style="14" customWidth="1"/>
    <col min="9222" max="9226" width="10.7109375" style="14" customWidth="1"/>
    <col min="9227" max="9472" width="11.42578125" style="14"/>
    <col min="9473" max="9473" width="0.140625" style="14" customWidth="1"/>
    <col min="9474" max="9474" width="2.7109375" style="14" customWidth="1"/>
    <col min="9475" max="9475" width="15.42578125" style="14" customWidth="1"/>
    <col min="9476" max="9476" width="1.28515625" style="14" customWidth="1"/>
    <col min="9477" max="9477" width="34" style="14" customWidth="1"/>
    <col min="9478" max="9482" width="10.7109375" style="14" customWidth="1"/>
    <col min="9483" max="9728" width="11.42578125" style="14"/>
    <col min="9729" max="9729" width="0.140625" style="14" customWidth="1"/>
    <col min="9730" max="9730" width="2.7109375" style="14" customWidth="1"/>
    <col min="9731" max="9731" width="15.42578125" style="14" customWidth="1"/>
    <col min="9732" max="9732" width="1.28515625" style="14" customWidth="1"/>
    <col min="9733" max="9733" width="34" style="14" customWidth="1"/>
    <col min="9734" max="9738" width="10.7109375" style="14" customWidth="1"/>
    <col min="9739" max="9984" width="11.42578125" style="14"/>
    <col min="9985" max="9985" width="0.140625" style="14" customWidth="1"/>
    <col min="9986" max="9986" width="2.7109375" style="14" customWidth="1"/>
    <col min="9987" max="9987" width="15.42578125" style="14" customWidth="1"/>
    <col min="9988" max="9988" width="1.28515625" style="14" customWidth="1"/>
    <col min="9989" max="9989" width="34" style="14" customWidth="1"/>
    <col min="9990" max="9994" width="10.7109375" style="14" customWidth="1"/>
    <col min="9995" max="10240" width="11.42578125" style="14"/>
    <col min="10241" max="10241" width="0.140625" style="14" customWidth="1"/>
    <col min="10242" max="10242" width="2.7109375" style="14" customWidth="1"/>
    <col min="10243" max="10243" width="15.42578125" style="14" customWidth="1"/>
    <col min="10244" max="10244" width="1.28515625" style="14" customWidth="1"/>
    <col min="10245" max="10245" width="34" style="14" customWidth="1"/>
    <col min="10246" max="10250" width="10.7109375" style="14" customWidth="1"/>
    <col min="10251" max="10496" width="11.42578125" style="14"/>
    <col min="10497" max="10497" width="0.140625" style="14" customWidth="1"/>
    <col min="10498" max="10498" width="2.7109375" style="14" customWidth="1"/>
    <col min="10499" max="10499" width="15.42578125" style="14" customWidth="1"/>
    <col min="10500" max="10500" width="1.28515625" style="14" customWidth="1"/>
    <col min="10501" max="10501" width="34" style="14" customWidth="1"/>
    <col min="10502" max="10506" width="10.7109375" style="14" customWidth="1"/>
    <col min="10507" max="10752" width="11.42578125" style="14"/>
    <col min="10753" max="10753" width="0.140625" style="14" customWidth="1"/>
    <col min="10754" max="10754" width="2.7109375" style="14" customWidth="1"/>
    <col min="10755" max="10755" width="15.42578125" style="14" customWidth="1"/>
    <col min="10756" max="10756" width="1.28515625" style="14" customWidth="1"/>
    <col min="10757" max="10757" width="34" style="14" customWidth="1"/>
    <col min="10758" max="10762" width="10.7109375" style="14" customWidth="1"/>
    <col min="10763" max="11008" width="11.42578125" style="14"/>
    <col min="11009" max="11009" width="0.140625" style="14" customWidth="1"/>
    <col min="11010" max="11010" width="2.7109375" style="14" customWidth="1"/>
    <col min="11011" max="11011" width="15.42578125" style="14" customWidth="1"/>
    <col min="11012" max="11012" width="1.28515625" style="14" customWidth="1"/>
    <col min="11013" max="11013" width="34" style="14" customWidth="1"/>
    <col min="11014" max="11018" width="10.7109375" style="14" customWidth="1"/>
    <col min="11019" max="11264" width="11.42578125" style="14"/>
    <col min="11265" max="11265" width="0.140625" style="14" customWidth="1"/>
    <col min="11266" max="11266" width="2.7109375" style="14" customWidth="1"/>
    <col min="11267" max="11267" width="15.42578125" style="14" customWidth="1"/>
    <col min="11268" max="11268" width="1.28515625" style="14" customWidth="1"/>
    <col min="11269" max="11269" width="34" style="14" customWidth="1"/>
    <col min="11270" max="11274" width="10.7109375" style="14" customWidth="1"/>
    <col min="11275" max="11520" width="11.42578125" style="14"/>
    <col min="11521" max="11521" width="0.140625" style="14" customWidth="1"/>
    <col min="11522" max="11522" width="2.7109375" style="14" customWidth="1"/>
    <col min="11523" max="11523" width="15.42578125" style="14" customWidth="1"/>
    <col min="11524" max="11524" width="1.28515625" style="14" customWidth="1"/>
    <col min="11525" max="11525" width="34" style="14" customWidth="1"/>
    <col min="11526" max="11530" width="10.7109375" style="14" customWidth="1"/>
    <col min="11531" max="11776" width="11.42578125" style="14"/>
    <col min="11777" max="11777" width="0.140625" style="14" customWidth="1"/>
    <col min="11778" max="11778" width="2.7109375" style="14" customWidth="1"/>
    <col min="11779" max="11779" width="15.42578125" style="14" customWidth="1"/>
    <col min="11780" max="11780" width="1.28515625" style="14" customWidth="1"/>
    <col min="11781" max="11781" width="34" style="14" customWidth="1"/>
    <col min="11782" max="11786" width="10.7109375" style="14" customWidth="1"/>
    <col min="11787" max="12032" width="11.42578125" style="14"/>
    <col min="12033" max="12033" width="0.140625" style="14" customWidth="1"/>
    <col min="12034" max="12034" width="2.7109375" style="14" customWidth="1"/>
    <col min="12035" max="12035" width="15.42578125" style="14" customWidth="1"/>
    <col min="12036" max="12036" width="1.28515625" style="14" customWidth="1"/>
    <col min="12037" max="12037" width="34" style="14" customWidth="1"/>
    <col min="12038" max="12042" width="10.7109375" style="14" customWidth="1"/>
    <col min="12043" max="12288" width="11.42578125" style="14"/>
    <col min="12289" max="12289" width="0.140625" style="14" customWidth="1"/>
    <col min="12290" max="12290" width="2.7109375" style="14" customWidth="1"/>
    <col min="12291" max="12291" width="15.42578125" style="14" customWidth="1"/>
    <col min="12292" max="12292" width="1.28515625" style="14" customWidth="1"/>
    <col min="12293" max="12293" width="34" style="14" customWidth="1"/>
    <col min="12294" max="12298" width="10.7109375" style="14" customWidth="1"/>
    <col min="12299" max="12544" width="11.42578125" style="14"/>
    <col min="12545" max="12545" width="0.140625" style="14" customWidth="1"/>
    <col min="12546" max="12546" width="2.7109375" style="14" customWidth="1"/>
    <col min="12547" max="12547" width="15.42578125" style="14" customWidth="1"/>
    <col min="12548" max="12548" width="1.28515625" style="14" customWidth="1"/>
    <col min="12549" max="12549" width="34" style="14" customWidth="1"/>
    <col min="12550" max="12554" width="10.7109375" style="14" customWidth="1"/>
    <col min="12555" max="12800" width="11.42578125" style="14"/>
    <col min="12801" max="12801" width="0.140625" style="14" customWidth="1"/>
    <col min="12802" max="12802" width="2.7109375" style="14" customWidth="1"/>
    <col min="12803" max="12803" width="15.42578125" style="14" customWidth="1"/>
    <col min="12804" max="12804" width="1.28515625" style="14" customWidth="1"/>
    <col min="12805" max="12805" width="34" style="14" customWidth="1"/>
    <col min="12806" max="12810" width="10.7109375" style="14" customWidth="1"/>
    <col min="12811" max="13056" width="11.42578125" style="14"/>
    <col min="13057" max="13057" width="0.140625" style="14" customWidth="1"/>
    <col min="13058" max="13058" width="2.7109375" style="14" customWidth="1"/>
    <col min="13059" max="13059" width="15.42578125" style="14" customWidth="1"/>
    <col min="13060" max="13060" width="1.28515625" style="14" customWidth="1"/>
    <col min="13061" max="13061" width="34" style="14" customWidth="1"/>
    <col min="13062" max="13066" width="10.7109375" style="14" customWidth="1"/>
    <col min="13067" max="13312" width="11.42578125" style="14"/>
    <col min="13313" max="13313" width="0.140625" style="14" customWidth="1"/>
    <col min="13314" max="13314" width="2.7109375" style="14" customWidth="1"/>
    <col min="13315" max="13315" width="15.42578125" style="14" customWidth="1"/>
    <col min="13316" max="13316" width="1.28515625" style="14" customWidth="1"/>
    <col min="13317" max="13317" width="34" style="14" customWidth="1"/>
    <col min="13318" max="13322" width="10.7109375" style="14" customWidth="1"/>
    <col min="13323" max="13568" width="11.42578125" style="14"/>
    <col min="13569" max="13569" width="0.140625" style="14" customWidth="1"/>
    <col min="13570" max="13570" width="2.7109375" style="14" customWidth="1"/>
    <col min="13571" max="13571" width="15.42578125" style="14" customWidth="1"/>
    <col min="13572" max="13572" width="1.28515625" style="14" customWidth="1"/>
    <col min="13573" max="13573" width="34" style="14" customWidth="1"/>
    <col min="13574" max="13578" width="10.7109375" style="14" customWidth="1"/>
    <col min="13579" max="13824" width="11.42578125" style="14"/>
    <col min="13825" max="13825" width="0.140625" style="14" customWidth="1"/>
    <col min="13826" max="13826" width="2.7109375" style="14" customWidth="1"/>
    <col min="13827" max="13827" width="15.42578125" style="14" customWidth="1"/>
    <col min="13828" max="13828" width="1.28515625" style="14" customWidth="1"/>
    <col min="13829" max="13829" width="34" style="14" customWidth="1"/>
    <col min="13830" max="13834" width="10.7109375" style="14" customWidth="1"/>
    <col min="13835" max="14080" width="11.42578125" style="14"/>
    <col min="14081" max="14081" width="0.140625" style="14" customWidth="1"/>
    <col min="14082" max="14082" width="2.7109375" style="14" customWidth="1"/>
    <col min="14083" max="14083" width="15.42578125" style="14" customWidth="1"/>
    <col min="14084" max="14084" width="1.28515625" style="14" customWidth="1"/>
    <col min="14085" max="14085" width="34" style="14" customWidth="1"/>
    <col min="14086" max="14090" width="10.7109375" style="14" customWidth="1"/>
    <col min="14091" max="14336" width="11.42578125" style="14"/>
    <col min="14337" max="14337" width="0.140625" style="14" customWidth="1"/>
    <col min="14338" max="14338" width="2.7109375" style="14" customWidth="1"/>
    <col min="14339" max="14339" width="15.42578125" style="14" customWidth="1"/>
    <col min="14340" max="14340" width="1.28515625" style="14" customWidth="1"/>
    <col min="14341" max="14341" width="34" style="14" customWidth="1"/>
    <col min="14342" max="14346" width="10.7109375" style="14" customWidth="1"/>
    <col min="14347" max="14592" width="11.42578125" style="14"/>
    <col min="14593" max="14593" width="0.140625" style="14" customWidth="1"/>
    <col min="14594" max="14594" width="2.7109375" style="14" customWidth="1"/>
    <col min="14595" max="14595" width="15.42578125" style="14" customWidth="1"/>
    <col min="14596" max="14596" width="1.28515625" style="14" customWidth="1"/>
    <col min="14597" max="14597" width="34" style="14" customWidth="1"/>
    <col min="14598" max="14602" width="10.7109375" style="14" customWidth="1"/>
    <col min="14603" max="14848" width="11.42578125" style="14"/>
    <col min="14849" max="14849" width="0.140625" style="14" customWidth="1"/>
    <col min="14850" max="14850" width="2.7109375" style="14" customWidth="1"/>
    <col min="14851" max="14851" width="15.42578125" style="14" customWidth="1"/>
    <col min="14852" max="14852" width="1.28515625" style="14" customWidth="1"/>
    <col min="14853" max="14853" width="34" style="14" customWidth="1"/>
    <col min="14854" max="14858" width="10.7109375" style="14" customWidth="1"/>
    <col min="14859" max="15104" width="11.42578125" style="14"/>
    <col min="15105" max="15105" width="0.140625" style="14" customWidth="1"/>
    <col min="15106" max="15106" width="2.7109375" style="14" customWidth="1"/>
    <col min="15107" max="15107" width="15.42578125" style="14" customWidth="1"/>
    <col min="15108" max="15108" width="1.28515625" style="14" customWidth="1"/>
    <col min="15109" max="15109" width="34" style="14" customWidth="1"/>
    <col min="15110" max="15114" width="10.7109375" style="14" customWidth="1"/>
    <col min="15115" max="15360" width="11.42578125" style="14"/>
    <col min="15361" max="15361" width="0.140625" style="14" customWidth="1"/>
    <col min="15362" max="15362" width="2.7109375" style="14" customWidth="1"/>
    <col min="15363" max="15363" width="15.42578125" style="14" customWidth="1"/>
    <col min="15364" max="15364" width="1.28515625" style="14" customWidth="1"/>
    <col min="15365" max="15365" width="34" style="14" customWidth="1"/>
    <col min="15366" max="15370" width="10.7109375" style="14" customWidth="1"/>
    <col min="15371" max="15616" width="11.42578125" style="14"/>
    <col min="15617" max="15617" width="0.140625" style="14" customWidth="1"/>
    <col min="15618" max="15618" width="2.7109375" style="14" customWidth="1"/>
    <col min="15619" max="15619" width="15.42578125" style="14" customWidth="1"/>
    <col min="15620" max="15620" width="1.28515625" style="14" customWidth="1"/>
    <col min="15621" max="15621" width="34" style="14" customWidth="1"/>
    <col min="15622" max="15626" width="10.7109375" style="14" customWidth="1"/>
    <col min="15627" max="15872" width="11.42578125" style="14"/>
    <col min="15873" max="15873" width="0.140625" style="14" customWidth="1"/>
    <col min="15874" max="15874" width="2.7109375" style="14" customWidth="1"/>
    <col min="15875" max="15875" width="15.42578125" style="14" customWidth="1"/>
    <col min="15876" max="15876" width="1.28515625" style="14" customWidth="1"/>
    <col min="15877" max="15877" width="34" style="14" customWidth="1"/>
    <col min="15878" max="15882" width="10.7109375" style="14" customWidth="1"/>
    <col min="15883" max="16128" width="11.42578125" style="14"/>
    <col min="16129" max="16129" width="0.140625" style="14" customWidth="1"/>
    <col min="16130" max="16130" width="2.7109375" style="14" customWidth="1"/>
    <col min="16131" max="16131" width="15.42578125" style="14" customWidth="1"/>
    <col min="16132" max="16132" width="1.28515625" style="14" customWidth="1"/>
    <col min="16133" max="16133" width="34" style="14" customWidth="1"/>
    <col min="16134" max="16138" width="10.7109375" style="14" customWidth="1"/>
    <col min="16139" max="16384" width="11.42578125" style="14"/>
  </cols>
  <sheetData>
    <row r="1" spans="1:16" s="12" customFormat="1" ht="0.75" customHeight="1">
      <c r="K1" s="14"/>
    </row>
    <row r="2" spans="1:16" s="12" customFormat="1" ht="21" customHeight="1">
      <c r="E2" s="13"/>
      <c r="J2" s="354" t="s">
        <v>36</v>
      </c>
      <c r="K2" s="14"/>
    </row>
    <row r="3" spans="1:16" s="12" customFormat="1" ht="15" customHeight="1">
      <c r="E3" s="1028" t="s">
        <v>538</v>
      </c>
      <c r="F3" s="1029"/>
      <c r="G3" s="1029"/>
      <c r="H3" s="1029"/>
      <c r="I3" s="1029"/>
      <c r="J3" s="1029"/>
      <c r="K3" s="14"/>
    </row>
    <row r="4" spans="1:16" ht="20.25" customHeight="1">
      <c r="A4" s="14"/>
      <c r="B4" s="14"/>
      <c r="C4" s="6" t="str">
        <f>Indice!C4</f>
        <v>Producción de energía eléctrica</v>
      </c>
      <c r="D4" s="14"/>
      <c r="F4" s="14"/>
      <c r="G4" s="14"/>
      <c r="H4" s="14"/>
    </row>
    <row r="5" spans="1:16" ht="12.75" customHeight="1">
      <c r="A5" s="14"/>
      <c r="B5" s="14"/>
      <c r="C5" s="7"/>
      <c r="D5" s="14"/>
      <c r="F5" s="14"/>
      <c r="G5" s="14"/>
      <c r="H5" s="14"/>
    </row>
    <row r="6" spans="1:16" ht="13.5" customHeight="1">
      <c r="A6" s="14"/>
      <c r="B6" s="14"/>
      <c r="C6" s="10"/>
      <c r="D6" s="16"/>
      <c r="E6" s="16"/>
      <c r="F6" s="14"/>
      <c r="G6" s="14"/>
      <c r="H6" s="14"/>
    </row>
    <row r="7" spans="1:16" ht="12.75" customHeight="1">
      <c r="A7" s="14"/>
      <c r="B7" s="14"/>
      <c r="C7" s="1031" t="s">
        <v>376</v>
      </c>
      <c r="D7" s="16"/>
      <c r="E7" s="359"/>
      <c r="F7" s="360">
        <v>2014</v>
      </c>
      <c r="G7" s="360">
        <v>2015</v>
      </c>
      <c r="H7" s="360">
        <v>2016</v>
      </c>
      <c r="I7" s="360">
        <v>2017</v>
      </c>
      <c r="J7" s="360">
        <v>2018</v>
      </c>
    </row>
    <row r="8" spans="1:16" ht="12.75" customHeight="1">
      <c r="A8" s="14"/>
      <c r="B8" s="14"/>
      <c r="C8" s="1031"/>
      <c r="D8" s="16"/>
      <c r="E8" s="359"/>
      <c r="F8" s="361" t="s">
        <v>364</v>
      </c>
      <c r="G8" s="361" t="s">
        <v>364</v>
      </c>
      <c r="H8" s="361" t="s">
        <v>433</v>
      </c>
      <c r="I8" s="361" t="s">
        <v>509</v>
      </c>
      <c r="J8" s="361" t="s">
        <v>562</v>
      </c>
    </row>
    <row r="9" spans="1:16" ht="12.75" customHeight="1">
      <c r="A9" s="14"/>
      <c r="B9" s="14"/>
      <c r="C9" s="358" t="s">
        <v>370</v>
      </c>
      <c r="D9" s="16"/>
      <c r="E9" s="119"/>
      <c r="F9" s="362" t="s">
        <v>365</v>
      </c>
      <c r="G9" s="362" t="s">
        <v>365</v>
      </c>
      <c r="H9" s="362" t="s">
        <v>434</v>
      </c>
      <c r="I9" s="362" t="s">
        <v>510</v>
      </c>
      <c r="J9" s="362" t="s">
        <v>365</v>
      </c>
    </row>
    <row r="10" spans="1:16" ht="12.75" customHeight="1">
      <c r="A10" s="14"/>
      <c r="B10" s="14"/>
      <c r="D10" s="16"/>
      <c r="E10" s="438" t="s">
        <v>233</v>
      </c>
      <c r="F10" s="763">
        <v>8922.6949999999997</v>
      </c>
      <c r="G10" s="763">
        <v>5681.5320000000002</v>
      </c>
      <c r="H10" s="763">
        <v>5406.9040000000005</v>
      </c>
      <c r="I10" s="763">
        <v>5012.8130000000001</v>
      </c>
      <c r="J10" s="763">
        <v>5969.4160000000002</v>
      </c>
      <c r="K10" s="407"/>
      <c r="L10" s="364"/>
      <c r="M10" s="364"/>
      <c r="N10" s="364"/>
      <c r="O10" s="364"/>
      <c r="P10" s="364"/>
    </row>
    <row r="11" spans="1:16" ht="12.75" customHeight="1">
      <c r="A11" s="14"/>
      <c r="B11" s="14"/>
      <c r="D11" s="16"/>
      <c r="E11" s="438" t="s">
        <v>457</v>
      </c>
      <c r="F11" s="763">
        <v>1531.2139999999999</v>
      </c>
      <c r="G11" s="763">
        <v>613.20000000000005</v>
      </c>
      <c r="H11" s="763">
        <v>208.95400000000001</v>
      </c>
      <c r="I11" s="763">
        <v>1843.529</v>
      </c>
      <c r="J11" s="763">
        <v>861.00099999999998</v>
      </c>
      <c r="K11" s="407"/>
      <c r="L11" s="364"/>
      <c r="M11" s="364"/>
      <c r="N11" s="364"/>
      <c r="O11" s="364"/>
      <c r="P11" s="364"/>
    </row>
    <row r="12" spans="1:16" ht="12.75" customHeight="1">
      <c r="A12" s="14"/>
      <c r="B12" s="14"/>
      <c r="C12" s="365"/>
      <c r="D12" s="16"/>
      <c r="E12" s="438" t="s">
        <v>3</v>
      </c>
      <c r="F12" s="763">
        <v>7112.6880000000001</v>
      </c>
      <c r="G12" s="763">
        <v>6059.4589999999998</v>
      </c>
      <c r="H12" s="763">
        <v>6733.4539999999997</v>
      </c>
      <c r="I12" s="763">
        <v>7118.7839999999997</v>
      </c>
      <c r="J12" s="763">
        <v>7132.9009999999998</v>
      </c>
      <c r="K12" s="407"/>
      <c r="L12" s="364"/>
      <c r="M12" s="364"/>
      <c r="N12" s="364"/>
      <c r="O12" s="364"/>
      <c r="P12" s="364"/>
    </row>
    <row r="13" spans="1:16" ht="12.75" customHeight="1">
      <c r="A13" s="14"/>
      <c r="B13" s="14"/>
      <c r="C13" s="135"/>
      <c r="D13" s="16"/>
      <c r="E13" s="438" t="s">
        <v>4</v>
      </c>
      <c r="F13" s="763">
        <v>1055.2080000000001</v>
      </c>
      <c r="G13" s="763">
        <v>5563.69</v>
      </c>
      <c r="H13" s="763">
        <v>6894.32</v>
      </c>
      <c r="I13" s="763">
        <v>7444.9030000000002</v>
      </c>
      <c r="J13" s="763">
        <v>7548.8360000000002</v>
      </c>
      <c r="K13" s="407"/>
      <c r="L13" s="364"/>
      <c r="M13" s="364"/>
      <c r="N13" s="364"/>
      <c r="O13" s="364"/>
      <c r="P13" s="364"/>
    </row>
    <row r="14" spans="1:16" ht="12.75" customHeight="1">
      <c r="A14" s="14"/>
      <c r="B14" s="14"/>
      <c r="D14" s="16"/>
      <c r="E14" s="438" t="s">
        <v>246</v>
      </c>
      <c r="F14" s="763">
        <v>-0.255</v>
      </c>
      <c r="G14" s="763">
        <v>0</v>
      </c>
      <c r="H14" s="763">
        <v>0</v>
      </c>
      <c r="I14" s="763">
        <v>0</v>
      </c>
      <c r="J14" s="763">
        <v>0</v>
      </c>
      <c r="K14" s="407"/>
      <c r="L14" s="364"/>
      <c r="M14" s="364"/>
      <c r="N14" s="364"/>
      <c r="O14" s="364"/>
      <c r="P14" s="364"/>
    </row>
    <row r="15" spans="1:16" ht="12.75" customHeight="1">
      <c r="A15" s="14"/>
      <c r="B15" s="14"/>
      <c r="C15" s="14"/>
      <c r="D15" s="16"/>
      <c r="E15" s="438" t="s">
        <v>67</v>
      </c>
      <c r="F15" s="764">
        <v>2737.0610000000001</v>
      </c>
      <c r="G15" s="764">
        <v>4004.5039999999999</v>
      </c>
      <c r="H15" s="764">
        <v>7327.058</v>
      </c>
      <c r="I15" s="764">
        <v>8235.0380000000005</v>
      </c>
      <c r="J15" s="764">
        <v>9255.3780000000006</v>
      </c>
      <c r="K15" s="407"/>
      <c r="L15" s="364"/>
      <c r="M15" s="364"/>
      <c r="N15" s="364"/>
      <c r="O15" s="364"/>
      <c r="P15" s="364"/>
    </row>
    <row r="16" spans="1:16" ht="12.75" customHeight="1">
      <c r="A16" s="14"/>
      <c r="B16" s="14"/>
      <c r="C16" s="95"/>
      <c r="D16" s="16"/>
      <c r="E16" s="438" t="s">
        <v>235</v>
      </c>
      <c r="F16" s="764">
        <v>12811.522999999999</v>
      </c>
      <c r="G16" s="764">
        <v>14150.855</v>
      </c>
      <c r="H16" s="764">
        <v>975.74699999999996</v>
      </c>
      <c r="I16" s="764">
        <v>7793.3149999999996</v>
      </c>
      <c r="J16" s="764">
        <v>4762.4459999999999</v>
      </c>
      <c r="K16" s="407"/>
      <c r="L16" s="364"/>
    </row>
    <row r="17" spans="1:16" ht="12.75" customHeight="1">
      <c r="E17" s="438" t="s">
        <v>236</v>
      </c>
      <c r="F17" s="764">
        <v>5.7000000000000002E-2</v>
      </c>
      <c r="G17" s="764">
        <v>0.157</v>
      </c>
      <c r="H17" s="764">
        <v>3171.36</v>
      </c>
      <c r="I17" s="764">
        <v>0.32200000000000001</v>
      </c>
      <c r="J17" s="764">
        <v>0.54</v>
      </c>
      <c r="K17" s="407"/>
      <c r="L17" s="364"/>
    </row>
    <row r="18" spans="1:16" ht="12.75" customHeight="1">
      <c r="E18" s="438" t="s">
        <v>237</v>
      </c>
      <c r="F18" s="764">
        <v>9.6449999999999996</v>
      </c>
      <c r="G18" s="764">
        <v>76.629000000000005</v>
      </c>
      <c r="H18" s="764">
        <v>1920.403</v>
      </c>
      <c r="I18" s="764">
        <v>29.831</v>
      </c>
      <c r="J18" s="764">
        <v>204.375</v>
      </c>
      <c r="K18" s="407"/>
      <c r="L18" s="364"/>
    </row>
    <row r="19" spans="1:16" ht="12.75" customHeight="1">
      <c r="E19" s="438" t="s">
        <v>294</v>
      </c>
      <c r="F19" s="764">
        <v>474.38099999999997</v>
      </c>
      <c r="G19" s="764">
        <v>391.358</v>
      </c>
      <c r="H19" s="764">
        <v>431.14699999999999</v>
      </c>
      <c r="I19" s="764">
        <v>444.39</v>
      </c>
      <c r="J19" s="764">
        <v>469.06799999999998</v>
      </c>
      <c r="K19" s="407"/>
      <c r="L19" s="364"/>
    </row>
    <row r="20" spans="1:16" ht="12.75" customHeight="1">
      <c r="E20" s="438" t="s">
        <v>247</v>
      </c>
      <c r="F20" s="764">
        <v>3832.8110000000001</v>
      </c>
      <c r="G20" s="764">
        <v>3237.5160000000001</v>
      </c>
      <c r="H20" s="764">
        <v>2958.5259999999998</v>
      </c>
      <c r="I20" s="764">
        <v>3552.9549999999999</v>
      </c>
      <c r="J20" s="764">
        <v>3528.3330000000001</v>
      </c>
      <c r="K20" s="407"/>
      <c r="L20" s="364"/>
    </row>
    <row r="21" spans="1:16" ht="12.75" customHeight="1">
      <c r="E21" s="438" t="s">
        <v>569</v>
      </c>
      <c r="F21" s="764">
        <v>182.39349999999999</v>
      </c>
      <c r="G21" s="764">
        <v>264.70049999999998</v>
      </c>
      <c r="H21" s="764">
        <v>329.47750000000002</v>
      </c>
      <c r="I21" s="764">
        <v>281.74849999999998</v>
      </c>
      <c r="J21" s="764">
        <v>310.85500000000002</v>
      </c>
      <c r="K21" s="407"/>
      <c r="L21" s="364"/>
    </row>
    <row r="22" spans="1:16" ht="12.75" customHeight="1">
      <c r="E22" s="438" t="s">
        <v>570</v>
      </c>
      <c r="F22" s="764">
        <v>43.833500000000001</v>
      </c>
      <c r="G22" s="764">
        <v>79.945499999999996</v>
      </c>
      <c r="H22" s="764">
        <v>80.466499999999996</v>
      </c>
      <c r="I22" s="764">
        <v>69.544499999999999</v>
      </c>
      <c r="J22" s="764">
        <v>94.516999999999996</v>
      </c>
      <c r="K22" s="407"/>
      <c r="L22" s="364"/>
    </row>
    <row r="23" spans="1:16" ht="12.75" customHeight="1">
      <c r="E23" s="770" t="s">
        <v>255</v>
      </c>
      <c r="F23" s="926">
        <f>SUM(F10:F22)</f>
        <v>38713.254999999997</v>
      </c>
      <c r="G23" s="926">
        <f t="shared" ref="G23:J23" si="0">SUM(G10:G22)</f>
        <v>40123.546000000002</v>
      </c>
      <c r="H23" s="926">
        <f t="shared" si="0"/>
        <v>36437.816999999995</v>
      </c>
      <c r="I23" s="926">
        <f t="shared" si="0"/>
        <v>41827.17300000001</v>
      </c>
      <c r="J23" s="926">
        <f t="shared" si="0"/>
        <v>40137.666000000005</v>
      </c>
      <c r="K23" s="407"/>
      <c r="L23" s="364"/>
    </row>
    <row r="24" spans="1:16" ht="12.75" customHeight="1">
      <c r="E24" s="438" t="s">
        <v>568</v>
      </c>
      <c r="F24" s="764">
        <v>67.488247999999999</v>
      </c>
      <c r="G24" s="764">
        <v>32.896498000000001</v>
      </c>
      <c r="H24" s="764">
        <v>35.803248000000004</v>
      </c>
      <c r="I24" s="764">
        <v>33.398248000000002</v>
      </c>
      <c r="J24" s="764">
        <v>-1.73</v>
      </c>
      <c r="K24" s="407"/>
      <c r="L24" s="364"/>
    </row>
    <row r="25" spans="1:16" ht="12.75" customHeight="1">
      <c r="E25" s="438" t="s">
        <v>571</v>
      </c>
      <c r="F25" s="764">
        <v>-265.50799999999998</v>
      </c>
      <c r="G25" s="764">
        <v>-265.37700000000001</v>
      </c>
      <c r="H25" s="764">
        <v>-286.67599999999999</v>
      </c>
      <c r="I25" s="764">
        <v>-100.959</v>
      </c>
      <c r="J25" s="764">
        <v>-264.85899999999998</v>
      </c>
      <c r="L25" s="364"/>
    </row>
    <row r="26" spans="1:16" ht="12.75" customHeight="1">
      <c r="C26" s="95"/>
      <c r="E26" s="656" t="s">
        <v>366</v>
      </c>
      <c r="F26" s="765">
        <v>-14.99</v>
      </c>
      <c r="G26" s="765">
        <v>-33.630000000000003</v>
      </c>
      <c r="H26" s="765">
        <v>-49.22</v>
      </c>
      <c r="I26" s="765">
        <v>-33.200000000000003</v>
      </c>
      <c r="J26" s="765">
        <v>-28.56</v>
      </c>
      <c r="K26" s="363"/>
    </row>
    <row r="27" spans="1:16" ht="12.75" customHeight="1">
      <c r="E27" s="656" t="s">
        <v>367</v>
      </c>
      <c r="F27" s="766">
        <v>-1013.0790000000001</v>
      </c>
      <c r="G27" s="766">
        <v>-313.38199999999995</v>
      </c>
      <c r="H27" s="766">
        <v>2366.3519999999999</v>
      </c>
      <c r="I27" s="766">
        <v>-2039.181</v>
      </c>
      <c r="J27" s="766">
        <v>2412.087</v>
      </c>
      <c r="K27" s="366"/>
    </row>
    <row r="28" spans="1:16" ht="12.75" customHeight="1">
      <c r="E28" s="656" t="s">
        <v>368</v>
      </c>
      <c r="F28" s="766">
        <v>2009.2460000000001</v>
      </c>
      <c r="G28" s="766">
        <v>1501.3619999999999</v>
      </c>
      <c r="H28" s="766">
        <v>1955.6380000000001</v>
      </c>
      <c r="I28" s="766">
        <v>2058.1489999999999</v>
      </c>
      <c r="J28" s="766">
        <v>-760.84999999999991</v>
      </c>
      <c r="K28" s="366"/>
    </row>
    <row r="29" spans="1:16" ht="12.75" customHeight="1">
      <c r="E29" s="656" t="s">
        <v>369</v>
      </c>
      <c r="F29" s="766">
        <v>-750.3</v>
      </c>
      <c r="G29" s="766">
        <v>-827.4</v>
      </c>
      <c r="H29" s="766">
        <v>-415.9</v>
      </c>
      <c r="I29" s="766">
        <v>-784.8</v>
      </c>
      <c r="J29" s="766">
        <v>-882.6</v>
      </c>
    </row>
    <row r="30" spans="1:16" ht="12.75" customHeight="1">
      <c r="A30" s="14"/>
      <c r="B30" s="14"/>
      <c r="C30" s="95"/>
      <c r="D30" s="16"/>
      <c r="E30" s="767" t="s">
        <v>572</v>
      </c>
      <c r="F30" s="768">
        <f>SUM(F26:F29)</f>
        <v>230.87700000000018</v>
      </c>
      <c r="G30" s="768">
        <f>SUM(G26:G29)</f>
        <v>326.94999999999993</v>
      </c>
      <c r="H30" s="768">
        <f>SUM(H26:H29)</f>
        <v>3856.8700000000003</v>
      </c>
      <c r="I30" s="768">
        <f>SUM(I26:I29)</f>
        <v>-799.03199999999993</v>
      </c>
      <c r="J30" s="768">
        <f>SUM(J26:J29)</f>
        <v>740.07700000000011</v>
      </c>
      <c r="K30" s="407"/>
    </row>
    <row r="31" spans="1:16" ht="16.149999999999999" customHeight="1">
      <c r="E31" s="704" t="s">
        <v>35</v>
      </c>
      <c r="F31" s="769">
        <f>SUM(F23:F25,F30)</f>
        <v>38746.112247999998</v>
      </c>
      <c r="G31" s="769">
        <f t="shared" ref="G31:J31" si="1">SUM(G23:G25,G30)</f>
        <v>40218.015498000001</v>
      </c>
      <c r="H31" s="769">
        <f t="shared" si="1"/>
        <v>40043.814247999995</v>
      </c>
      <c r="I31" s="769">
        <f t="shared" si="1"/>
        <v>40960.580248000006</v>
      </c>
      <c r="J31" s="769">
        <f t="shared" si="1"/>
        <v>40611.154000000002</v>
      </c>
      <c r="K31" s="367"/>
      <c r="L31" s="364"/>
      <c r="M31" s="364"/>
      <c r="N31" s="364"/>
      <c r="O31" s="364"/>
      <c r="P31" s="364"/>
    </row>
    <row r="32" spans="1:16">
      <c r="E32" s="1030" t="s">
        <v>573</v>
      </c>
      <c r="F32" s="1030"/>
      <c r="G32" s="1030"/>
      <c r="H32" s="1030"/>
      <c r="I32" s="1030"/>
      <c r="J32" s="1030"/>
    </row>
    <row r="33" spans="3:10" ht="12.75" customHeight="1">
      <c r="E33" s="1030" t="s">
        <v>574</v>
      </c>
      <c r="F33" s="1030"/>
      <c r="G33" s="1030"/>
      <c r="H33" s="1030"/>
      <c r="I33" s="1030"/>
      <c r="J33" s="1030"/>
    </row>
    <row r="34" spans="3:10" ht="12.75" customHeight="1">
      <c r="E34"/>
      <c r="F34"/>
      <c r="G34"/>
      <c r="H34"/>
      <c r="J34" s="363"/>
    </row>
    <row r="35" spans="3:10" ht="12.75">
      <c r="E35"/>
      <c r="F35"/>
      <c r="G35"/>
      <c r="H35"/>
      <c r="J35" s="363" t="s">
        <v>13</v>
      </c>
    </row>
    <row r="36" spans="3:10" ht="12.75">
      <c r="E36"/>
      <c r="F36"/>
      <c r="G36"/>
      <c r="J36" s="363"/>
    </row>
    <row r="37" spans="3:10">
      <c r="C37" s="14"/>
    </row>
  </sheetData>
  <mergeCells count="4">
    <mergeCell ref="E3:J3"/>
    <mergeCell ref="E32:J32"/>
    <mergeCell ref="E33:J33"/>
    <mergeCell ref="C7:C8"/>
  </mergeCells>
  <hyperlinks>
    <hyperlink ref="C4" location="Indice!A1" display="Indice!A1"/>
  </hyperlinks>
  <printOptions horizontalCentered="1" verticalCentered="1"/>
  <pageMargins left="0.78740157480314965" right="0.78740157480314965" top="0.78740157480314965" bottom="0.98425196850393704" header="0" footer="0"/>
  <pageSetup paperSize="9" orientation="landscape" horizontalDpi="4294967292" verticalDpi="4294967292" r:id="rId1"/>
  <headerFooter alignWithMargins="0"/>
  <ignoredErrors>
    <ignoredError sqref="I30:J30 F30:H30" formulaRange="1"/>
  </ignoredErrors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codeName="Hoja352">
    <pageSetUpPr autoPageBreaks="0"/>
  </sheetPr>
  <dimension ref="A1:X41"/>
  <sheetViews>
    <sheetView showGridLines="0" showRowColHeaders="0" zoomScaleNormal="100" workbookViewId="0">
      <selection activeCell="B2" sqref="B2"/>
    </sheetView>
  </sheetViews>
  <sheetFormatPr baseColWidth="10" defaultColWidth="8.7109375" defaultRowHeight="11.25"/>
  <cols>
    <col min="1" max="1" width="0.140625" style="379" customWidth="1"/>
    <col min="2" max="2" width="2.7109375" style="379" customWidth="1"/>
    <col min="3" max="3" width="23.7109375" style="379" customWidth="1"/>
    <col min="4" max="4" width="1.28515625" style="379" customWidth="1"/>
    <col min="5" max="5" width="26.85546875" style="23" customWidth="1"/>
    <col min="6" max="6" width="6.5703125" style="124" customWidth="1"/>
    <col min="7" max="7" width="7.140625" style="384" customWidth="1"/>
    <col min="8" max="10" width="7.140625" style="23" customWidth="1"/>
    <col min="11" max="254" width="8.7109375" style="23" customWidth="1"/>
    <col min="255" max="256" width="8.7109375" style="23"/>
    <col min="257" max="257" width="0.140625" style="23" customWidth="1"/>
    <col min="258" max="258" width="2.7109375" style="23" customWidth="1"/>
    <col min="259" max="259" width="15.42578125" style="23" customWidth="1"/>
    <col min="260" max="260" width="1.28515625" style="23" customWidth="1"/>
    <col min="261" max="261" width="26.85546875" style="23" customWidth="1"/>
    <col min="262" max="262" width="6.5703125" style="23" customWidth="1"/>
    <col min="263" max="266" width="7.140625" style="23" customWidth="1"/>
    <col min="267" max="510" width="8.7109375" style="23" customWidth="1"/>
    <col min="511" max="512" width="8.7109375" style="23"/>
    <col min="513" max="513" width="0.140625" style="23" customWidth="1"/>
    <col min="514" max="514" width="2.7109375" style="23" customWidth="1"/>
    <col min="515" max="515" width="15.42578125" style="23" customWidth="1"/>
    <col min="516" max="516" width="1.28515625" style="23" customWidth="1"/>
    <col min="517" max="517" width="26.85546875" style="23" customWidth="1"/>
    <col min="518" max="518" width="6.5703125" style="23" customWidth="1"/>
    <col min="519" max="522" width="7.140625" style="23" customWidth="1"/>
    <col min="523" max="766" width="8.7109375" style="23" customWidth="1"/>
    <col min="767" max="768" width="8.7109375" style="23"/>
    <col min="769" max="769" width="0.140625" style="23" customWidth="1"/>
    <col min="770" max="770" width="2.7109375" style="23" customWidth="1"/>
    <col min="771" max="771" width="15.42578125" style="23" customWidth="1"/>
    <col min="772" max="772" width="1.28515625" style="23" customWidth="1"/>
    <col min="773" max="773" width="26.85546875" style="23" customWidth="1"/>
    <col min="774" max="774" width="6.5703125" style="23" customWidth="1"/>
    <col min="775" max="778" width="7.140625" style="23" customWidth="1"/>
    <col min="779" max="1022" width="8.7109375" style="23" customWidth="1"/>
    <col min="1023" max="1024" width="8.7109375" style="23"/>
    <col min="1025" max="1025" width="0.140625" style="23" customWidth="1"/>
    <col min="1026" max="1026" width="2.7109375" style="23" customWidth="1"/>
    <col min="1027" max="1027" width="15.42578125" style="23" customWidth="1"/>
    <col min="1028" max="1028" width="1.28515625" style="23" customWidth="1"/>
    <col min="1029" max="1029" width="26.85546875" style="23" customWidth="1"/>
    <col min="1030" max="1030" width="6.5703125" style="23" customWidth="1"/>
    <col min="1031" max="1034" width="7.140625" style="23" customWidth="1"/>
    <col min="1035" max="1278" width="8.7109375" style="23" customWidth="1"/>
    <col min="1279" max="1280" width="8.7109375" style="23"/>
    <col min="1281" max="1281" width="0.140625" style="23" customWidth="1"/>
    <col min="1282" max="1282" width="2.7109375" style="23" customWidth="1"/>
    <col min="1283" max="1283" width="15.42578125" style="23" customWidth="1"/>
    <col min="1284" max="1284" width="1.28515625" style="23" customWidth="1"/>
    <col min="1285" max="1285" width="26.85546875" style="23" customWidth="1"/>
    <col min="1286" max="1286" width="6.5703125" style="23" customWidth="1"/>
    <col min="1287" max="1290" width="7.140625" style="23" customWidth="1"/>
    <col min="1291" max="1534" width="8.7109375" style="23" customWidth="1"/>
    <col min="1535" max="1536" width="8.7109375" style="23"/>
    <col min="1537" max="1537" width="0.140625" style="23" customWidth="1"/>
    <col min="1538" max="1538" width="2.7109375" style="23" customWidth="1"/>
    <col min="1539" max="1539" width="15.42578125" style="23" customWidth="1"/>
    <col min="1540" max="1540" width="1.28515625" style="23" customWidth="1"/>
    <col min="1541" max="1541" width="26.85546875" style="23" customWidth="1"/>
    <col min="1542" max="1542" width="6.5703125" style="23" customWidth="1"/>
    <col min="1543" max="1546" width="7.140625" style="23" customWidth="1"/>
    <col min="1547" max="1790" width="8.7109375" style="23" customWidth="1"/>
    <col min="1791" max="1792" width="8.7109375" style="23"/>
    <col min="1793" max="1793" width="0.140625" style="23" customWidth="1"/>
    <col min="1794" max="1794" width="2.7109375" style="23" customWidth="1"/>
    <col min="1795" max="1795" width="15.42578125" style="23" customWidth="1"/>
    <col min="1796" max="1796" width="1.28515625" style="23" customWidth="1"/>
    <col min="1797" max="1797" width="26.85546875" style="23" customWidth="1"/>
    <col min="1798" max="1798" width="6.5703125" style="23" customWidth="1"/>
    <col min="1799" max="1802" width="7.140625" style="23" customWidth="1"/>
    <col min="1803" max="2046" width="8.7109375" style="23" customWidth="1"/>
    <col min="2047" max="2048" width="8.7109375" style="23"/>
    <col min="2049" max="2049" width="0.140625" style="23" customWidth="1"/>
    <col min="2050" max="2050" width="2.7109375" style="23" customWidth="1"/>
    <col min="2051" max="2051" width="15.42578125" style="23" customWidth="1"/>
    <col min="2052" max="2052" width="1.28515625" style="23" customWidth="1"/>
    <col min="2053" max="2053" width="26.85546875" style="23" customWidth="1"/>
    <col min="2054" max="2054" width="6.5703125" style="23" customWidth="1"/>
    <col min="2055" max="2058" width="7.140625" style="23" customWidth="1"/>
    <col min="2059" max="2302" width="8.7109375" style="23" customWidth="1"/>
    <col min="2303" max="2304" width="8.7109375" style="23"/>
    <col min="2305" max="2305" width="0.140625" style="23" customWidth="1"/>
    <col min="2306" max="2306" width="2.7109375" style="23" customWidth="1"/>
    <col min="2307" max="2307" width="15.42578125" style="23" customWidth="1"/>
    <col min="2308" max="2308" width="1.28515625" style="23" customWidth="1"/>
    <col min="2309" max="2309" width="26.85546875" style="23" customWidth="1"/>
    <col min="2310" max="2310" width="6.5703125" style="23" customWidth="1"/>
    <col min="2311" max="2314" width="7.140625" style="23" customWidth="1"/>
    <col min="2315" max="2558" width="8.7109375" style="23" customWidth="1"/>
    <col min="2559" max="2560" width="8.7109375" style="23"/>
    <col min="2561" max="2561" width="0.140625" style="23" customWidth="1"/>
    <col min="2562" max="2562" width="2.7109375" style="23" customWidth="1"/>
    <col min="2563" max="2563" width="15.42578125" style="23" customWidth="1"/>
    <col min="2564" max="2564" width="1.28515625" style="23" customWidth="1"/>
    <col min="2565" max="2565" width="26.85546875" style="23" customWidth="1"/>
    <col min="2566" max="2566" width="6.5703125" style="23" customWidth="1"/>
    <col min="2567" max="2570" width="7.140625" style="23" customWidth="1"/>
    <col min="2571" max="2814" width="8.7109375" style="23" customWidth="1"/>
    <col min="2815" max="2816" width="8.7109375" style="23"/>
    <col min="2817" max="2817" width="0.140625" style="23" customWidth="1"/>
    <col min="2818" max="2818" width="2.7109375" style="23" customWidth="1"/>
    <col min="2819" max="2819" width="15.42578125" style="23" customWidth="1"/>
    <col min="2820" max="2820" width="1.28515625" style="23" customWidth="1"/>
    <col min="2821" max="2821" width="26.85546875" style="23" customWidth="1"/>
    <col min="2822" max="2822" width="6.5703125" style="23" customWidth="1"/>
    <col min="2823" max="2826" width="7.140625" style="23" customWidth="1"/>
    <col min="2827" max="3070" width="8.7109375" style="23" customWidth="1"/>
    <col min="3071" max="3072" width="8.7109375" style="23"/>
    <col min="3073" max="3073" width="0.140625" style="23" customWidth="1"/>
    <col min="3074" max="3074" width="2.7109375" style="23" customWidth="1"/>
    <col min="3075" max="3075" width="15.42578125" style="23" customWidth="1"/>
    <col min="3076" max="3076" width="1.28515625" style="23" customWidth="1"/>
    <col min="3077" max="3077" width="26.85546875" style="23" customWidth="1"/>
    <col min="3078" max="3078" width="6.5703125" style="23" customWidth="1"/>
    <col min="3079" max="3082" width="7.140625" style="23" customWidth="1"/>
    <col min="3083" max="3326" width="8.7109375" style="23" customWidth="1"/>
    <col min="3327" max="3328" width="8.7109375" style="23"/>
    <col min="3329" max="3329" width="0.140625" style="23" customWidth="1"/>
    <col min="3330" max="3330" width="2.7109375" style="23" customWidth="1"/>
    <col min="3331" max="3331" width="15.42578125" style="23" customWidth="1"/>
    <col min="3332" max="3332" width="1.28515625" style="23" customWidth="1"/>
    <col min="3333" max="3333" width="26.85546875" style="23" customWidth="1"/>
    <col min="3334" max="3334" width="6.5703125" style="23" customWidth="1"/>
    <col min="3335" max="3338" width="7.140625" style="23" customWidth="1"/>
    <col min="3339" max="3582" width="8.7109375" style="23" customWidth="1"/>
    <col min="3583" max="3584" width="8.7109375" style="23"/>
    <col min="3585" max="3585" width="0.140625" style="23" customWidth="1"/>
    <col min="3586" max="3586" width="2.7109375" style="23" customWidth="1"/>
    <col min="3587" max="3587" width="15.42578125" style="23" customWidth="1"/>
    <col min="3588" max="3588" width="1.28515625" style="23" customWidth="1"/>
    <col min="3589" max="3589" width="26.85546875" style="23" customWidth="1"/>
    <col min="3590" max="3590" width="6.5703125" style="23" customWidth="1"/>
    <col min="3591" max="3594" width="7.140625" style="23" customWidth="1"/>
    <col min="3595" max="3838" width="8.7109375" style="23" customWidth="1"/>
    <col min="3839" max="3840" width="8.7109375" style="23"/>
    <col min="3841" max="3841" width="0.140625" style="23" customWidth="1"/>
    <col min="3842" max="3842" width="2.7109375" style="23" customWidth="1"/>
    <col min="3843" max="3843" width="15.42578125" style="23" customWidth="1"/>
    <col min="3844" max="3844" width="1.28515625" style="23" customWidth="1"/>
    <col min="3845" max="3845" width="26.85546875" style="23" customWidth="1"/>
    <col min="3846" max="3846" width="6.5703125" style="23" customWidth="1"/>
    <col min="3847" max="3850" width="7.140625" style="23" customWidth="1"/>
    <col min="3851" max="4094" width="8.7109375" style="23" customWidth="1"/>
    <col min="4095" max="4096" width="8.7109375" style="23"/>
    <col min="4097" max="4097" width="0.140625" style="23" customWidth="1"/>
    <col min="4098" max="4098" width="2.7109375" style="23" customWidth="1"/>
    <col min="4099" max="4099" width="15.42578125" style="23" customWidth="1"/>
    <col min="4100" max="4100" width="1.28515625" style="23" customWidth="1"/>
    <col min="4101" max="4101" width="26.85546875" style="23" customWidth="1"/>
    <col min="4102" max="4102" width="6.5703125" style="23" customWidth="1"/>
    <col min="4103" max="4106" width="7.140625" style="23" customWidth="1"/>
    <col min="4107" max="4350" width="8.7109375" style="23" customWidth="1"/>
    <col min="4351" max="4352" width="8.7109375" style="23"/>
    <col min="4353" max="4353" width="0.140625" style="23" customWidth="1"/>
    <col min="4354" max="4354" width="2.7109375" style="23" customWidth="1"/>
    <col min="4355" max="4355" width="15.42578125" style="23" customWidth="1"/>
    <col min="4356" max="4356" width="1.28515625" style="23" customWidth="1"/>
    <col min="4357" max="4357" width="26.85546875" style="23" customWidth="1"/>
    <col min="4358" max="4358" width="6.5703125" style="23" customWidth="1"/>
    <col min="4359" max="4362" width="7.140625" style="23" customWidth="1"/>
    <col min="4363" max="4606" width="8.7109375" style="23" customWidth="1"/>
    <col min="4607" max="4608" width="8.7109375" style="23"/>
    <col min="4609" max="4609" width="0.140625" style="23" customWidth="1"/>
    <col min="4610" max="4610" width="2.7109375" style="23" customWidth="1"/>
    <col min="4611" max="4611" width="15.42578125" style="23" customWidth="1"/>
    <col min="4612" max="4612" width="1.28515625" style="23" customWidth="1"/>
    <col min="4613" max="4613" width="26.85546875" style="23" customWidth="1"/>
    <col min="4614" max="4614" width="6.5703125" style="23" customWidth="1"/>
    <col min="4615" max="4618" width="7.140625" style="23" customWidth="1"/>
    <col min="4619" max="4862" width="8.7109375" style="23" customWidth="1"/>
    <col min="4863" max="4864" width="8.7109375" style="23"/>
    <col min="4865" max="4865" width="0.140625" style="23" customWidth="1"/>
    <col min="4866" max="4866" width="2.7109375" style="23" customWidth="1"/>
    <col min="4867" max="4867" width="15.42578125" style="23" customWidth="1"/>
    <col min="4868" max="4868" width="1.28515625" style="23" customWidth="1"/>
    <col min="4869" max="4869" width="26.85546875" style="23" customWidth="1"/>
    <col min="4870" max="4870" width="6.5703125" style="23" customWidth="1"/>
    <col min="4871" max="4874" width="7.140625" style="23" customWidth="1"/>
    <col min="4875" max="5118" width="8.7109375" style="23" customWidth="1"/>
    <col min="5119" max="5120" width="8.7109375" style="23"/>
    <col min="5121" max="5121" width="0.140625" style="23" customWidth="1"/>
    <col min="5122" max="5122" width="2.7109375" style="23" customWidth="1"/>
    <col min="5123" max="5123" width="15.42578125" style="23" customWidth="1"/>
    <col min="5124" max="5124" width="1.28515625" style="23" customWidth="1"/>
    <col min="5125" max="5125" width="26.85546875" style="23" customWidth="1"/>
    <col min="5126" max="5126" width="6.5703125" style="23" customWidth="1"/>
    <col min="5127" max="5130" width="7.140625" style="23" customWidth="1"/>
    <col min="5131" max="5374" width="8.7109375" style="23" customWidth="1"/>
    <col min="5375" max="5376" width="8.7109375" style="23"/>
    <col min="5377" max="5377" width="0.140625" style="23" customWidth="1"/>
    <col min="5378" max="5378" width="2.7109375" style="23" customWidth="1"/>
    <col min="5379" max="5379" width="15.42578125" style="23" customWidth="1"/>
    <col min="5380" max="5380" width="1.28515625" style="23" customWidth="1"/>
    <col min="5381" max="5381" width="26.85546875" style="23" customWidth="1"/>
    <col min="5382" max="5382" width="6.5703125" style="23" customWidth="1"/>
    <col min="5383" max="5386" width="7.140625" style="23" customWidth="1"/>
    <col min="5387" max="5630" width="8.7109375" style="23" customWidth="1"/>
    <col min="5631" max="5632" width="8.7109375" style="23"/>
    <col min="5633" max="5633" width="0.140625" style="23" customWidth="1"/>
    <col min="5634" max="5634" width="2.7109375" style="23" customWidth="1"/>
    <col min="5635" max="5635" width="15.42578125" style="23" customWidth="1"/>
    <col min="5636" max="5636" width="1.28515625" style="23" customWidth="1"/>
    <col min="5637" max="5637" width="26.85546875" style="23" customWidth="1"/>
    <col min="5638" max="5638" width="6.5703125" style="23" customWidth="1"/>
    <col min="5639" max="5642" width="7.140625" style="23" customWidth="1"/>
    <col min="5643" max="5886" width="8.7109375" style="23" customWidth="1"/>
    <col min="5887" max="5888" width="8.7109375" style="23"/>
    <col min="5889" max="5889" width="0.140625" style="23" customWidth="1"/>
    <col min="5890" max="5890" width="2.7109375" style="23" customWidth="1"/>
    <col min="5891" max="5891" width="15.42578125" style="23" customWidth="1"/>
    <col min="5892" max="5892" width="1.28515625" style="23" customWidth="1"/>
    <col min="5893" max="5893" width="26.85546875" style="23" customWidth="1"/>
    <col min="5894" max="5894" width="6.5703125" style="23" customWidth="1"/>
    <col min="5895" max="5898" width="7.140625" style="23" customWidth="1"/>
    <col min="5899" max="6142" width="8.7109375" style="23" customWidth="1"/>
    <col min="6143" max="6144" width="8.7109375" style="23"/>
    <col min="6145" max="6145" width="0.140625" style="23" customWidth="1"/>
    <col min="6146" max="6146" width="2.7109375" style="23" customWidth="1"/>
    <col min="6147" max="6147" width="15.42578125" style="23" customWidth="1"/>
    <col min="6148" max="6148" width="1.28515625" style="23" customWidth="1"/>
    <col min="6149" max="6149" width="26.85546875" style="23" customWidth="1"/>
    <col min="6150" max="6150" width="6.5703125" style="23" customWidth="1"/>
    <col min="6151" max="6154" width="7.140625" style="23" customWidth="1"/>
    <col min="6155" max="6398" width="8.7109375" style="23" customWidth="1"/>
    <col min="6399" max="6400" width="8.7109375" style="23"/>
    <col min="6401" max="6401" width="0.140625" style="23" customWidth="1"/>
    <col min="6402" max="6402" width="2.7109375" style="23" customWidth="1"/>
    <col min="6403" max="6403" width="15.42578125" style="23" customWidth="1"/>
    <col min="6404" max="6404" width="1.28515625" style="23" customWidth="1"/>
    <col min="6405" max="6405" width="26.85546875" style="23" customWidth="1"/>
    <col min="6406" max="6406" width="6.5703125" style="23" customWidth="1"/>
    <col min="6407" max="6410" width="7.140625" style="23" customWidth="1"/>
    <col min="6411" max="6654" width="8.7109375" style="23" customWidth="1"/>
    <col min="6655" max="6656" width="8.7109375" style="23"/>
    <col min="6657" max="6657" width="0.140625" style="23" customWidth="1"/>
    <col min="6658" max="6658" width="2.7109375" style="23" customWidth="1"/>
    <col min="6659" max="6659" width="15.42578125" style="23" customWidth="1"/>
    <col min="6660" max="6660" width="1.28515625" style="23" customWidth="1"/>
    <col min="6661" max="6661" width="26.85546875" style="23" customWidth="1"/>
    <col min="6662" max="6662" width="6.5703125" style="23" customWidth="1"/>
    <col min="6663" max="6666" width="7.140625" style="23" customWidth="1"/>
    <col min="6667" max="6910" width="8.7109375" style="23" customWidth="1"/>
    <col min="6911" max="6912" width="8.7109375" style="23"/>
    <col min="6913" max="6913" width="0.140625" style="23" customWidth="1"/>
    <col min="6914" max="6914" width="2.7109375" style="23" customWidth="1"/>
    <col min="6915" max="6915" width="15.42578125" style="23" customWidth="1"/>
    <col min="6916" max="6916" width="1.28515625" style="23" customWidth="1"/>
    <col min="6917" max="6917" width="26.85546875" style="23" customWidth="1"/>
    <col min="6918" max="6918" width="6.5703125" style="23" customWidth="1"/>
    <col min="6919" max="6922" width="7.140625" style="23" customWidth="1"/>
    <col min="6923" max="7166" width="8.7109375" style="23" customWidth="1"/>
    <col min="7167" max="7168" width="8.7109375" style="23"/>
    <col min="7169" max="7169" width="0.140625" style="23" customWidth="1"/>
    <col min="7170" max="7170" width="2.7109375" style="23" customWidth="1"/>
    <col min="7171" max="7171" width="15.42578125" style="23" customWidth="1"/>
    <col min="7172" max="7172" width="1.28515625" style="23" customWidth="1"/>
    <col min="7173" max="7173" width="26.85546875" style="23" customWidth="1"/>
    <col min="7174" max="7174" width="6.5703125" style="23" customWidth="1"/>
    <col min="7175" max="7178" width="7.140625" style="23" customWidth="1"/>
    <col min="7179" max="7422" width="8.7109375" style="23" customWidth="1"/>
    <col min="7423" max="7424" width="8.7109375" style="23"/>
    <col min="7425" max="7425" width="0.140625" style="23" customWidth="1"/>
    <col min="7426" max="7426" width="2.7109375" style="23" customWidth="1"/>
    <col min="7427" max="7427" width="15.42578125" style="23" customWidth="1"/>
    <col min="7428" max="7428" width="1.28515625" style="23" customWidth="1"/>
    <col min="7429" max="7429" width="26.85546875" style="23" customWidth="1"/>
    <col min="7430" max="7430" width="6.5703125" style="23" customWidth="1"/>
    <col min="7431" max="7434" width="7.140625" style="23" customWidth="1"/>
    <col min="7435" max="7678" width="8.7109375" style="23" customWidth="1"/>
    <col min="7679" max="7680" width="8.7109375" style="23"/>
    <col min="7681" max="7681" width="0.140625" style="23" customWidth="1"/>
    <col min="7682" max="7682" width="2.7109375" style="23" customWidth="1"/>
    <col min="7683" max="7683" width="15.42578125" style="23" customWidth="1"/>
    <col min="7684" max="7684" width="1.28515625" style="23" customWidth="1"/>
    <col min="7685" max="7685" width="26.85546875" style="23" customWidth="1"/>
    <col min="7686" max="7686" width="6.5703125" style="23" customWidth="1"/>
    <col min="7687" max="7690" width="7.140625" style="23" customWidth="1"/>
    <col min="7691" max="7934" width="8.7109375" style="23" customWidth="1"/>
    <col min="7935" max="7936" width="8.7109375" style="23"/>
    <col min="7937" max="7937" width="0.140625" style="23" customWidth="1"/>
    <col min="7938" max="7938" width="2.7109375" style="23" customWidth="1"/>
    <col min="7939" max="7939" width="15.42578125" style="23" customWidth="1"/>
    <col min="7940" max="7940" width="1.28515625" style="23" customWidth="1"/>
    <col min="7941" max="7941" width="26.85546875" style="23" customWidth="1"/>
    <col min="7942" max="7942" width="6.5703125" style="23" customWidth="1"/>
    <col min="7943" max="7946" width="7.140625" style="23" customWidth="1"/>
    <col min="7947" max="8190" width="8.7109375" style="23" customWidth="1"/>
    <col min="8191" max="8192" width="8.7109375" style="23"/>
    <col min="8193" max="8193" width="0.140625" style="23" customWidth="1"/>
    <col min="8194" max="8194" width="2.7109375" style="23" customWidth="1"/>
    <col min="8195" max="8195" width="15.42578125" style="23" customWidth="1"/>
    <col min="8196" max="8196" width="1.28515625" style="23" customWidth="1"/>
    <col min="8197" max="8197" width="26.85546875" style="23" customWidth="1"/>
    <col min="8198" max="8198" width="6.5703125" style="23" customWidth="1"/>
    <col min="8199" max="8202" width="7.140625" style="23" customWidth="1"/>
    <col min="8203" max="8446" width="8.7109375" style="23" customWidth="1"/>
    <col min="8447" max="8448" width="8.7109375" style="23"/>
    <col min="8449" max="8449" width="0.140625" style="23" customWidth="1"/>
    <col min="8450" max="8450" width="2.7109375" style="23" customWidth="1"/>
    <col min="8451" max="8451" width="15.42578125" style="23" customWidth="1"/>
    <col min="8452" max="8452" width="1.28515625" style="23" customWidth="1"/>
    <col min="8453" max="8453" width="26.85546875" style="23" customWidth="1"/>
    <col min="8454" max="8454" width="6.5703125" style="23" customWidth="1"/>
    <col min="8455" max="8458" width="7.140625" style="23" customWidth="1"/>
    <col min="8459" max="8702" width="8.7109375" style="23" customWidth="1"/>
    <col min="8703" max="8704" width="8.7109375" style="23"/>
    <col min="8705" max="8705" width="0.140625" style="23" customWidth="1"/>
    <col min="8706" max="8706" width="2.7109375" style="23" customWidth="1"/>
    <col min="8707" max="8707" width="15.42578125" style="23" customWidth="1"/>
    <col min="8708" max="8708" width="1.28515625" style="23" customWidth="1"/>
    <col min="8709" max="8709" width="26.85546875" style="23" customWidth="1"/>
    <col min="8710" max="8710" width="6.5703125" style="23" customWidth="1"/>
    <col min="8711" max="8714" width="7.140625" style="23" customWidth="1"/>
    <col min="8715" max="8958" width="8.7109375" style="23" customWidth="1"/>
    <col min="8959" max="8960" width="8.7109375" style="23"/>
    <col min="8961" max="8961" width="0.140625" style="23" customWidth="1"/>
    <col min="8962" max="8962" width="2.7109375" style="23" customWidth="1"/>
    <col min="8963" max="8963" width="15.42578125" style="23" customWidth="1"/>
    <col min="8964" max="8964" width="1.28515625" style="23" customWidth="1"/>
    <col min="8965" max="8965" width="26.85546875" style="23" customWidth="1"/>
    <col min="8966" max="8966" width="6.5703125" style="23" customWidth="1"/>
    <col min="8967" max="8970" width="7.140625" style="23" customWidth="1"/>
    <col min="8971" max="9214" width="8.7109375" style="23" customWidth="1"/>
    <col min="9215" max="9216" width="8.7109375" style="23"/>
    <col min="9217" max="9217" width="0.140625" style="23" customWidth="1"/>
    <col min="9218" max="9218" width="2.7109375" style="23" customWidth="1"/>
    <col min="9219" max="9219" width="15.42578125" style="23" customWidth="1"/>
    <col min="9220" max="9220" width="1.28515625" style="23" customWidth="1"/>
    <col min="9221" max="9221" width="26.85546875" style="23" customWidth="1"/>
    <col min="9222" max="9222" width="6.5703125" style="23" customWidth="1"/>
    <col min="9223" max="9226" width="7.140625" style="23" customWidth="1"/>
    <col min="9227" max="9470" width="8.7109375" style="23" customWidth="1"/>
    <col min="9471" max="9472" width="8.7109375" style="23"/>
    <col min="9473" max="9473" width="0.140625" style="23" customWidth="1"/>
    <col min="9474" max="9474" width="2.7109375" style="23" customWidth="1"/>
    <col min="9475" max="9475" width="15.42578125" style="23" customWidth="1"/>
    <col min="9476" max="9476" width="1.28515625" style="23" customWidth="1"/>
    <col min="9477" max="9477" width="26.85546875" style="23" customWidth="1"/>
    <col min="9478" max="9478" width="6.5703125" style="23" customWidth="1"/>
    <col min="9479" max="9482" width="7.140625" style="23" customWidth="1"/>
    <col min="9483" max="9726" width="8.7109375" style="23" customWidth="1"/>
    <col min="9727" max="9728" width="8.7109375" style="23"/>
    <col min="9729" max="9729" width="0.140625" style="23" customWidth="1"/>
    <col min="9730" max="9730" width="2.7109375" style="23" customWidth="1"/>
    <col min="9731" max="9731" width="15.42578125" style="23" customWidth="1"/>
    <col min="9732" max="9732" width="1.28515625" style="23" customWidth="1"/>
    <col min="9733" max="9733" width="26.85546875" style="23" customWidth="1"/>
    <col min="9734" max="9734" width="6.5703125" style="23" customWidth="1"/>
    <col min="9735" max="9738" width="7.140625" style="23" customWidth="1"/>
    <col min="9739" max="9982" width="8.7109375" style="23" customWidth="1"/>
    <col min="9983" max="9984" width="8.7109375" style="23"/>
    <col min="9985" max="9985" width="0.140625" style="23" customWidth="1"/>
    <col min="9986" max="9986" width="2.7109375" style="23" customWidth="1"/>
    <col min="9987" max="9987" width="15.42578125" style="23" customWidth="1"/>
    <col min="9988" max="9988" width="1.28515625" style="23" customWidth="1"/>
    <col min="9989" max="9989" width="26.85546875" style="23" customWidth="1"/>
    <col min="9990" max="9990" width="6.5703125" style="23" customWidth="1"/>
    <col min="9991" max="9994" width="7.140625" style="23" customWidth="1"/>
    <col min="9995" max="10238" width="8.7109375" style="23" customWidth="1"/>
    <col min="10239" max="10240" width="8.7109375" style="23"/>
    <col min="10241" max="10241" width="0.140625" style="23" customWidth="1"/>
    <col min="10242" max="10242" width="2.7109375" style="23" customWidth="1"/>
    <col min="10243" max="10243" width="15.42578125" style="23" customWidth="1"/>
    <col min="10244" max="10244" width="1.28515625" style="23" customWidth="1"/>
    <col min="10245" max="10245" width="26.85546875" style="23" customWidth="1"/>
    <col min="10246" max="10246" width="6.5703125" style="23" customWidth="1"/>
    <col min="10247" max="10250" width="7.140625" style="23" customWidth="1"/>
    <col min="10251" max="10494" width="8.7109375" style="23" customWidth="1"/>
    <col min="10495" max="10496" width="8.7109375" style="23"/>
    <col min="10497" max="10497" width="0.140625" style="23" customWidth="1"/>
    <col min="10498" max="10498" width="2.7109375" style="23" customWidth="1"/>
    <col min="10499" max="10499" width="15.42578125" style="23" customWidth="1"/>
    <col min="10500" max="10500" width="1.28515625" style="23" customWidth="1"/>
    <col min="10501" max="10501" width="26.85546875" style="23" customWidth="1"/>
    <col min="10502" max="10502" width="6.5703125" style="23" customWidth="1"/>
    <col min="10503" max="10506" width="7.140625" style="23" customWidth="1"/>
    <col min="10507" max="10750" width="8.7109375" style="23" customWidth="1"/>
    <col min="10751" max="10752" width="8.7109375" style="23"/>
    <col min="10753" max="10753" width="0.140625" style="23" customWidth="1"/>
    <col min="10754" max="10754" width="2.7109375" style="23" customWidth="1"/>
    <col min="10755" max="10755" width="15.42578125" style="23" customWidth="1"/>
    <col min="10756" max="10756" width="1.28515625" style="23" customWidth="1"/>
    <col min="10757" max="10757" width="26.85546875" style="23" customWidth="1"/>
    <col min="10758" max="10758" width="6.5703125" style="23" customWidth="1"/>
    <col min="10759" max="10762" width="7.140625" style="23" customWidth="1"/>
    <col min="10763" max="11006" width="8.7109375" style="23" customWidth="1"/>
    <col min="11007" max="11008" width="8.7109375" style="23"/>
    <col min="11009" max="11009" width="0.140625" style="23" customWidth="1"/>
    <col min="11010" max="11010" width="2.7109375" style="23" customWidth="1"/>
    <col min="11011" max="11011" width="15.42578125" style="23" customWidth="1"/>
    <col min="11012" max="11012" width="1.28515625" style="23" customWidth="1"/>
    <col min="11013" max="11013" width="26.85546875" style="23" customWidth="1"/>
    <col min="11014" max="11014" width="6.5703125" style="23" customWidth="1"/>
    <col min="11015" max="11018" width="7.140625" style="23" customWidth="1"/>
    <col min="11019" max="11262" width="8.7109375" style="23" customWidth="1"/>
    <col min="11263" max="11264" width="8.7109375" style="23"/>
    <col min="11265" max="11265" width="0.140625" style="23" customWidth="1"/>
    <col min="11266" max="11266" width="2.7109375" style="23" customWidth="1"/>
    <col min="11267" max="11267" width="15.42578125" style="23" customWidth="1"/>
    <col min="11268" max="11268" width="1.28515625" style="23" customWidth="1"/>
    <col min="11269" max="11269" width="26.85546875" style="23" customWidth="1"/>
    <col min="11270" max="11270" width="6.5703125" style="23" customWidth="1"/>
    <col min="11271" max="11274" width="7.140625" style="23" customWidth="1"/>
    <col min="11275" max="11518" width="8.7109375" style="23" customWidth="1"/>
    <col min="11519" max="11520" width="8.7109375" style="23"/>
    <col min="11521" max="11521" width="0.140625" style="23" customWidth="1"/>
    <col min="11522" max="11522" width="2.7109375" style="23" customWidth="1"/>
    <col min="11523" max="11523" width="15.42578125" style="23" customWidth="1"/>
    <col min="11524" max="11524" width="1.28515625" style="23" customWidth="1"/>
    <col min="11525" max="11525" width="26.85546875" style="23" customWidth="1"/>
    <col min="11526" max="11526" width="6.5703125" style="23" customWidth="1"/>
    <col min="11527" max="11530" width="7.140625" style="23" customWidth="1"/>
    <col min="11531" max="11774" width="8.7109375" style="23" customWidth="1"/>
    <col min="11775" max="11776" width="8.7109375" style="23"/>
    <col min="11777" max="11777" width="0.140625" style="23" customWidth="1"/>
    <col min="11778" max="11778" width="2.7109375" style="23" customWidth="1"/>
    <col min="11779" max="11779" width="15.42578125" style="23" customWidth="1"/>
    <col min="11780" max="11780" width="1.28515625" style="23" customWidth="1"/>
    <col min="11781" max="11781" width="26.85546875" style="23" customWidth="1"/>
    <col min="11782" max="11782" width="6.5703125" style="23" customWidth="1"/>
    <col min="11783" max="11786" width="7.140625" style="23" customWidth="1"/>
    <col min="11787" max="12030" width="8.7109375" style="23" customWidth="1"/>
    <col min="12031" max="12032" width="8.7109375" style="23"/>
    <col min="12033" max="12033" width="0.140625" style="23" customWidth="1"/>
    <col min="12034" max="12034" width="2.7109375" style="23" customWidth="1"/>
    <col min="12035" max="12035" width="15.42578125" style="23" customWidth="1"/>
    <col min="12036" max="12036" width="1.28515625" style="23" customWidth="1"/>
    <col min="12037" max="12037" width="26.85546875" style="23" customWidth="1"/>
    <col min="12038" max="12038" width="6.5703125" style="23" customWidth="1"/>
    <col min="12039" max="12042" width="7.140625" style="23" customWidth="1"/>
    <col min="12043" max="12286" width="8.7109375" style="23" customWidth="1"/>
    <col min="12287" max="12288" width="8.7109375" style="23"/>
    <col min="12289" max="12289" width="0.140625" style="23" customWidth="1"/>
    <col min="12290" max="12290" width="2.7109375" style="23" customWidth="1"/>
    <col min="12291" max="12291" width="15.42578125" style="23" customWidth="1"/>
    <col min="12292" max="12292" width="1.28515625" style="23" customWidth="1"/>
    <col min="12293" max="12293" width="26.85546875" style="23" customWidth="1"/>
    <col min="12294" max="12294" width="6.5703125" style="23" customWidth="1"/>
    <col min="12295" max="12298" width="7.140625" style="23" customWidth="1"/>
    <col min="12299" max="12542" width="8.7109375" style="23" customWidth="1"/>
    <col min="12543" max="12544" width="8.7109375" style="23"/>
    <col min="12545" max="12545" width="0.140625" style="23" customWidth="1"/>
    <col min="12546" max="12546" width="2.7109375" style="23" customWidth="1"/>
    <col min="12547" max="12547" width="15.42578125" style="23" customWidth="1"/>
    <col min="12548" max="12548" width="1.28515625" style="23" customWidth="1"/>
    <col min="12549" max="12549" width="26.85546875" style="23" customWidth="1"/>
    <col min="12550" max="12550" width="6.5703125" style="23" customWidth="1"/>
    <col min="12551" max="12554" width="7.140625" style="23" customWidth="1"/>
    <col min="12555" max="12798" width="8.7109375" style="23" customWidth="1"/>
    <col min="12799" max="12800" width="8.7109375" style="23"/>
    <col min="12801" max="12801" width="0.140625" style="23" customWidth="1"/>
    <col min="12802" max="12802" width="2.7109375" style="23" customWidth="1"/>
    <col min="12803" max="12803" width="15.42578125" style="23" customWidth="1"/>
    <col min="12804" max="12804" width="1.28515625" style="23" customWidth="1"/>
    <col min="12805" max="12805" width="26.85546875" style="23" customWidth="1"/>
    <col min="12806" max="12806" width="6.5703125" style="23" customWidth="1"/>
    <col min="12807" max="12810" width="7.140625" style="23" customWidth="1"/>
    <col min="12811" max="13054" width="8.7109375" style="23" customWidth="1"/>
    <col min="13055" max="13056" width="8.7109375" style="23"/>
    <col min="13057" max="13057" width="0.140625" style="23" customWidth="1"/>
    <col min="13058" max="13058" width="2.7109375" style="23" customWidth="1"/>
    <col min="13059" max="13059" width="15.42578125" style="23" customWidth="1"/>
    <col min="13060" max="13060" width="1.28515625" style="23" customWidth="1"/>
    <col min="13061" max="13061" width="26.85546875" style="23" customWidth="1"/>
    <col min="13062" max="13062" width="6.5703125" style="23" customWidth="1"/>
    <col min="13063" max="13066" width="7.140625" style="23" customWidth="1"/>
    <col min="13067" max="13310" width="8.7109375" style="23" customWidth="1"/>
    <col min="13311" max="13312" width="8.7109375" style="23"/>
    <col min="13313" max="13313" width="0.140625" style="23" customWidth="1"/>
    <col min="13314" max="13314" width="2.7109375" style="23" customWidth="1"/>
    <col min="13315" max="13315" width="15.42578125" style="23" customWidth="1"/>
    <col min="13316" max="13316" width="1.28515625" style="23" customWidth="1"/>
    <col min="13317" max="13317" width="26.85546875" style="23" customWidth="1"/>
    <col min="13318" max="13318" width="6.5703125" style="23" customWidth="1"/>
    <col min="13319" max="13322" width="7.140625" style="23" customWidth="1"/>
    <col min="13323" max="13566" width="8.7109375" style="23" customWidth="1"/>
    <col min="13567" max="13568" width="8.7109375" style="23"/>
    <col min="13569" max="13569" width="0.140625" style="23" customWidth="1"/>
    <col min="13570" max="13570" width="2.7109375" style="23" customWidth="1"/>
    <col min="13571" max="13571" width="15.42578125" style="23" customWidth="1"/>
    <col min="13572" max="13572" width="1.28515625" style="23" customWidth="1"/>
    <col min="13573" max="13573" width="26.85546875" style="23" customWidth="1"/>
    <col min="13574" max="13574" width="6.5703125" style="23" customWidth="1"/>
    <col min="13575" max="13578" width="7.140625" style="23" customWidth="1"/>
    <col min="13579" max="13822" width="8.7109375" style="23" customWidth="1"/>
    <col min="13823" max="13824" width="8.7109375" style="23"/>
    <col min="13825" max="13825" width="0.140625" style="23" customWidth="1"/>
    <col min="13826" max="13826" width="2.7109375" style="23" customWidth="1"/>
    <col min="13827" max="13827" width="15.42578125" style="23" customWidth="1"/>
    <col min="13828" max="13828" width="1.28515625" style="23" customWidth="1"/>
    <col min="13829" max="13829" width="26.85546875" style="23" customWidth="1"/>
    <col min="13830" max="13830" width="6.5703125" style="23" customWidth="1"/>
    <col min="13831" max="13834" width="7.140625" style="23" customWidth="1"/>
    <col min="13835" max="14078" width="8.7109375" style="23" customWidth="1"/>
    <col min="14079" max="14080" width="8.7109375" style="23"/>
    <col min="14081" max="14081" width="0.140625" style="23" customWidth="1"/>
    <col min="14082" max="14082" width="2.7109375" style="23" customWidth="1"/>
    <col min="14083" max="14083" width="15.42578125" style="23" customWidth="1"/>
    <col min="14084" max="14084" width="1.28515625" style="23" customWidth="1"/>
    <col min="14085" max="14085" width="26.85546875" style="23" customWidth="1"/>
    <col min="14086" max="14086" width="6.5703125" style="23" customWidth="1"/>
    <col min="14087" max="14090" width="7.140625" style="23" customWidth="1"/>
    <col min="14091" max="14334" width="8.7109375" style="23" customWidth="1"/>
    <col min="14335" max="14336" width="8.7109375" style="23"/>
    <col min="14337" max="14337" width="0.140625" style="23" customWidth="1"/>
    <col min="14338" max="14338" width="2.7109375" style="23" customWidth="1"/>
    <col min="14339" max="14339" width="15.42578125" style="23" customWidth="1"/>
    <col min="14340" max="14340" width="1.28515625" style="23" customWidth="1"/>
    <col min="14341" max="14341" width="26.85546875" style="23" customWidth="1"/>
    <col min="14342" max="14342" width="6.5703125" style="23" customWidth="1"/>
    <col min="14343" max="14346" width="7.140625" style="23" customWidth="1"/>
    <col min="14347" max="14590" width="8.7109375" style="23" customWidth="1"/>
    <col min="14591" max="14592" width="8.7109375" style="23"/>
    <col min="14593" max="14593" width="0.140625" style="23" customWidth="1"/>
    <col min="14594" max="14594" width="2.7109375" style="23" customWidth="1"/>
    <col min="14595" max="14595" width="15.42578125" style="23" customWidth="1"/>
    <col min="14596" max="14596" width="1.28515625" style="23" customWidth="1"/>
    <col min="14597" max="14597" width="26.85546875" style="23" customWidth="1"/>
    <col min="14598" max="14598" width="6.5703125" style="23" customWidth="1"/>
    <col min="14599" max="14602" width="7.140625" style="23" customWidth="1"/>
    <col min="14603" max="14846" width="8.7109375" style="23" customWidth="1"/>
    <col min="14847" max="14848" width="8.7109375" style="23"/>
    <col min="14849" max="14849" width="0.140625" style="23" customWidth="1"/>
    <col min="14850" max="14850" width="2.7109375" style="23" customWidth="1"/>
    <col min="14851" max="14851" width="15.42578125" style="23" customWidth="1"/>
    <col min="14852" max="14852" width="1.28515625" style="23" customWidth="1"/>
    <col min="14853" max="14853" width="26.85546875" style="23" customWidth="1"/>
    <col min="14854" max="14854" width="6.5703125" style="23" customWidth="1"/>
    <col min="14855" max="14858" width="7.140625" style="23" customWidth="1"/>
    <col min="14859" max="15102" width="8.7109375" style="23" customWidth="1"/>
    <col min="15103" max="15104" width="8.7109375" style="23"/>
    <col min="15105" max="15105" width="0.140625" style="23" customWidth="1"/>
    <col min="15106" max="15106" width="2.7109375" style="23" customWidth="1"/>
    <col min="15107" max="15107" width="15.42578125" style="23" customWidth="1"/>
    <col min="15108" max="15108" width="1.28515625" style="23" customWidth="1"/>
    <col min="15109" max="15109" width="26.85546875" style="23" customWidth="1"/>
    <col min="15110" max="15110" width="6.5703125" style="23" customWidth="1"/>
    <col min="15111" max="15114" width="7.140625" style="23" customWidth="1"/>
    <col min="15115" max="15358" width="8.7109375" style="23" customWidth="1"/>
    <col min="15359" max="15360" width="8.7109375" style="23"/>
    <col min="15361" max="15361" width="0.140625" style="23" customWidth="1"/>
    <col min="15362" max="15362" width="2.7109375" style="23" customWidth="1"/>
    <col min="15363" max="15363" width="15.42578125" style="23" customWidth="1"/>
    <col min="15364" max="15364" width="1.28515625" style="23" customWidth="1"/>
    <col min="15365" max="15365" width="26.85546875" style="23" customWidth="1"/>
    <col min="15366" max="15366" width="6.5703125" style="23" customWidth="1"/>
    <col min="15367" max="15370" width="7.140625" style="23" customWidth="1"/>
    <col min="15371" max="15614" width="8.7109375" style="23" customWidth="1"/>
    <col min="15615" max="15616" width="8.7109375" style="23"/>
    <col min="15617" max="15617" width="0.140625" style="23" customWidth="1"/>
    <col min="15618" max="15618" width="2.7109375" style="23" customWidth="1"/>
    <col min="15619" max="15619" width="15.42578125" style="23" customWidth="1"/>
    <col min="15620" max="15620" width="1.28515625" style="23" customWidth="1"/>
    <col min="15621" max="15621" width="26.85546875" style="23" customWidth="1"/>
    <col min="15622" max="15622" width="6.5703125" style="23" customWidth="1"/>
    <col min="15623" max="15626" width="7.140625" style="23" customWidth="1"/>
    <col min="15627" max="15870" width="8.7109375" style="23" customWidth="1"/>
    <col min="15871" max="15872" width="8.7109375" style="23"/>
    <col min="15873" max="15873" width="0.140625" style="23" customWidth="1"/>
    <col min="15874" max="15874" width="2.7109375" style="23" customWidth="1"/>
    <col min="15875" max="15875" width="15.42578125" style="23" customWidth="1"/>
    <col min="15876" max="15876" width="1.28515625" style="23" customWidth="1"/>
    <col min="15877" max="15877" width="26.85546875" style="23" customWidth="1"/>
    <col min="15878" max="15878" width="6.5703125" style="23" customWidth="1"/>
    <col min="15879" max="15882" width="7.140625" style="23" customWidth="1"/>
    <col min="15883" max="16126" width="8.7109375" style="23" customWidth="1"/>
    <col min="16127" max="16128" width="8.7109375" style="23"/>
    <col min="16129" max="16129" width="0.140625" style="23" customWidth="1"/>
    <col min="16130" max="16130" width="2.7109375" style="23" customWidth="1"/>
    <col min="16131" max="16131" width="15.42578125" style="23" customWidth="1"/>
    <col min="16132" max="16132" width="1.28515625" style="23" customWidth="1"/>
    <col min="16133" max="16133" width="26.85546875" style="23" customWidth="1"/>
    <col min="16134" max="16134" width="6.5703125" style="23" customWidth="1"/>
    <col min="16135" max="16138" width="7.140625" style="23" customWidth="1"/>
    <col min="16139" max="16382" width="8.7109375" style="23" customWidth="1"/>
    <col min="16383" max="16384" width="8.7109375" style="23"/>
  </cols>
  <sheetData>
    <row r="1" spans="1:24" s="27" customFormat="1" ht="1.5" customHeight="1"/>
    <row r="2" spans="1:24" s="27" customFormat="1" ht="21" customHeight="1">
      <c r="E2" s="13"/>
      <c r="H2" s="371"/>
      <c r="I2" s="13"/>
      <c r="J2" s="372" t="s">
        <v>36</v>
      </c>
    </row>
    <row r="3" spans="1:24" s="27" customFormat="1" ht="15" customHeight="1">
      <c r="E3" s="1028" t="s">
        <v>538</v>
      </c>
      <c r="F3" s="1029"/>
      <c r="G3" s="1029"/>
      <c r="H3" s="1029"/>
      <c r="I3" s="1029"/>
      <c r="J3" s="1029"/>
    </row>
    <row r="4" spans="1:24" s="22" customFormat="1" ht="20.25" customHeight="1">
      <c r="B4" s="14"/>
      <c r="C4" s="6" t="str">
        <f>Indice!C4</f>
        <v>Producción de energía eléctrica</v>
      </c>
    </row>
    <row r="5" spans="1:24" s="22" customFormat="1" ht="12.75" customHeight="1">
      <c r="B5" s="14"/>
      <c r="C5" s="7"/>
      <c r="J5" s="374"/>
      <c r="K5" s="23"/>
    </row>
    <row r="6" spans="1:24" s="22" customFormat="1" ht="13.5" customHeight="1">
      <c r="B6" s="14"/>
      <c r="C6" s="10"/>
      <c r="D6" s="28"/>
      <c r="E6" s="28"/>
      <c r="F6" s="14"/>
      <c r="G6" s="14"/>
      <c r="H6" s="14"/>
      <c r="I6" s="14"/>
      <c r="J6" s="14"/>
      <c r="K6" s="26"/>
    </row>
    <row r="7" spans="1:24" ht="12.75" customHeight="1">
      <c r="A7" s="22"/>
      <c r="B7" s="14"/>
      <c r="C7" s="1027" t="s">
        <v>377</v>
      </c>
      <c r="D7" s="28"/>
      <c r="E7" s="101"/>
      <c r="F7" s="1034" t="s">
        <v>374</v>
      </c>
      <c r="G7" s="1034"/>
      <c r="H7" s="1034"/>
      <c r="I7" s="1034"/>
      <c r="J7" s="1034"/>
      <c r="K7" s="26"/>
      <c r="L7" s="26"/>
      <c r="M7" s="26"/>
      <c r="N7" s="26"/>
      <c r="O7" s="26"/>
      <c r="P7" s="26"/>
      <c r="Q7" s="26"/>
      <c r="R7" s="26"/>
      <c r="S7" s="26"/>
      <c r="T7" s="26"/>
    </row>
    <row r="8" spans="1:24" ht="12.75" customHeight="1">
      <c r="A8" s="22"/>
      <c r="B8" s="14"/>
      <c r="C8" s="1027"/>
      <c r="D8" s="28"/>
      <c r="E8" s="102"/>
      <c r="F8" s="820">
        <f>'Data 1'!I99</f>
        <v>2014</v>
      </c>
      <c r="G8" s="820">
        <f>'Data 1'!J99</f>
        <v>2015</v>
      </c>
      <c r="H8" s="820">
        <f>'Data 1'!K99</f>
        <v>2016</v>
      </c>
      <c r="I8" s="820">
        <f>'Data 1'!L99</f>
        <v>2017</v>
      </c>
      <c r="J8" s="820">
        <f>'Data 1'!M99</f>
        <v>2018</v>
      </c>
      <c r="K8" s="24"/>
      <c r="L8" s="26"/>
      <c r="M8" s="36"/>
      <c r="N8" s="36"/>
      <c r="O8" s="36"/>
      <c r="P8" s="36"/>
      <c r="Q8" s="36"/>
      <c r="R8" s="26"/>
      <c r="S8" s="26"/>
      <c r="T8" s="26"/>
    </row>
    <row r="9" spans="1:24" ht="12.75" customHeight="1">
      <c r="A9" s="376"/>
      <c r="B9" s="377"/>
      <c r="C9" s="358" t="s">
        <v>361</v>
      </c>
      <c r="D9" s="378"/>
      <c r="E9" s="438" t="s">
        <v>233</v>
      </c>
      <c r="F9" s="661">
        <f>'Data 1'!I100</f>
        <v>16990.841779999999</v>
      </c>
      <c r="G9" s="661">
        <f>'Data 1'!J100</f>
        <v>17026.746629999994</v>
      </c>
      <c r="H9" s="661">
        <f>'Data 1'!K100</f>
        <v>17030.846629999996</v>
      </c>
      <c r="I9" s="661">
        <f>'Data 1'!L100</f>
        <v>17027.884629999997</v>
      </c>
      <c r="J9" s="661">
        <f>'Data 1'!M100</f>
        <v>17046.656230000001</v>
      </c>
      <c r="K9" s="375"/>
      <c r="L9" s="263"/>
      <c r="M9" s="260"/>
      <c r="N9" s="821"/>
      <c r="O9" s="821"/>
      <c r="P9" s="821"/>
      <c r="Q9" s="821"/>
      <c r="R9" s="380"/>
      <c r="S9" s="380"/>
      <c r="T9" s="381"/>
      <c r="U9" s="34"/>
      <c r="V9" s="34"/>
      <c r="W9" s="34"/>
      <c r="X9" s="34"/>
    </row>
    <row r="10" spans="1:24" ht="12.75" customHeight="1">
      <c r="A10" s="376"/>
      <c r="B10" s="377"/>
      <c r="C10" s="358"/>
      <c r="D10" s="378"/>
      <c r="E10" s="461" t="s">
        <v>511</v>
      </c>
      <c r="F10" s="661">
        <f>'Data 1'!I101</f>
        <v>2450.9399999999996</v>
      </c>
      <c r="G10" s="661">
        <f>'Data 1'!J101</f>
        <v>3328.8900000000003</v>
      </c>
      <c r="H10" s="661">
        <f>'Data 1'!K101</f>
        <v>3328.8900000000003</v>
      </c>
      <c r="I10" s="661">
        <f>'Data 1'!L101</f>
        <v>3328.8900000000003</v>
      </c>
      <c r="J10" s="661">
        <f>'Data 1'!M101</f>
        <v>3328.8900000000003</v>
      </c>
      <c r="K10" s="375"/>
      <c r="L10" s="263"/>
      <c r="M10" s="260"/>
      <c r="N10" s="821"/>
      <c r="O10" s="821"/>
      <c r="P10" s="821"/>
      <c r="Q10" s="821"/>
      <c r="R10" s="380"/>
      <c r="S10" s="380"/>
      <c r="T10" s="381"/>
      <c r="U10" s="34"/>
      <c r="V10" s="34"/>
      <c r="W10" s="34"/>
      <c r="X10" s="34"/>
    </row>
    <row r="11" spans="1:24" ht="12.75" customHeight="1">
      <c r="A11" s="376"/>
      <c r="B11" s="377"/>
      <c r="C11" s="99"/>
      <c r="D11" s="378"/>
      <c r="E11" s="438" t="s">
        <v>3</v>
      </c>
      <c r="F11" s="661">
        <f>'Data 1'!I102</f>
        <v>7572.58</v>
      </c>
      <c r="G11" s="661">
        <f>'Data 1'!J102</f>
        <v>7572.58</v>
      </c>
      <c r="H11" s="661">
        <f>'Data 1'!K102</f>
        <v>7572.58</v>
      </c>
      <c r="I11" s="661">
        <f>'Data 1'!L102</f>
        <v>7117.29</v>
      </c>
      <c r="J11" s="661">
        <f>'Data 1'!M102</f>
        <v>7117.29</v>
      </c>
      <c r="K11" s="375"/>
      <c r="L11" s="263"/>
      <c r="M11" s="260"/>
      <c r="N11" s="821"/>
      <c r="O11" s="821"/>
      <c r="P11" s="821"/>
      <c r="Q11" s="821"/>
      <c r="R11" s="380"/>
      <c r="S11" s="380"/>
      <c r="T11" s="381"/>
      <c r="U11" s="34"/>
      <c r="V11" s="34"/>
      <c r="W11" s="34"/>
      <c r="X11" s="34"/>
    </row>
    <row r="12" spans="1:24" ht="12.75" customHeight="1">
      <c r="A12" s="376"/>
      <c r="B12" s="377"/>
      <c r="D12" s="378"/>
      <c r="E12" s="438" t="s">
        <v>4</v>
      </c>
      <c r="F12" s="661">
        <f>'Data 1'!I103</f>
        <v>10468.02</v>
      </c>
      <c r="G12" s="661">
        <f>'Data 1'!J103</f>
        <v>10468.02</v>
      </c>
      <c r="H12" s="661">
        <f>'Data 1'!K103</f>
        <v>9535.869999999999</v>
      </c>
      <c r="I12" s="661">
        <f>'Data 1'!L103</f>
        <v>9535.869999999999</v>
      </c>
      <c r="J12" s="661">
        <f>'Data 1'!M103</f>
        <v>9561.8849999999984</v>
      </c>
      <c r="K12" s="375"/>
      <c r="L12" s="263"/>
      <c r="M12" s="260"/>
      <c r="N12" s="821"/>
      <c r="O12" s="821"/>
      <c r="P12" s="821"/>
      <c r="Q12" s="821"/>
      <c r="R12" s="380"/>
      <c r="S12" s="380"/>
      <c r="T12" s="381"/>
      <c r="U12" s="34"/>
      <c r="V12" s="34"/>
      <c r="W12" s="34"/>
      <c r="X12" s="34"/>
    </row>
    <row r="13" spans="1:24" ht="12.75" customHeight="1">
      <c r="A13" s="376"/>
      <c r="B13" s="377"/>
      <c r="C13" s="12"/>
      <c r="D13" s="378"/>
      <c r="E13" s="438" t="s">
        <v>66</v>
      </c>
      <c r="F13" s="661">
        <f>'Data 1'!I104</f>
        <v>505.52</v>
      </c>
      <c r="G13" s="661">
        <f>'Data 1'!J104</f>
        <v>0</v>
      </c>
      <c r="H13" s="661">
        <f>'Data 1'!K104</f>
        <v>0</v>
      </c>
      <c r="I13" s="661">
        <f>'Data 1'!L104</f>
        <v>0</v>
      </c>
      <c r="J13" s="661">
        <f>'Data 1'!M104</f>
        <v>0</v>
      </c>
      <c r="K13" s="375"/>
      <c r="L13" s="263"/>
      <c r="M13" s="260"/>
      <c r="N13" s="821"/>
      <c r="O13" s="821"/>
      <c r="P13" s="821"/>
      <c r="Q13" s="821"/>
      <c r="R13" s="380"/>
      <c r="S13" s="380"/>
      <c r="T13" s="381"/>
      <c r="U13" s="34"/>
      <c r="V13" s="34"/>
      <c r="W13" s="34"/>
      <c r="X13" s="34"/>
    </row>
    <row r="14" spans="1:24" ht="12.75" customHeight="1">
      <c r="A14" s="376"/>
      <c r="B14" s="377"/>
      <c r="C14" s="23"/>
      <c r="D14" s="378"/>
      <c r="E14" s="438" t="s">
        <v>67</v>
      </c>
      <c r="F14" s="661">
        <f>'Data 1'!I105</f>
        <v>24947.71</v>
      </c>
      <c r="G14" s="661">
        <f>'Data 1'!J105</f>
        <v>24947.71</v>
      </c>
      <c r="H14" s="661">
        <f>'Data 1'!K105</f>
        <v>24947.71</v>
      </c>
      <c r="I14" s="661">
        <f>'Data 1'!L105</f>
        <v>24947.71</v>
      </c>
      <c r="J14" s="661">
        <f>'Data 1'!M105</f>
        <v>24561.86</v>
      </c>
      <c r="K14" s="375"/>
      <c r="L14" s="263"/>
      <c r="M14" s="260"/>
      <c r="N14" s="822"/>
      <c r="O14" s="821"/>
      <c r="P14" s="822"/>
      <c r="Q14" s="822"/>
      <c r="R14" s="382"/>
      <c r="S14" s="382"/>
      <c r="T14" s="381"/>
      <c r="U14" s="34"/>
      <c r="V14" s="34"/>
      <c r="W14" s="34"/>
      <c r="X14" s="34"/>
    </row>
    <row r="15" spans="1:24" ht="12.75" customHeight="1">
      <c r="A15" s="376"/>
      <c r="B15" s="377"/>
      <c r="C15" s="12"/>
      <c r="D15" s="378"/>
      <c r="E15" s="477" t="s">
        <v>235</v>
      </c>
      <c r="F15" s="661">
        <f>'Data 1'!I106</f>
        <v>22871.444549999997</v>
      </c>
      <c r="G15" s="661">
        <f>'Data 1'!J106</f>
        <v>22848.555149999993</v>
      </c>
      <c r="H15" s="661">
        <f>'Data 1'!K106</f>
        <v>22894.59015</v>
      </c>
      <c r="I15" s="661">
        <f>'Data 1'!L106</f>
        <v>22919.882750000001</v>
      </c>
      <c r="J15" s="661">
        <f>'Data 1'!M106</f>
        <v>23091.050999999999</v>
      </c>
      <c r="K15" s="375"/>
      <c r="L15" s="263"/>
      <c r="M15" s="260"/>
      <c r="N15" s="822"/>
      <c r="O15" s="821"/>
      <c r="P15" s="822"/>
      <c r="Q15" s="822"/>
      <c r="R15" s="382"/>
      <c r="S15" s="382"/>
      <c r="T15" s="381"/>
      <c r="U15" s="34"/>
      <c r="V15" s="34"/>
      <c r="W15" s="34"/>
      <c r="X15" s="34"/>
    </row>
    <row r="16" spans="1:24" ht="12.75" customHeight="1">
      <c r="A16" s="376"/>
      <c r="B16" s="377"/>
      <c r="C16" s="12"/>
      <c r="D16" s="378"/>
      <c r="E16" s="477" t="s">
        <v>236</v>
      </c>
      <c r="F16" s="661">
        <f>'Data 1'!I107</f>
        <v>4402.664610000149</v>
      </c>
      <c r="G16" s="661">
        <f>'Data 1'!J107</f>
        <v>4434.9801110001281</v>
      </c>
      <c r="H16" s="661">
        <f>'Data 1'!K107</f>
        <v>4438.9520910001283</v>
      </c>
      <c r="I16" s="661">
        <f>'Data 1'!L107</f>
        <v>4440.6357050001279</v>
      </c>
      <c r="J16" s="661">
        <f>'Data 1'!M107</f>
        <v>4465.8568250001272</v>
      </c>
      <c r="K16" s="375"/>
      <c r="L16" s="263"/>
      <c r="M16" s="260"/>
      <c r="N16" s="822"/>
      <c r="O16" s="821"/>
      <c r="P16" s="822"/>
      <c r="Q16" s="822"/>
      <c r="R16" s="382"/>
      <c r="S16" s="382"/>
      <c r="T16" s="381"/>
      <c r="U16" s="34"/>
      <c r="V16" s="34"/>
      <c r="W16" s="34"/>
      <c r="X16" s="34"/>
    </row>
    <row r="17" spans="1:24" ht="12.75" customHeight="1">
      <c r="A17" s="376"/>
      <c r="B17" s="377"/>
      <c r="C17" s="12"/>
      <c r="D17" s="378"/>
      <c r="E17" s="477" t="s">
        <v>237</v>
      </c>
      <c r="F17" s="661">
        <f>'Data 1'!I108</f>
        <v>2299.4275000000002</v>
      </c>
      <c r="G17" s="661">
        <f>'Data 1'!J108</f>
        <v>2304.1129999999998</v>
      </c>
      <c r="H17" s="661">
        <f>'Data 1'!K108</f>
        <v>2304.1129999999998</v>
      </c>
      <c r="I17" s="661">
        <f>'Data 1'!L108</f>
        <v>2304.1129999999998</v>
      </c>
      <c r="J17" s="661">
        <f>'Data 1'!M108</f>
        <v>2304.1129999999998</v>
      </c>
      <c r="K17" s="375"/>
      <c r="L17" s="263"/>
      <c r="M17" s="260"/>
      <c r="N17" s="822"/>
      <c r="O17" s="821"/>
      <c r="P17" s="822"/>
      <c r="Q17" s="822"/>
      <c r="R17" s="382"/>
      <c r="S17" s="382"/>
      <c r="T17" s="381"/>
      <c r="U17" s="34"/>
      <c r="V17" s="34"/>
      <c r="W17" s="34"/>
      <c r="X17" s="34"/>
    </row>
    <row r="18" spans="1:24" ht="12.75" customHeight="1">
      <c r="A18" s="376"/>
      <c r="B18" s="377"/>
      <c r="C18" s="12"/>
      <c r="D18" s="378"/>
      <c r="E18" s="477" t="s">
        <v>294</v>
      </c>
      <c r="F18" s="661">
        <f>'Data 1'!I109</f>
        <v>981.96541000000002</v>
      </c>
      <c r="G18" s="661">
        <f>'Data 1'!J109</f>
        <v>866.85699999999986</v>
      </c>
      <c r="H18" s="661">
        <f>'Data 1'!K109</f>
        <v>852.66399999999976</v>
      </c>
      <c r="I18" s="661">
        <f>'Data 1'!L109</f>
        <v>854.39</v>
      </c>
      <c r="J18" s="661">
        <f>'Data 1'!M109</f>
        <v>859.4899999999999</v>
      </c>
      <c r="K18" s="375"/>
      <c r="L18" s="263"/>
      <c r="M18" s="260"/>
      <c r="N18" s="821"/>
      <c r="O18" s="821"/>
      <c r="P18" s="821"/>
      <c r="Q18" s="821"/>
      <c r="R18" s="380"/>
      <c r="S18" s="380"/>
      <c r="T18" s="381"/>
      <c r="U18" s="34"/>
      <c r="V18" s="34"/>
      <c r="W18" s="34"/>
      <c r="X18" s="34"/>
    </row>
    <row r="19" spans="1:24" ht="12.75" customHeight="1">
      <c r="A19" s="376"/>
      <c r="B19" s="377"/>
      <c r="C19" s="12"/>
      <c r="D19" s="378"/>
      <c r="E19" s="477" t="s">
        <v>247</v>
      </c>
      <c r="F19" s="661">
        <f>'Data 1'!I110</f>
        <v>7047.8021999999992</v>
      </c>
      <c r="G19" s="661">
        <f>'Data 1'!J110</f>
        <v>6156.7560100000019</v>
      </c>
      <c r="H19" s="661">
        <f>'Data 1'!K110</f>
        <v>5968.98801</v>
      </c>
      <c r="I19" s="661">
        <f>'Data 1'!L110</f>
        <v>5803.6980100000019</v>
      </c>
      <c r="J19" s="661">
        <f>'Data 1'!M110</f>
        <v>5730.3649000000005</v>
      </c>
      <c r="K19" s="375"/>
      <c r="L19" s="263"/>
      <c r="M19" s="260"/>
      <c r="N19" s="821"/>
      <c r="O19" s="821"/>
      <c r="P19" s="821"/>
      <c r="Q19" s="821"/>
      <c r="R19" s="380"/>
      <c r="S19" s="380"/>
      <c r="T19" s="381"/>
      <c r="U19" s="34"/>
      <c r="V19" s="34"/>
      <c r="W19" s="34"/>
      <c r="X19" s="34"/>
    </row>
    <row r="20" spans="1:24" ht="12.75" customHeight="1">
      <c r="A20" s="376"/>
      <c r="B20" s="377"/>
      <c r="C20" s="12"/>
      <c r="D20" s="378"/>
      <c r="E20" s="477" t="s">
        <v>495</v>
      </c>
      <c r="F20" s="661" t="str">
        <f>'Data 1'!I111</f>
        <v>-</v>
      </c>
      <c r="G20" s="661">
        <f>'Data 1'!J111</f>
        <v>469.58749999999998</v>
      </c>
      <c r="H20" s="661">
        <f>'Data 1'!K111</f>
        <v>458.90549999999996</v>
      </c>
      <c r="I20" s="661">
        <f>'Data 1'!L111</f>
        <v>458.90549999999996</v>
      </c>
      <c r="J20" s="661">
        <f>'Data 1'!M111</f>
        <v>452.3775</v>
      </c>
      <c r="K20" s="375"/>
      <c r="L20" s="263"/>
      <c r="M20" s="260"/>
      <c r="N20" s="821"/>
      <c r="O20" s="821"/>
      <c r="P20" s="821"/>
      <c r="Q20" s="821"/>
      <c r="R20" s="380"/>
      <c r="S20" s="380"/>
      <c r="T20" s="381"/>
      <c r="U20" s="34"/>
      <c r="V20" s="34"/>
      <c r="W20" s="34"/>
      <c r="X20" s="34"/>
    </row>
    <row r="21" spans="1:24" ht="12.75" customHeight="1">
      <c r="A21" s="376"/>
      <c r="B21" s="377"/>
      <c r="C21" s="12"/>
      <c r="D21" s="378"/>
      <c r="E21" s="477" t="s">
        <v>496</v>
      </c>
      <c r="F21" s="661" t="str">
        <f>'Data 1'!I112</f>
        <v>-</v>
      </c>
      <c r="G21" s="661">
        <f>'Data 1'!J112</f>
        <v>121.7915</v>
      </c>
      <c r="H21" s="661">
        <f>'Data 1'!K112</f>
        <v>123.0415</v>
      </c>
      <c r="I21" s="661">
        <f>'Data 1'!L112</f>
        <v>123.0415</v>
      </c>
      <c r="J21" s="661">
        <f>'Data 1'!M112</f>
        <v>123.0415</v>
      </c>
      <c r="K21" s="375"/>
      <c r="L21" s="263"/>
      <c r="M21" s="260"/>
      <c r="N21" s="821"/>
      <c r="O21" s="821"/>
      <c r="P21" s="821"/>
      <c r="Q21" s="821"/>
      <c r="R21" s="380"/>
      <c r="S21" s="380"/>
      <c r="T21" s="381"/>
      <c r="U21" s="34"/>
      <c r="V21" s="34"/>
      <c r="W21" s="34"/>
      <c r="X21" s="34"/>
    </row>
    <row r="22" spans="1:24" ht="16.149999999999999" customHeight="1">
      <c r="E22" s="778" t="s">
        <v>0</v>
      </c>
      <c r="F22" s="779">
        <f>SUM(F9:F21)</f>
        <v>100538.91605000016</v>
      </c>
      <c r="G22" s="779">
        <f>SUM(G9:G21)</f>
        <v>100546.58690100012</v>
      </c>
      <c r="H22" s="779">
        <f>SUM(H9:H21)</f>
        <v>99457.150881000125</v>
      </c>
      <c r="I22" s="779">
        <f>SUM(I9:I21)</f>
        <v>98862.311095000128</v>
      </c>
      <c r="J22" s="779">
        <f>SUM(J9:J21)</f>
        <v>98642.875955000127</v>
      </c>
      <c r="K22" s="375"/>
      <c r="L22" s="263"/>
      <c r="M22" s="260"/>
      <c r="N22" s="821"/>
      <c r="O22" s="821"/>
      <c r="P22" s="821"/>
      <c r="Q22" s="821"/>
      <c r="R22" s="380"/>
      <c r="S22" s="380"/>
      <c r="T22" s="381"/>
      <c r="U22" s="34"/>
      <c r="V22" s="34"/>
      <c r="W22" s="34"/>
      <c r="X22" s="34"/>
    </row>
    <row r="23" spans="1:24" ht="12.75" customHeight="1">
      <c r="E23" s="1033" t="s">
        <v>512</v>
      </c>
      <c r="F23" s="1033"/>
      <c r="G23" s="1033"/>
      <c r="H23" s="1033"/>
      <c r="I23" s="1033"/>
      <c r="J23" s="1033"/>
      <c r="K23" s="375"/>
      <c r="M23" s="263"/>
      <c r="N23" s="380"/>
      <c r="O23" s="380"/>
      <c r="P23" s="380"/>
      <c r="Q23" s="380"/>
      <c r="R23" s="380"/>
      <c r="S23" s="380"/>
      <c r="T23" s="381"/>
      <c r="U23" s="34"/>
      <c r="V23" s="34"/>
      <c r="W23" s="34"/>
      <c r="X23" s="34"/>
    </row>
    <row r="24" spans="1:24" ht="34.5" customHeight="1">
      <c r="E24" s="1032" t="s">
        <v>503</v>
      </c>
      <c r="F24" s="1032"/>
      <c r="G24" s="1032"/>
      <c r="H24" s="1032"/>
      <c r="I24" s="1032"/>
      <c r="J24" s="1032"/>
      <c r="K24" s="383"/>
      <c r="L24" s="26" t="s">
        <v>375</v>
      </c>
      <c r="M24" s="26"/>
      <c r="N24" s="26"/>
      <c r="O24" s="26"/>
      <c r="P24" s="26"/>
      <c r="Q24" s="26"/>
      <c r="R24" s="26"/>
      <c r="S24" s="26"/>
      <c r="T24" s="26"/>
    </row>
    <row r="25" spans="1:24">
      <c r="E25" s="305"/>
      <c r="F25" s="305"/>
      <c r="G25" s="305"/>
      <c r="H25" s="305"/>
      <c r="I25" s="305"/>
      <c r="J25" s="305"/>
      <c r="K25" s="383"/>
      <c r="L25" s="26"/>
      <c r="M25" s="26"/>
      <c r="N25" s="26"/>
      <c r="O25" s="26"/>
      <c r="P25" s="26"/>
      <c r="Q25" s="26"/>
      <c r="R25" s="26"/>
      <c r="S25" s="26"/>
      <c r="T25" s="26"/>
    </row>
    <row r="26" spans="1:24">
      <c r="F26" s="105"/>
      <c r="G26" s="105"/>
      <c r="H26" s="105"/>
      <c r="I26" s="105"/>
      <c r="J26" s="105"/>
      <c r="K26" s="385"/>
      <c r="L26" s="26"/>
      <c r="M26" s="26"/>
      <c r="N26" s="26"/>
      <c r="O26" s="26"/>
      <c r="P26" s="26"/>
      <c r="Q26" s="26"/>
      <c r="R26" s="26"/>
      <c r="S26" s="26"/>
      <c r="T26" s="26"/>
    </row>
    <row r="27" spans="1:24">
      <c r="F27" s="23"/>
      <c r="G27" s="23"/>
      <c r="L27" s="26"/>
      <c r="M27" s="26"/>
      <c r="N27" s="26"/>
      <c r="O27" s="26"/>
      <c r="P27" s="26"/>
      <c r="Q27" s="26"/>
      <c r="R27" s="26"/>
      <c r="S27" s="26"/>
      <c r="T27" s="26"/>
    </row>
    <row r="28" spans="1:24">
      <c r="F28" s="23"/>
      <c r="G28" s="23"/>
      <c r="L28" s="26"/>
      <c r="M28" s="26"/>
      <c r="N28" s="26"/>
      <c r="O28" s="26"/>
      <c r="P28" s="26"/>
      <c r="Q28" s="26"/>
      <c r="R28" s="26"/>
      <c r="S28" s="26"/>
      <c r="T28" s="26"/>
    </row>
    <row r="29" spans="1:24">
      <c r="F29" s="23"/>
      <c r="G29" s="23"/>
      <c r="L29" s="26"/>
      <c r="M29" s="26"/>
      <c r="N29" s="26"/>
      <c r="O29" s="26"/>
      <c r="P29" s="26"/>
      <c r="Q29" s="26"/>
      <c r="R29" s="26"/>
      <c r="S29" s="388"/>
      <c r="T29" s="26"/>
    </row>
    <row r="30" spans="1:24">
      <c r="F30" s="23"/>
      <c r="G30" s="23"/>
      <c r="L30" s="26"/>
      <c r="M30" s="26"/>
      <c r="N30" s="26"/>
      <c r="O30" s="26"/>
      <c r="P30" s="26"/>
      <c r="Q30" s="26"/>
      <c r="R30" s="26"/>
      <c r="S30" s="388"/>
      <c r="T30" s="26"/>
    </row>
    <row r="31" spans="1:24">
      <c r="L31" s="26"/>
      <c r="M31" s="26"/>
      <c r="N31" s="26"/>
      <c r="O31" s="26"/>
      <c r="P31" s="26"/>
      <c r="Q31" s="26"/>
      <c r="R31" s="26"/>
      <c r="S31" s="26"/>
      <c r="T31" s="26"/>
    </row>
    <row r="32" spans="1:24">
      <c r="E32" s="386"/>
      <c r="F32" s="387"/>
      <c r="G32" s="387"/>
      <c r="H32" s="387"/>
      <c r="I32" s="387"/>
      <c r="J32" s="387"/>
    </row>
    <row r="33" spans="3:10">
      <c r="E33" s="386"/>
      <c r="F33" s="387"/>
      <c r="G33" s="387"/>
      <c r="H33" s="387"/>
      <c r="I33" s="387"/>
      <c r="J33" s="387"/>
    </row>
    <row r="36" spans="3:10">
      <c r="F36" s="306"/>
      <c r="G36" s="306"/>
      <c r="H36" s="306"/>
      <c r="I36" s="306"/>
      <c r="J36" s="306"/>
    </row>
    <row r="38" spans="3:10">
      <c r="C38" s="23"/>
    </row>
    <row r="39" spans="3:10">
      <c r="C39" s="23"/>
    </row>
    <row r="40" spans="3:10">
      <c r="C40" s="23"/>
    </row>
    <row r="41" spans="3:10">
      <c r="C41" s="23"/>
    </row>
  </sheetData>
  <mergeCells count="5">
    <mergeCell ref="C7:C8"/>
    <mergeCell ref="E24:J24"/>
    <mergeCell ref="E23:J23"/>
    <mergeCell ref="E3:J3"/>
    <mergeCell ref="F7:J7"/>
  </mergeCells>
  <hyperlinks>
    <hyperlink ref="C4" location="Indice!A1" display="Indice!A1"/>
  </hyperlinks>
  <printOptions horizontalCentered="1" verticalCentered="1"/>
  <pageMargins left="0.78740157480314965" right="0.78740157480314965" top="0.78740157480314965" bottom="0.98425196850393704" header="0" footer="0"/>
  <pageSetup paperSize="9" scale="86" orientation="landscape" horizontalDpi="4294967292" verticalDpi="4294967292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autoPageBreaks="0"/>
  </sheetPr>
  <dimension ref="A1:K27"/>
  <sheetViews>
    <sheetView showGridLines="0" showRowColHeaders="0" zoomScaleNormal="100" workbookViewId="0">
      <selection activeCell="B2" sqref="B2"/>
    </sheetView>
  </sheetViews>
  <sheetFormatPr baseColWidth="10" defaultRowHeight="12.75"/>
  <cols>
    <col min="1" max="1" width="0.140625" style="213" customWidth="1"/>
    <col min="2" max="2" width="2.7109375" style="213" customWidth="1"/>
    <col min="3" max="3" width="23.7109375" style="213" customWidth="1"/>
    <col min="4" max="4" width="1.28515625" style="213" customWidth="1"/>
    <col min="5" max="5" width="105.7109375" style="213" customWidth="1"/>
    <col min="6" max="256" width="11.42578125" style="213"/>
    <col min="257" max="257" width="0.140625" style="213" customWidth="1"/>
    <col min="258" max="258" width="2.7109375" style="213" customWidth="1"/>
    <col min="259" max="259" width="18.5703125" style="213" customWidth="1"/>
    <col min="260" max="260" width="1.28515625" style="213" customWidth="1"/>
    <col min="261" max="261" width="58.85546875" style="213" customWidth="1"/>
    <col min="262" max="512" width="11.42578125" style="213"/>
    <col min="513" max="513" width="0.140625" style="213" customWidth="1"/>
    <col min="514" max="514" width="2.7109375" style="213" customWidth="1"/>
    <col min="515" max="515" width="18.5703125" style="213" customWidth="1"/>
    <col min="516" max="516" width="1.28515625" style="213" customWidth="1"/>
    <col min="517" max="517" width="58.85546875" style="213" customWidth="1"/>
    <col min="518" max="768" width="11.42578125" style="213"/>
    <col min="769" max="769" width="0.140625" style="213" customWidth="1"/>
    <col min="770" max="770" width="2.7109375" style="213" customWidth="1"/>
    <col min="771" max="771" width="18.5703125" style="213" customWidth="1"/>
    <col min="772" max="772" width="1.28515625" style="213" customWidth="1"/>
    <col min="773" max="773" width="58.85546875" style="213" customWidth="1"/>
    <col min="774" max="1024" width="11.42578125" style="213"/>
    <col min="1025" max="1025" width="0.140625" style="213" customWidth="1"/>
    <col min="1026" max="1026" width="2.7109375" style="213" customWidth="1"/>
    <col min="1027" max="1027" width="18.5703125" style="213" customWidth="1"/>
    <col min="1028" max="1028" width="1.28515625" style="213" customWidth="1"/>
    <col min="1029" max="1029" width="58.85546875" style="213" customWidth="1"/>
    <col min="1030" max="1280" width="11.42578125" style="213"/>
    <col min="1281" max="1281" width="0.140625" style="213" customWidth="1"/>
    <col min="1282" max="1282" width="2.7109375" style="213" customWidth="1"/>
    <col min="1283" max="1283" width="18.5703125" style="213" customWidth="1"/>
    <col min="1284" max="1284" width="1.28515625" style="213" customWidth="1"/>
    <col min="1285" max="1285" width="58.85546875" style="213" customWidth="1"/>
    <col min="1286" max="1536" width="11.42578125" style="213"/>
    <col min="1537" max="1537" width="0.140625" style="213" customWidth="1"/>
    <col min="1538" max="1538" width="2.7109375" style="213" customWidth="1"/>
    <col min="1539" max="1539" width="18.5703125" style="213" customWidth="1"/>
    <col min="1540" max="1540" width="1.28515625" style="213" customWidth="1"/>
    <col min="1541" max="1541" width="58.85546875" style="213" customWidth="1"/>
    <col min="1542" max="1792" width="11.42578125" style="213"/>
    <col min="1793" max="1793" width="0.140625" style="213" customWidth="1"/>
    <col min="1794" max="1794" width="2.7109375" style="213" customWidth="1"/>
    <col min="1795" max="1795" width="18.5703125" style="213" customWidth="1"/>
    <col min="1796" max="1796" width="1.28515625" style="213" customWidth="1"/>
    <col min="1797" max="1797" width="58.85546875" style="213" customWidth="1"/>
    <col min="1798" max="2048" width="11.42578125" style="213"/>
    <col min="2049" max="2049" width="0.140625" style="213" customWidth="1"/>
    <col min="2050" max="2050" width="2.7109375" style="213" customWidth="1"/>
    <col min="2051" max="2051" width="18.5703125" style="213" customWidth="1"/>
    <col min="2052" max="2052" width="1.28515625" style="213" customWidth="1"/>
    <col min="2053" max="2053" width="58.85546875" style="213" customWidth="1"/>
    <col min="2054" max="2304" width="11.42578125" style="213"/>
    <col min="2305" max="2305" width="0.140625" style="213" customWidth="1"/>
    <col min="2306" max="2306" width="2.7109375" style="213" customWidth="1"/>
    <col min="2307" max="2307" width="18.5703125" style="213" customWidth="1"/>
    <col min="2308" max="2308" width="1.28515625" style="213" customWidth="1"/>
    <col min="2309" max="2309" width="58.85546875" style="213" customWidth="1"/>
    <col min="2310" max="2560" width="11.42578125" style="213"/>
    <col min="2561" max="2561" width="0.140625" style="213" customWidth="1"/>
    <col min="2562" max="2562" width="2.7109375" style="213" customWidth="1"/>
    <col min="2563" max="2563" width="18.5703125" style="213" customWidth="1"/>
    <col min="2564" max="2564" width="1.28515625" style="213" customWidth="1"/>
    <col min="2565" max="2565" width="58.85546875" style="213" customWidth="1"/>
    <col min="2566" max="2816" width="11.42578125" style="213"/>
    <col min="2817" max="2817" width="0.140625" style="213" customWidth="1"/>
    <col min="2818" max="2818" width="2.7109375" style="213" customWidth="1"/>
    <col min="2819" max="2819" width="18.5703125" style="213" customWidth="1"/>
    <col min="2820" max="2820" width="1.28515625" style="213" customWidth="1"/>
    <col min="2821" max="2821" width="58.85546875" style="213" customWidth="1"/>
    <col min="2822" max="3072" width="11.42578125" style="213"/>
    <col min="3073" max="3073" width="0.140625" style="213" customWidth="1"/>
    <col min="3074" max="3074" width="2.7109375" style="213" customWidth="1"/>
    <col min="3075" max="3075" width="18.5703125" style="213" customWidth="1"/>
    <col min="3076" max="3076" width="1.28515625" style="213" customWidth="1"/>
    <col min="3077" max="3077" width="58.85546875" style="213" customWidth="1"/>
    <col min="3078" max="3328" width="11.42578125" style="213"/>
    <col min="3329" max="3329" width="0.140625" style="213" customWidth="1"/>
    <col min="3330" max="3330" width="2.7109375" style="213" customWidth="1"/>
    <col min="3331" max="3331" width="18.5703125" style="213" customWidth="1"/>
    <col min="3332" max="3332" width="1.28515625" style="213" customWidth="1"/>
    <col min="3333" max="3333" width="58.85546875" style="213" customWidth="1"/>
    <col min="3334" max="3584" width="11.42578125" style="213"/>
    <col min="3585" max="3585" width="0.140625" style="213" customWidth="1"/>
    <col min="3586" max="3586" width="2.7109375" style="213" customWidth="1"/>
    <col min="3587" max="3587" width="18.5703125" style="213" customWidth="1"/>
    <col min="3588" max="3588" width="1.28515625" style="213" customWidth="1"/>
    <col min="3589" max="3589" width="58.85546875" style="213" customWidth="1"/>
    <col min="3590" max="3840" width="11.42578125" style="213"/>
    <col min="3841" max="3841" width="0.140625" style="213" customWidth="1"/>
    <col min="3842" max="3842" width="2.7109375" style="213" customWidth="1"/>
    <col min="3843" max="3843" width="18.5703125" style="213" customWidth="1"/>
    <col min="3844" max="3844" width="1.28515625" style="213" customWidth="1"/>
    <col min="3845" max="3845" width="58.85546875" style="213" customWidth="1"/>
    <col min="3846" max="4096" width="11.42578125" style="213"/>
    <col min="4097" max="4097" width="0.140625" style="213" customWidth="1"/>
    <col min="4098" max="4098" width="2.7109375" style="213" customWidth="1"/>
    <col min="4099" max="4099" width="18.5703125" style="213" customWidth="1"/>
    <col min="4100" max="4100" width="1.28515625" style="213" customWidth="1"/>
    <col min="4101" max="4101" width="58.85546875" style="213" customWidth="1"/>
    <col min="4102" max="4352" width="11.42578125" style="213"/>
    <col min="4353" max="4353" width="0.140625" style="213" customWidth="1"/>
    <col min="4354" max="4354" width="2.7109375" style="213" customWidth="1"/>
    <col min="4355" max="4355" width="18.5703125" style="213" customWidth="1"/>
    <col min="4356" max="4356" width="1.28515625" style="213" customWidth="1"/>
    <col min="4357" max="4357" width="58.85546875" style="213" customWidth="1"/>
    <col min="4358" max="4608" width="11.42578125" style="213"/>
    <col min="4609" max="4609" width="0.140625" style="213" customWidth="1"/>
    <col min="4610" max="4610" width="2.7109375" style="213" customWidth="1"/>
    <col min="4611" max="4611" width="18.5703125" style="213" customWidth="1"/>
    <col min="4612" max="4612" width="1.28515625" style="213" customWidth="1"/>
    <col min="4613" max="4613" width="58.85546875" style="213" customWidth="1"/>
    <col min="4614" max="4864" width="11.42578125" style="213"/>
    <col min="4865" max="4865" width="0.140625" style="213" customWidth="1"/>
    <col min="4866" max="4866" width="2.7109375" style="213" customWidth="1"/>
    <col min="4867" max="4867" width="18.5703125" style="213" customWidth="1"/>
    <col min="4868" max="4868" width="1.28515625" style="213" customWidth="1"/>
    <col min="4869" max="4869" width="58.85546875" style="213" customWidth="1"/>
    <col min="4870" max="5120" width="11.42578125" style="213"/>
    <col min="5121" max="5121" width="0.140625" style="213" customWidth="1"/>
    <col min="5122" max="5122" width="2.7109375" style="213" customWidth="1"/>
    <col min="5123" max="5123" width="18.5703125" style="213" customWidth="1"/>
    <col min="5124" max="5124" width="1.28515625" style="213" customWidth="1"/>
    <col min="5125" max="5125" width="58.85546875" style="213" customWidth="1"/>
    <col min="5126" max="5376" width="11.42578125" style="213"/>
    <col min="5377" max="5377" width="0.140625" style="213" customWidth="1"/>
    <col min="5378" max="5378" width="2.7109375" style="213" customWidth="1"/>
    <col min="5379" max="5379" width="18.5703125" style="213" customWidth="1"/>
    <col min="5380" max="5380" width="1.28515625" style="213" customWidth="1"/>
    <col min="5381" max="5381" width="58.85546875" style="213" customWidth="1"/>
    <col min="5382" max="5632" width="11.42578125" style="213"/>
    <col min="5633" max="5633" width="0.140625" style="213" customWidth="1"/>
    <col min="5634" max="5634" width="2.7109375" style="213" customWidth="1"/>
    <col min="5635" max="5635" width="18.5703125" style="213" customWidth="1"/>
    <col min="5636" max="5636" width="1.28515625" style="213" customWidth="1"/>
    <col min="5637" max="5637" width="58.85546875" style="213" customWidth="1"/>
    <col min="5638" max="5888" width="11.42578125" style="213"/>
    <col min="5889" max="5889" width="0.140625" style="213" customWidth="1"/>
    <col min="5890" max="5890" width="2.7109375" style="213" customWidth="1"/>
    <col min="5891" max="5891" width="18.5703125" style="213" customWidth="1"/>
    <col min="5892" max="5892" width="1.28515625" style="213" customWidth="1"/>
    <col min="5893" max="5893" width="58.85546875" style="213" customWidth="1"/>
    <col min="5894" max="6144" width="11.42578125" style="213"/>
    <col min="6145" max="6145" width="0.140625" style="213" customWidth="1"/>
    <col min="6146" max="6146" width="2.7109375" style="213" customWidth="1"/>
    <col min="6147" max="6147" width="18.5703125" style="213" customWidth="1"/>
    <col min="6148" max="6148" width="1.28515625" style="213" customWidth="1"/>
    <col min="6149" max="6149" width="58.85546875" style="213" customWidth="1"/>
    <col min="6150" max="6400" width="11.42578125" style="213"/>
    <col min="6401" max="6401" width="0.140625" style="213" customWidth="1"/>
    <col min="6402" max="6402" width="2.7109375" style="213" customWidth="1"/>
    <col min="6403" max="6403" width="18.5703125" style="213" customWidth="1"/>
    <col min="6404" max="6404" width="1.28515625" style="213" customWidth="1"/>
    <col min="6405" max="6405" width="58.85546875" style="213" customWidth="1"/>
    <col min="6406" max="6656" width="11.42578125" style="213"/>
    <col min="6657" max="6657" width="0.140625" style="213" customWidth="1"/>
    <col min="6658" max="6658" width="2.7109375" style="213" customWidth="1"/>
    <col min="6659" max="6659" width="18.5703125" style="213" customWidth="1"/>
    <col min="6660" max="6660" width="1.28515625" style="213" customWidth="1"/>
    <col min="6661" max="6661" width="58.85546875" style="213" customWidth="1"/>
    <col min="6662" max="6912" width="11.42578125" style="213"/>
    <col min="6913" max="6913" width="0.140625" style="213" customWidth="1"/>
    <col min="6914" max="6914" width="2.7109375" style="213" customWidth="1"/>
    <col min="6915" max="6915" width="18.5703125" style="213" customWidth="1"/>
    <col min="6916" max="6916" width="1.28515625" style="213" customWidth="1"/>
    <col min="6917" max="6917" width="58.85546875" style="213" customWidth="1"/>
    <col min="6918" max="7168" width="11.42578125" style="213"/>
    <col min="7169" max="7169" width="0.140625" style="213" customWidth="1"/>
    <col min="7170" max="7170" width="2.7109375" style="213" customWidth="1"/>
    <col min="7171" max="7171" width="18.5703125" style="213" customWidth="1"/>
    <col min="7172" max="7172" width="1.28515625" style="213" customWidth="1"/>
    <col min="7173" max="7173" width="58.85546875" style="213" customWidth="1"/>
    <col min="7174" max="7424" width="11.42578125" style="213"/>
    <col min="7425" max="7425" width="0.140625" style="213" customWidth="1"/>
    <col min="7426" max="7426" width="2.7109375" style="213" customWidth="1"/>
    <col min="7427" max="7427" width="18.5703125" style="213" customWidth="1"/>
    <col min="7428" max="7428" width="1.28515625" style="213" customWidth="1"/>
    <col min="7429" max="7429" width="58.85546875" style="213" customWidth="1"/>
    <col min="7430" max="7680" width="11.42578125" style="213"/>
    <col min="7681" max="7681" width="0.140625" style="213" customWidth="1"/>
    <col min="7682" max="7682" width="2.7109375" style="213" customWidth="1"/>
    <col min="7683" max="7683" width="18.5703125" style="213" customWidth="1"/>
    <col min="7684" max="7684" width="1.28515625" style="213" customWidth="1"/>
    <col min="7685" max="7685" width="58.85546875" style="213" customWidth="1"/>
    <col min="7686" max="7936" width="11.42578125" style="213"/>
    <col min="7937" max="7937" width="0.140625" style="213" customWidth="1"/>
    <col min="7938" max="7938" width="2.7109375" style="213" customWidth="1"/>
    <col min="7939" max="7939" width="18.5703125" style="213" customWidth="1"/>
    <col min="7940" max="7940" width="1.28515625" style="213" customWidth="1"/>
    <col min="7941" max="7941" width="58.85546875" style="213" customWidth="1"/>
    <col min="7942" max="8192" width="11.42578125" style="213"/>
    <col min="8193" max="8193" width="0.140625" style="213" customWidth="1"/>
    <col min="8194" max="8194" width="2.7109375" style="213" customWidth="1"/>
    <col min="8195" max="8195" width="18.5703125" style="213" customWidth="1"/>
    <col min="8196" max="8196" width="1.28515625" style="213" customWidth="1"/>
    <col min="8197" max="8197" width="58.85546875" style="213" customWidth="1"/>
    <col min="8198" max="8448" width="11.42578125" style="213"/>
    <col min="8449" max="8449" width="0.140625" style="213" customWidth="1"/>
    <col min="8450" max="8450" width="2.7109375" style="213" customWidth="1"/>
    <col min="8451" max="8451" width="18.5703125" style="213" customWidth="1"/>
    <col min="8452" max="8452" width="1.28515625" style="213" customWidth="1"/>
    <col min="8453" max="8453" width="58.85546875" style="213" customWidth="1"/>
    <col min="8454" max="8704" width="11.42578125" style="213"/>
    <col min="8705" max="8705" width="0.140625" style="213" customWidth="1"/>
    <col min="8706" max="8706" width="2.7109375" style="213" customWidth="1"/>
    <col min="8707" max="8707" width="18.5703125" style="213" customWidth="1"/>
    <col min="8708" max="8708" width="1.28515625" style="213" customWidth="1"/>
    <col min="8709" max="8709" width="58.85546875" style="213" customWidth="1"/>
    <col min="8710" max="8960" width="11.42578125" style="213"/>
    <col min="8961" max="8961" width="0.140625" style="213" customWidth="1"/>
    <col min="8962" max="8962" width="2.7109375" style="213" customWidth="1"/>
    <col min="8963" max="8963" width="18.5703125" style="213" customWidth="1"/>
    <col min="8964" max="8964" width="1.28515625" style="213" customWidth="1"/>
    <col min="8965" max="8965" width="58.85546875" style="213" customWidth="1"/>
    <col min="8966" max="9216" width="11.42578125" style="213"/>
    <col min="9217" max="9217" width="0.140625" style="213" customWidth="1"/>
    <col min="9218" max="9218" width="2.7109375" style="213" customWidth="1"/>
    <col min="9219" max="9219" width="18.5703125" style="213" customWidth="1"/>
    <col min="9220" max="9220" width="1.28515625" style="213" customWidth="1"/>
    <col min="9221" max="9221" width="58.85546875" style="213" customWidth="1"/>
    <col min="9222" max="9472" width="11.42578125" style="213"/>
    <col min="9473" max="9473" width="0.140625" style="213" customWidth="1"/>
    <col min="9474" max="9474" width="2.7109375" style="213" customWidth="1"/>
    <col min="9475" max="9475" width="18.5703125" style="213" customWidth="1"/>
    <col min="9476" max="9476" width="1.28515625" style="213" customWidth="1"/>
    <col min="9477" max="9477" width="58.85546875" style="213" customWidth="1"/>
    <col min="9478" max="9728" width="11.42578125" style="213"/>
    <col min="9729" max="9729" width="0.140625" style="213" customWidth="1"/>
    <col min="9730" max="9730" width="2.7109375" style="213" customWidth="1"/>
    <col min="9731" max="9731" width="18.5703125" style="213" customWidth="1"/>
    <col min="9732" max="9732" width="1.28515625" style="213" customWidth="1"/>
    <col min="9733" max="9733" width="58.85546875" style="213" customWidth="1"/>
    <col min="9734" max="9984" width="11.42578125" style="213"/>
    <col min="9985" max="9985" width="0.140625" style="213" customWidth="1"/>
    <col min="9986" max="9986" width="2.7109375" style="213" customWidth="1"/>
    <col min="9987" max="9987" width="18.5703125" style="213" customWidth="1"/>
    <col min="9988" max="9988" width="1.28515625" style="213" customWidth="1"/>
    <col min="9989" max="9989" width="58.85546875" style="213" customWidth="1"/>
    <col min="9990" max="10240" width="11.42578125" style="213"/>
    <col min="10241" max="10241" width="0.140625" style="213" customWidth="1"/>
    <col min="10242" max="10242" width="2.7109375" style="213" customWidth="1"/>
    <col min="10243" max="10243" width="18.5703125" style="213" customWidth="1"/>
    <col min="10244" max="10244" width="1.28515625" style="213" customWidth="1"/>
    <col min="10245" max="10245" width="58.85546875" style="213" customWidth="1"/>
    <col min="10246" max="10496" width="11.42578125" style="213"/>
    <col min="10497" max="10497" width="0.140625" style="213" customWidth="1"/>
    <col min="10498" max="10498" width="2.7109375" style="213" customWidth="1"/>
    <col min="10499" max="10499" width="18.5703125" style="213" customWidth="1"/>
    <col min="10500" max="10500" width="1.28515625" style="213" customWidth="1"/>
    <col min="10501" max="10501" width="58.85546875" style="213" customWidth="1"/>
    <col min="10502" max="10752" width="11.42578125" style="213"/>
    <col min="10753" max="10753" width="0.140625" style="213" customWidth="1"/>
    <col min="10754" max="10754" width="2.7109375" style="213" customWidth="1"/>
    <col min="10755" max="10755" width="18.5703125" style="213" customWidth="1"/>
    <col min="10756" max="10756" width="1.28515625" style="213" customWidth="1"/>
    <col min="10757" max="10757" width="58.85546875" style="213" customWidth="1"/>
    <col min="10758" max="11008" width="11.42578125" style="213"/>
    <col min="11009" max="11009" width="0.140625" style="213" customWidth="1"/>
    <col min="11010" max="11010" width="2.7109375" style="213" customWidth="1"/>
    <col min="11011" max="11011" width="18.5703125" style="213" customWidth="1"/>
    <col min="11012" max="11012" width="1.28515625" style="213" customWidth="1"/>
    <col min="11013" max="11013" width="58.85546875" style="213" customWidth="1"/>
    <col min="11014" max="11264" width="11.42578125" style="213"/>
    <col min="11265" max="11265" width="0.140625" style="213" customWidth="1"/>
    <col min="11266" max="11266" width="2.7109375" style="213" customWidth="1"/>
    <col min="11267" max="11267" width="18.5703125" style="213" customWidth="1"/>
    <col min="11268" max="11268" width="1.28515625" style="213" customWidth="1"/>
    <col min="11269" max="11269" width="58.85546875" style="213" customWidth="1"/>
    <col min="11270" max="11520" width="11.42578125" style="213"/>
    <col min="11521" max="11521" width="0.140625" style="213" customWidth="1"/>
    <col min="11522" max="11522" width="2.7109375" style="213" customWidth="1"/>
    <col min="11523" max="11523" width="18.5703125" style="213" customWidth="1"/>
    <col min="11524" max="11524" width="1.28515625" style="213" customWidth="1"/>
    <col min="11525" max="11525" width="58.85546875" style="213" customWidth="1"/>
    <col min="11526" max="11776" width="11.42578125" style="213"/>
    <col min="11777" max="11777" width="0.140625" style="213" customWidth="1"/>
    <col min="11778" max="11778" width="2.7109375" style="213" customWidth="1"/>
    <col min="11779" max="11779" width="18.5703125" style="213" customWidth="1"/>
    <col min="11780" max="11780" width="1.28515625" style="213" customWidth="1"/>
    <col min="11781" max="11781" width="58.85546875" style="213" customWidth="1"/>
    <col min="11782" max="12032" width="11.42578125" style="213"/>
    <col min="12033" max="12033" width="0.140625" style="213" customWidth="1"/>
    <col min="12034" max="12034" width="2.7109375" style="213" customWidth="1"/>
    <col min="12035" max="12035" width="18.5703125" style="213" customWidth="1"/>
    <col min="12036" max="12036" width="1.28515625" style="213" customWidth="1"/>
    <col min="12037" max="12037" width="58.85546875" style="213" customWidth="1"/>
    <col min="12038" max="12288" width="11.42578125" style="213"/>
    <col min="12289" max="12289" width="0.140625" style="213" customWidth="1"/>
    <col min="12290" max="12290" width="2.7109375" style="213" customWidth="1"/>
    <col min="12291" max="12291" width="18.5703125" style="213" customWidth="1"/>
    <col min="12292" max="12292" width="1.28515625" style="213" customWidth="1"/>
    <col min="12293" max="12293" width="58.85546875" style="213" customWidth="1"/>
    <col min="12294" max="12544" width="11.42578125" style="213"/>
    <col min="12545" max="12545" width="0.140625" style="213" customWidth="1"/>
    <col min="12546" max="12546" width="2.7109375" style="213" customWidth="1"/>
    <col min="12547" max="12547" width="18.5703125" style="213" customWidth="1"/>
    <col min="12548" max="12548" width="1.28515625" style="213" customWidth="1"/>
    <col min="12549" max="12549" width="58.85546875" style="213" customWidth="1"/>
    <col min="12550" max="12800" width="11.42578125" style="213"/>
    <col min="12801" max="12801" width="0.140625" style="213" customWidth="1"/>
    <col min="12802" max="12802" width="2.7109375" style="213" customWidth="1"/>
    <col min="12803" max="12803" width="18.5703125" style="213" customWidth="1"/>
    <col min="12804" max="12804" width="1.28515625" style="213" customWidth="1"/>
    <col min="12805" max="12805" width="58.85546875" style="213" customWidth="1"/>
    <col min="12806" max="13056" width="11.42578125" style="213"/>
    <col min="13057" max="13057" width="0.140625" style="213" customWidth="1"/>
    <col min="13058" max="13058" width="2.7109375" style="213" customWidth="1"/>
    <col min="13059" max="13059" width="18.5703125" style="213" customWidth="1"/>
    <col min="13060" max="13060" width="1.28515625" style="213" customWidth="1"/>
    <col min="13061" max="13061" width="58.85546875" style="213" customWidth="1"/>
    <col min="13062" max="13312" width="11.42578125" style="213"/>
    <col min="13313" max="13313" width="0.140625" style="213" customWidth="1"/>
    <col min="13314" max="13314" width="2.7109375" style="213" customWidth="1"/>
    <col min="13315" max="13315" width="18.5703125" style="213" customWidth="1"/>
    <col min="13316" max="13316" width="1.28515625" style="213" customWidth="1"/>
    <col min="13317" max="13317" width="58.85546875" style="213" customWidth="1"/>
    <col min="13318" max="13568" width="11.42578125" style="213"/>
    <col min="13569" max="13569" width="0.140625" style="213" customWidth="1"/>
    <col min="13570" max="13570" width="2.7109375" style="213" customWidth="1"/>
    <col min="13571" max="13571" width="18.5703125" style="213" customWidth="1"/>
    <col min="13572" max="13572" width="1.28515625" style="213" customWidth="1"/>
    <col min="13573" max="13573" width="58.85546875" style="213" customWidth="1"/>
    <col min="13574" max="13824" width="11.42578125" style="213"/>
    <col min="13825" max="13825" width="0.140625" style="213" customWidth="1"/>
    <col min="13826" max="13826" width="2.7109375" style="213" customWidth="1"/>
    <col min="13827" max="13827" width="18.5703125" style="213" customWidth="1"/>
    <col min="13828" max="13828" width="1.28515625" style="213" customWidth="1"/>
    <col min="13829" max="13829" width="58.85546875" style="213" customWidth="1"/>
    <col min="13830" max="14080" width="11.42578125" style="213"/>
    <col min="14081" max="14081" width="0.140625" style="213" customWidth="1"/>
    <col min="14082" max="14082" width="2.7109375" style="213" customWidth="1"/>
    <col min="14083" max="14083" width="18.5703125" style="213" customWidth="1"/>
    <col min="14084" max="14084" width="1.28515625" style="213" customWidth="1"/>
    <col min="14085" max="14085" width="58.85546875" style="213" customWidth="1"/>
    <col min="14086" max="14336" width="11.42578125" style="213"/>
    <col min="14337" max="14337" width="0.140625" style="213" customWidth="1"/>
    <col min="14338" max="14338" width="2.7109375" style="213" customWidth="1"/>
    <col min="14339" max="14339" width="18.5703125" style="213" customWidth="1"/>
    <col min="14340" max="14340" width="1.28515625" style="213" customWidth="1"/>
    <col min="14341" max="14341" width="58.85546875" style="213" customWidth="1"/>
    <col min="14342" max="14592" width="11.42578125" style="213"/>
    <col min="14593" max="14593" width="0.140625" style="213" customWidth="1"/>
    <col min="14594" max="14594" width="2.7109375" style="213" customWidth="1"/>
    <col min="14595" max="14595" width="18.5703125" style="213" customWidth="1"/>
    <col min="14596" max="14596" width="1.28515625" style="213" customWidth="1"/>
    <col min="14597" max="14597" width="58.85546875" style="213" customWidth="1"/>
    <col min="14598" max="14848" width="11.42578125" style="213"/>
    <col min="14849" max="14849" width="0.140625" style="213" customWidth="1"/>
    <col min="14850" max="14850" width="2.7109375" style="213" customWidth="1"/>
    <col min="14851" max="14851" width="18.5703125" style="213" customWidth="1"/>
    <col min="14852" max="14852" width="1.28515625" style="213" customWidth="1"/>
    <col min="14853" max="14853" width="58.85546875" style="213" customWidth="1"/>
    <col min="14854" max="15104" width="11.42578125" style="213"/>
    <col min="15105" max="15105" width="0.140625" style="213" customWidth="1"/>
    <col min="15106" max="15106" width="2.7109375" style="213" customWidth="1"/>
    <col min="15107" max="15107" width="18.5703125" style="213" customWidth="1"/>
    <col min="15108" max="15108" width="1.28515625" style="213" customWidth="1"/>
    <col min="15109" max="15109" width="58.85546875" style="213" customWidth="1"/>
    <col min="15110" max="15360" width="11.42578125" style="213"/>
    <col min="15361" max="15361" width="0.140625" style="213" customWidth="1"/>
    <col min="15362" max="15362" width="2.7109375" style="213" customWidth="1"/>
    <col min="15363" max="15363" width="18.5703125" style="213" customWidth="1"/>
    <col min="15364" max="15364" width="1.28515625" style="213" customWidth="1"/>
    <col min="15365" max="15365" width="58.85546875" style="213" customWidth="1"/>
    <col min="15366" max="15616" width="11.42578125" style="213"/>
    <col min="15617" max="15617" width="0.140625" style="213" customWidth="1"/>
    <col min="15618" max="15618" width="2.7109375" style="213" customWidth="1"/>
    <col min="15619" max="15619" width="18.5703125" style="213" customWidth="1"/>
    <col min="15620" max="15620" width="1.28515625" style="213" customWidth="1"/>
    <col min="15621" max="15621" width="58.85546875" style="213" customWidth="1"/>
    <col min="15622" max="15872" width="11.42578125" style="213"/>
    <col min="15873" max="15873" width="0.140625" style="213" customWidth="1"/>
    <col min="15874" max="15874" width="2.7109375" style="213" customWidth="1"/>
    <col min="15875" max="15875" width="18.5703125" style="213" customWidth="1"/>
    <col min="15876" max="15876" width="1.28515625" style="213" customWidth="1"/>
    <col min="15877" max="15877" width="58.85546875" style="213" customWidth="1"/>
    <col min="15878" max="16128" width="11.42578125" style="213"/>
    <col min="16129" max="16129" width="0.140625" style="213" customWidth="1"/>
    <col min="16130" max="16130" width="2.7109375" style="213" customWidth="1"/>
    <col min="16131" max="16131" width="18.5703125" style="213" customWidth="1"/>
    <col min="16132" max="16132" width="1.28515625" style="213" customWidth="1"/>
    <col min="16133" max="16133" width="58.85546875" style="213" customWidth="1"/>
    <col min="16134" max="16384" width="11.42578125" style="213"/>
  </cols>
  <sheetData>
    <row r="1" spans="1:5" ht="0.75" customHeight="1"/>
    <row r="2" spans="1:5" ht="21" customHeight="1">
      <c r="E2" s="66" t="s">
        <v>36</v>
      </c>
    </row>
    <row r="3" spans="1:5" ht="15" customHeight="1">
      <c r="E3" s="921" t="s">
        <v>538</v>
      </c>
    </row>
    <row r="4" spans="1:5" s="214" customFormat="1" ht="20.25" customHeight="1">
      <c r="B4" s="215"/>
      <c r="C4" s="6" t="str">
        <f>Indice!C4</f>
        <v>Producción de energía eléctrica</v>
      </c>
    </row>
    <row r="5" spans="1:5" s="214" customFormat="1" ht="12.75" customHeight="1">
      <c r="B5" s="215"/>
      <c r="C5" s="216"/>
    </row>
    <row r="6" spans="1:5" s="214" customFormat="1" ht="13.5" customHeight="1">
      <c r="B6" s="215"/>
      <c r="C6" s="217"/>
      <c r="D6" s="218"/>
      <c r="E6" s="218"/>
    </row>
    <row r="7" spans="1:5" s="214" customFormat="1" ht="12.75" customHeight="1">
      <c r="B7" s="215"/>
      <c r="C7" s="1011" t="s">
        <v>338</v>
      </c>
      <c r="D7" s="218"/>
      <c r="E7" s="597"/>
    </row>
    <row r="8" spans="1:5" ht="12.75" customHeight="1">
      <c r="A8" s="214"/>
      <c r="B8" s="215"/>
      <c r="C8" s="1011"/>
      <c r="D8" s="218"/>
      <c r="E8" s="597"/>
    </row>
    <row r="9" spans="1:5" ht="12.75" customHeight="1">
      <c r="A9" s="214"/>
      <c r="B9" s="215"/>
      <c r="C9" s="1011"/>
      <c r="D9" s="218"/>
      <c r="E9" s="597"/>
    </row>
    <row r="10" spans="1:5" ht="12.75" customHeight="1">
      <c r="A10" s="214"/>
      <c r="B10" s="215"/>
      <c r="C10" s="358" t="s">
        <v>1</v>
      </c>
      <c r="D10" s="218"/>
      <c r="E10" s="597"/>
    </row>
    <row r="11" spans="1:5" ht="12.75" customHeight="1">
      <c r="A11" s="214"/>
      <c r="B11" s="215"/>
      <c r="D11" s="218"/>
      <c r="E11" s="598"/>
    </row>
    <row r="12" spans="1:5" ht="12.75" customHeight="1">
      <c r="A12" s="214"/>
      <c r="B12" s="215"/>
      <c r="D12" s="218"/>
      <c r="E12" s="598"/>
    </row>
    <row r="13" spans="1:5" ht="12.75" customHeight="1">
      <c r="A13" s="214"/>
      <c r="B13" s="215"/>
      <c r="C13" s="217"/>
      <c r="D13" s="218"/>
      <c r="E13" s="598"/>
    </row>
    <row r="14" spans="1:5" ht="12.75" customHeight="1">
      <c r="A14" s="214"/>
      <c r="B14" s="215"/>
      <c r="C14" s="217"/>
      <c r="D14" s="218"/>
      <c r="E14" s="598"/>
    </row>
    <row r="15" spans="1:5" ht="12.75" customHeight="1">
      <c r="A15" s="214"/>
      <c r="B15" s="215"/>
      <c r="C15" s="217"/>
      <c r="D15" s="218"/>
      <c r="E15" s="598"/>
    </row>
    <row r="16" spans="1:5" ht="12.75" customHeight="1">
      <c r="A16" s="214"/>
      <c r="B16" s="215"/>
      <c r="C16" s="217"/>
      <c r="D16" s="218"/>
      <c r="E16" s="598"/>
    </row>
    <row r="17" spans="1:11" ht="12.75" customHeight="1">
      <c r="A17" s="214"/>
      <c r="B17" s="215"/>
      <c r="C17" s="217"/>
      <c r="D17" s="218"/>
      <c r="E17" s="598"/>
    </row>
    <row r="18" spans="1:11" ht="12.75" customHeight="1">
      <c r="A18" s="214"/>
      <c r="B18" s="215"/>
      <c r="C18" s="217"/>
      <c r="D18" s="218"/>
      <c r="E18" s="598"/>
    </row>
    <row r="19" spans="1:11" ht="12.75" customHeight="1">
      <c r="A19" s="214"/>
      <c r="B19" s="215"/>
      <c r="C19" s="217"/>
      <c r="D19" s="218"/>
      <c r="E19" s="598"/>
    </row>
    <row r="20" spans="1:11" ht="12.75" customHeight="1">
      <c r="A20" s="214"/>
      <c r="B20" s="215"/>
      <c r="C20" s="217"/>
      <c r="D20" s="218"/>
      <c r="E20" s="598"/>
    </row>
    <row r="21" spans="1:11" ht="12.75" customHeight="1">
      <c r="A21" s="214"/>
      <c r="B21" s="215"/>
      <c r="C21" s="217"/>
      <c r="D21" s="218"/>
      <c r="E21" s="598"/>
    </row>
    <row r="22" spans="1:11">
      <c r="E22" s="602"/>
    </row>
    <row r="23" spans="1:11">
      <c r="E23" s="602"/>
    </row>
    <row r="24" spans="1:11">
      <c r="E24" s="602"/>
    </row>
    <row r="26" spans="1:11">
      <c r="E26" s="797"/>
    </row>
    <row r="27" spans="1:11">
      <c r="E27" s="305"/>
      <c r="F27" s="305"/>
      <c r="G27" s="305"/>
      <c r="H27" s="305"/>
      <c r="I27" s="305"/>
      <c r="J27" s="305"/>
      <c r="K27" s="305"/>
    </row>
  </sheetData>
  <mergeCells count="1">
    <mergeCell ref="C7:C9"/>
  </mergeCells>
  <hyperlinks>
    <hyperlink ref="C4" location="Indice!A1" display="Indice!A1"/>
  </hyperlinks>
  <printOptions horizontalCentered="1" verticalCentered="1"/>
  <pageMargins left="0.78740157480314965" right="0.78740157480314965" top="0.78740157480314965" bottom="0.98425196850393704" header="0" footer="0"/>
  <pageSetup paperSize="9" orientation="landscape" horizontalDpi="4294967292" verticalDpi="4294967292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autoPageBreaks="0"/>
  </sheetPr>
  <dimension ref="A1:X33"/>
  <sheetViews>
    <sheetView showGridLines="0" showRowColHeaders="0" zoomScaleNormal="100" workbookViewId="0">
      <selection activeCell="B2" sqref="B2"/>
    </sheetView>
  </sheetViews>
  <sheetFormatPr baseColWidth="10" defaultRowHeight="11.25"/>
  <cols>
    <col min="1" max="1" width="0.140625" style="27" customWidth="1"/>
    <col min="2" max="2" width="2.7109375" style="27" customWidth="1"/>
    <col min="3" max="3" width="23.7109375" style="27" customWidth="1"/>
    <col min="4" max="4" width="1.28515625" style="27" customWidth="1"/>
    <col min="5" max="5" width="27" style="385" customWidth="1"/>
    <col min="6" max="8" width="7" style="385" customWidth="1"/>
    <col min="9" max="9" width="8" style="385" customWidth="1"/>
    <col min="10" max="10" width="7.28515625" style="385" customWidth="1"/>
    <col min="11" max="11" width="9" style="381" customWidth="1"/>
    <col min="12" max="12" width="9.5703125" style="396" hidden="1" customWidth="1"/>
    <col min="13" max="13" width="9.5703125" style="385" hidden="1" customWidth="1"/>
    <col min="14" max="14" width="1.7109375" style="385" hidden="1" customWidth="1"/>
    <col min="15" max="16" width="0" style="385" hidden="1" customWidth="1"/>
    <col min="17" max="17" width="11.42578125" style="385"/>
    <col min="18" max="21" width="12.42578125" style="385" bestFit="1" customWidth="1"/>
    <col min="22" max="22" width="12.85546875" style="385" customWidth="1"/>
    <col min="23" max="256" width="11.42578125" style="385"/>
    <col min="257" max="257" width="0.140625" style="385" customWidth="1"/>
    <col min="258" max="258" width="2.7109375" style="385" customWidth="1"/>
    <col min="259" max="259" width="15.42578125" style="385" customWidth="1"/>
    <col min="260" max="260" width="1.28515625" style="385" customWidth="1"/>
    <col min="261" max="261" width="27" style="385" customWidth="1"/>
    <col min="262" max="264" width="7" style="385" customWidth="1"/>
    <col min="265" max="265" width="8" style="385" customWidth="1"/>
    <col min="266" max="266" width="7.28515625" style="385" customWidth="1"/>
    <col min="267" max="267" width="9" style="385" customWidth="1"/>
    <col min="268" max="272" width="0" style="385" hidden="1" customWidth="1"/>
    <col min="273" max="273" width="11.42578125" style="385"/>
    <col min="274" max="277" width="12.42578125" style="385" bestFit="1" customWidth="1"/>
    <col min="278" max="278" width="12.85546875" style="385" customWidth="1"/>
    <col min="279" max="512" width="11.42578125" style="385"/>
    <col min="513" max="513" width="0.140625" style="385" customWidth="1"/>
    <col min="514" max="514" width="2.7109375" style="385" customWidth="1"/>
    <col min="515" max="515" width="15.42578125" style="385" customWidth="1"/>
    <col min="516" max="516" width="1.28515625" style="385" customWidth="1"/>
    <col min="517" max="517" width="27" style="385" customWidth="1"/>
    <col min="518" max="520" width="7" style="385" customWidth="1"/>
    <col min="521" max="521" width="8" style="385" customWidth="1"/>
    <col min="522" max="522" width="7.28515625" style="385" customWidth="1"/>
    <col min="523" max="523" width="9" style="385" customWidth="1"/>
    <col min="524" max="528" width="0" style="385" hidden="1" customWidth="1"/>
    <col min="529" max="529" width="11.42578125" style="385"/>
    <col min="530" max="533" width="12.42578125" style="385" bestFit="1" customWidth="1"/>
    <col min="534" max="534" width="12.85546875" style="385" customWidth="1"/>
    <col min="535" max="768" width="11.42578125" style="385"/>
    <col min="769" max="769" width="0.140625" style="385" customWidth="1"/>
    <col min="770" max="770" width="2.7109375" style="385" customWidth="1"/>
    <col min="771" max="771" width="15.42578125" style="385" customWidth="1"/>
    <col min="772" max="772" width="1.28515625" style="385" customWidth="1"/>
    <col min="773" max="773" width="27" style="385" customWidth="1"/>
    <col min="774" max="776" width="7" style="385" customWidth="1"/>
    <col min="777" max="777" width="8" style="385" customWidth="1"/>
    <col min="778" max="778" width="7.28515625" style="385" customWidth="1"/>
    <col min="779" max="779" width="9" style="385" customWidth="1"/>
    <col min="780" max="784" width="0" style="385" hidden="1" customWidth="1"/>
    <col min="785" max="785" width="11.42578125" style="385"/>
    <col min="786" max="789" width="12.42578125" style="385" bestFit="1" customWidth="1"/>
    <col min="790" max="790" width="12.85546875" style="385" customWidth="1"/>
    <col min="791" max="1024" width="11.42578125" style="385"/>
    <col min="1025" max="1025" width="0.140625" style="385" customWidth="1"/>
    <col min="1026" max="1026" width="2.7109375" style="385" customWidth="1"/>
    <col min="1027" max="1027" width="15.42578125" style="385" customWidth="1"/>
    <col min="1028" max="1028" width="1.28515625" style="385" customWidth="1"/>
    <col min="1029" max="1029" width="27" style="385" customWidth="1"/>
    <col min="1030" max="1032" width="7" style="385" customWidth="1"/>
    <col min="1033" max="1033" width="8" style="385" customWidth="1"/>
    <col min="1034" max="1034" width="7.28515625" style="385" customWidth="1"/>
    <col min="1035" max="1035" width="9" style="385" customWidth="1"/>
    <col min="1036" max="1040" width="0" style="385" hidden="1" customWidth="1"/>
    <col min="1041" max="1041" width="11.42578125" style="385"/>
    <col min="1042" max="1045" width="12.42578125" style="385" bestFit="1" customWidth="1"/>
    <col min="1046" max="1046" width="12.85546875" style="385" customWidth="1"/>
    <col min="1047" max="1280" width="11.42578125" style="385"/>
    <col min="1281" max="1281" width="0.140625" style="385" customWidth="1"/>
    <col min="1282" max="1282" width="2.7109375" style="385" customWidth="1"/>
    <col min="1283" max="1283" width="15.42578125" style="385" customWidth="1"/>
    <col min="1284" max="1284" width="1.28515625" style="385" customWidth="1"/>
    <col min="1285" max="1285" width="27" style="385" customWidth="1"/>
    <col min="1286" max="1288" width="7" style="385" customWidth="1"/>
    <col min="1289" max="1289" width="8" style="385" customWidth="1"/>
    <col min="1290" max="1290" width="7.28515625" style="385" customWidth="1"/>
    <col min="1291" max="1291" width="9" style="385" customWidth="1"/>
    <col min="1292" max="1296" width="0" style="385" hidden="1" customWidth="1"/>
    <col min="1297" max="1297" width="11.42578125" style="385"/>
    <col min="1298" max="1301" width="12.42578125" style="385" bestFit="1" customWidth="1"/>
    <col min="1302" max="1302" width="12.85546875" style="385" customWidth="1"/>
    <col min="1303" max="1536" width="11.42578125" style="385"/>
    <col min="1537" max="1537" width="0.140625" style="385" customWidth="1"/>
    <col min="1538" max="1538" width="2.7109375" style="385" customWidth="1"/>
    <col min="1539" max="1539" width="15.42578125" style="385" customWidth="1"/>
    <col min="1540" max="1540" width="1.28515625" style="385" customWidth="1"/>
    <col min="1541" max="1541" width="27" style="385" customWidth="1"/>
    <col min="1542" max="1544" width="7" style="385" customWidth="1"/>
    <col min="1545" max="1545" width="8" style="385" customWidth="1"/>
    <col min="1546" max="1546" width="7.28515625" style="385" customWidth="1"/>
    <col min="1547" max="1547" width="9" style="385" customWidth="1"/>
    <col min="1548" max="1552" width="0" style="385" hidden="1" customWidth="1"/>
    <col min="1553" max="1553" width="11.42578125" style="385"/>
    <col min="1554" max="1557" width="12.42578125" style="385" bestFit="1" customWidth="1"/>
    <col min="1558" max="1558" width="12.85546875" style="385" customWidth="1"/>
    <col min="1559" max="1792" width="11.42578125" style="385"/>
    <col min="1793" max="1793" width="0.140625" style="385" customWidth="1"/>
    <col min="1794" max="1794" width="2.7109375" style="385" customWidth="1"/>
    <col min="1795" max="1795" width="15.42578125" style="385" customWidth="1"/>
    <col min="1796" max="1796" width="1.28515625" style="385" customWidth="1"/>
    <col min="1797" max="1797" width="27" style="385" customWidth="1"/>
    <col min="1798" max="1800" width="7" style="385" customWidth="1"/>
    <col min="1801" max="1801" width="8" style="385" customWidth="1"/>
    <col min="1802" max="1802" width="7.28515625" style="385" customWidth="1"/>
    <col min="1803" max="1803" width="9" style="385" customWidth="1"/>
    <col min="1804" max="1808" width="0" style="385" hidden="1" customWidth="1"/>
    <col min="1809" max="1809" width="11.42578125" style="385"/>
    <col min="1810" max="1813" width="12.42578125" style="385" bestFit="1" customWidth="1"/>
    <col min="1814" max="1814" width="12.85546875" style="385" customWidth="1"/>
    <col min="1815" max="2048" width="11.42578125" style="385"/>
    <col min="2049" max="2049" width="0.140625" style="385" customWidth="1"/>
    <col min="2050" max="2050" width="2.7109375" style="385" customWidth="1"/>
    <col min="2051" max="2051" width="15.42578125" style="385" customWidth="1"/>
    <col min="2052" max="2052" width="1.28515625" style="385" customWidth="1"/>
    <col min="2053" max="2053" width="27" style="385" customWidth="1"/>
    <col min="2054" max="2056" width="7" style="385" customWidth="1"/>
    <col min="2057" max="2057" width="8" style="385" customWidth="1"/>
    <col min="2058" max="2058" width="7.28515625" style="385" customWidth="1"/>
    <col min="2059" max="2059" width="9" style="385" customWidth="1"/>
    <col min="2060" max="2064" width="0" style="385" hidden="1" customWidth="1"/>
    <col min="2065" max="2065" width="11.42578125" style="385"/>
    <col min="2066" max="2069" width="12.42578125" style="385" bestFit="1" customWidth="1"/>
    <col min="2070" max="2070" width="12.85546875" style="385" customWidth="1"/>
    <col min="2071" max="2304" width="11.42578125" style="385"/>
    <col min="2305" max="2305" width="0.140625" style="385" customWidth="1"/>
    <col min="2306" max="2306" width="2.7109375" style="385" customWidth="1"/>
    <col min="2307" max="2307" width="15.42578125" style="385" customWidth="1"/>
    <col min="2308" max="2308" width="1.28515625" style="385" customWidth="1"/>
    <col min="2309" max="2309" width="27" style="385" customWidth="1"/>
    <col min="2310" max="2312" width="7" style="385" customWidth="1"/>
    <col min="2313" max="2313" width="8" style="385" customWidth="1"/>
    <col min="2314" max="2314" width="7.28515625" style="385" customWidth="1"/>
    <col min="2315" max="2315" width="9" style="385" customWidth="1"/>
    <col min="2316" max="2320" width="0" style="385" hidden="1" customWidth="1"/>
    <col min="2321" max="2321" width="11.42578125" style="385"/>
    <col min="2322" max="2325" width="12.42578125" style="385" bestFit="1" customWidth="1"/>
    <col min="2326" max="2326" width="12.85546875" style="385" customWidth="1"/>
    <col min="2327" max="2560" width="11.42578125" style="385"/>
    <col min="2561" max="2561" width="0.140625" style="385" customWidth="1"/>
    <col min="2562" max="2562" width="2.7109375" style="385" customWidth="1"/>
    <col min="2563" max="2563" width="15.42578125" style="385" customWidth="1"/>
    <col min="2564" max="2564" width="1.28515625" style="385" customWidth="1"/>
    <col min="2565" max="2565" width="27" style="385" customWidth="1"/>
    <col min="2566" max="2568" width="7" style="385" customWidth="1"/>
    <col min="2569" max="2569" width="8" style="385" customWidth="1"/>
    <col min="2570" max="2570" width="7.28515625" style="385" customWidth="1"/>
    <col min="2571" max="2571" width="9" style="385" customWidth="1"/>
    <col min="2572" max="2576" width="0" style="385" hidden="1" customWidth="1"/>
    <col min="2577" max="2577" width="11.42578125" style="385"/>
    <col min="2578" max="2581" width="12.42578125" style="385" bestFit="1" customWidth="1"/>
    <col min="2582" max="2582" width="12.85546875" style="385" customWidth="1"/>
    <col min="2583" max="2816" width="11.42578125" style="385"/>
    <col min="2817" max="2817" width="0.140625" style="385" customWidth="1"/>
    <col min="2818" max="2818" width="2.7109375" style="385" customWidth="1"/>
    <col min="2819" max="2819" width="15.42578125" style="385" customWidth="1"/>
    <col min="2820" max="2820" width="1.28515625" style="385" customWidth="1"/>
    <col min="2821" max="2821" width="27" style="385" customWidth="1"/>
    <col min="2822" max="2824" width="7" style="385" customWidth="1"/>
    <col min="2825" max="2825" width="8" style="385" customWidth="1"/>
    <col min="2826" max="2826" width="7.28515625" style="385" customWidth="1"/>
    <col min="2827" max="2827" width="9" style="385" customWidth="1"/>
    <col min="2828" max="2832" width="0" style="385" hidden="1" customWidth="1"/>
    <col min="2833" max="2833" width="11.42578125" style="385"/>
    <col min="2834" max="2837" width="12.42578125" style="385" bestFit="1" customWidth="1"/>
    <col min="2838" max="2838" width="12.85546875" style="385" customWidth="1"/>
    <col min="2839" max="3072" width="11.42578125" style="385"/>
    <col min="3073" max="3073" width="0.140625" style="385" customWidth="1"/>
    <col min="3074" max="3074" width="2.7109375" style="385" customWidth="1"/>
    <col min="3075" max="3075" width="15.42578125" style="385" customWidth="1"/>
    <col min="3076" max="3076" width="1.28515625" style="385" customWidth="1"/>
    <col min="3077" max="3077" width="27" style="385" customWidth="1"/>
    <col min="3078" max="3080" width="7" style="385" customWidth="1"/>
    <col min="3081" max="3081" width="8" style="385" customWidth="1"/>
    <col min="3082" max="3082" width="7.28515625" style="385" customWidth="1"/>
    <col min="3083" max="3083" width="9" style="385" customWidth="1"/>
    <col min="3084" max="3088" width="0" style="385" hidden="1" customWidth="1"/>
    <col min="3089" max="3089" width="11.42578125" style="385"/>
    <col min="3090" max="3093" width="12.42578125" style="385" bestFit="1" customWidth="1"/>
    <col min="3094" max="3094" width="12.85546875" style="385" customWidth="1"/>
    <col min="3095" max="3328" width="11.42578125" style="385"/>
    <col min="3329" max="3329" width="0.140625" style="385" customWidth="1"/>
    <col min="3330" max="3330" width="2.7109375" style="385" customWidth="1"/>
    <col min="3331" max="3331" width="15.42578125" style="385" customWidth="1"/>
    <col min="3332" max="3332" width="1.28515625" style="385" customWidth="1"/>
    <col min="3333" max="3333" width="27" style="385" customWidth="1"/>
    <col min="3334" max="3336" width="7" style="385" customWidth="1"/>
    <col min="3337" max="3337" width="8" style="385" customWidth="1"/>
    <col min="3338" max="3338" width="7.28515625" style="385" customWidth="1"/>
    <col min="3339" max="3339" width="9" style="385" customWidth="1"/>
    <col min="3340" max="3344" width="0" style="385" hidden="1" customWidth="1"/>
    <col min="3345" max="3345" width="11.42578125" style="385"/>
    <col min="3346" max="3349" width="12.42578125" style="385" bestFit="1" customWidth="1"/>
    <col min="3350" max="3350" width="12.85546875" style="385" customWidth="1"/>
    <col min="3351" max="3584" width="11.42578125" style="385"/>
    <col min="3585" max="3585" width="0.140625" style="385" customWidth="1"/>
    <col min="3586" max="3586" width="2.7109375" style="385" customWidth="1"/>
    <col min="3587" max="3587" width="15.42578125" style="385" customWidth="1"/>
    <col min="3588" max="3588" width="1.28515625" style="385" customWidth="1"/>
    <col min="3589" max="3589" width="27" style="385" customWidth="1"/>
    <col min="3590" max="3592" width="7" style="385" customWidth="1"/>
    <col min="3593" max="3593" width="8" style="385" customWidth="1"/>
    <col min="3594" max="3594" width="7.28515625" style="385" customWidth="1"/>
    <col min="3595" max="3595" width="9" style="385" customWidth="1"/>
    <col min="3596" max="3600" width="0" style="385" hidden="1" customWidth="1"/>
    <col min="3601" max="3601" width="11.42578125" style="385"/>
    <col min="3602" max="3605" width="12.42578125" style="385" bestFit="1" customWidth="1"/>
    <col min="3606" max="3606" width="12.85546875" style="385" customWidth="1"/>
    <col min="3607" max="3840" width="11.42578125" style="385"/>
    <col min="3841" max="3841" width="0.140625" style="385" customWidth="1"/>
    <col min="3842" max="3842" width="2.7109375" style="385" customWidth="1"/>
    <col min="3843" max="3843" width="15.42578125" style="385" customWidth="1"/>
    <col min="3844" max="3844" width="1.28515625" style="385" customWidth="1"/>
    <col min="3845" max="3845" width="27" style="385" customWidth="1"/>
    <col min="3846" max="3848" width="7" style="385" customWidth="1"/>
    <col min="3849" max="3849" width="8" style="385" customWidth="1"/>
    <col min="3850" max="3850" width="7.28515625" style="385" customWidth="1"/>
    <col min="3851" max="3851" width="9" style="385" customWidth="1"/>
    <col min="3852" max="3856" width="0" style="385" hidden="1" customWidth="1"/>
    <col min="3857" max="3857" width="11.42578125" style="385"/>
    <col min="3858" max="3861" width="12.42578125" style="385" bestFit="1" customWidth="1"/>
    <col min="3862" max="3862" width="12.85546875" style="385" customWidth="1"/>
    <col min="3863" max="4096" width="11.42578125" style="385"/>
    <col min="4097" max="4097" width="0.140625" style="385" customWidth="1"/>
    <col min="4098" max="4098" width="2.7109375" style="385" customWidth="1"/>
    <col min="4099" max="4099" width="15.42578125" style="385" customWidth="1"/>
    <col min="4100" max="4100" width="1.28515625" style="385" customWidth="1"/>
    <col min="4101" max="4101" width="27" style="385" customWidth="1"/>
    <col min="4102" max="4104" width="7" style="385" customWidth="1"/>
    <col min="4105" max="4105" width="8" style="385" customWidth="1"/>
    <col min="4106" max="4106" width="7.28515625" style="385" customWidth="1"/>
    <col min="4107" max="4107" width="9" style="385" customWidth="1"/>
    <col min="4108" max="4112" width="0" style="385" hidden="1" customWidth="1"/>
    <col min="4113" max="4113" width="11.42578125" style="385"/>
    <col min="4114" max="4117" width="12.42578125" style="385" bestFit="1" customWidth="1"/>
    <col min="4118" max="4118" width="12.85546875" style="385" customWidth="1"/>
    <col min="4119" max="4352" width="11.42578125" style="385"/>
    <col min="4353" max="4353" width="0.140625" style="385" customWidth="1"/>
    <col min="4354" max="4354" width="2.7109375" style="385" customWidth="1"/>
    <col min="4355" max="4355" width="15.42578125" style="385" customWidth="1"/>
    <col min="4356" max="4356" width="1.28515625" style="385" customWidth="1"/>
    <col min="4357" max="4357" width="27" style="385" customWidth="1"/>
    <col min="4358" max="4360" width="7" style="385" customWidth="1"/>
    <col min="4361" max="4361" width="8" style="385" customWidth="1"/>
    <col min="4362" max="4362" width="7.28515625" style="385" customWidth="1"/>
    <col min="4363" max="4363" width="9" style="385" customWidth="1"/>
    <col min="4364" max="4368" width="0" style="385" hidden="1" customWidth="1"/>
    <col min="4369" max="4369" width="11.42578125" style="385"/>
    <col min="4370" max="4373" width="12.42578125" style="385" bestFit="1" customWidth="1"/>
    <col min="4374" max="4374" width="12.85546875" style="385" customWidth="1"/>
    <col min="4375" max="4608" width="11.42578125" style="385"/>
    <col min="4609" max="4609" width="0.140625" style="385" customWidth="1"/>
    <col min="4610" max="4610" width="2.7109375" style="385" customWidth="1"/>
    <col min="4611" max="4611" width="15.42578125" style="385" customWidth="1"/>
    <col min="4612" max="4612" width="1.28515625" style="385" customWidth="1"/>
    <col min="4613" max="4613" width="27" style="385" customWidth="1"/>
    <col min="4614" max="4616" width="7" style="385" customWidth="1"/>
    <col min="4617" max="4617" width="8" style="385" customWidth="1"/>
    <col min="4618" max="4618" width="7.28515625" style="385" customWidth="1"/>
    <col min="4619" max="4619" width="9" style="385" customWidth="1"/>
    <col min="4620" max="4624" width="0" style="385" hidden="1" customWidth="1"/>
    <col min="4625" max="4625" width="11.42578125" style="385"/>
    <col min="4626" max="4629" width="12.42578125" style="385" bestFit="1" customWidth="1"/>
    <col min="4630" max="4630" width="12.85546875" style="385" customWidth="1"/>
    <col min="4631" max="4864" width="11.42578125" style="385"/>
    <col min="4865" max="4865" width="0.140625" style="385" customWidth="1"/>
    <col min="4866" max="4866" width="2.7109375" style="385" customWidth="1"/>
    <col min="4867" max="4867" width="15.42578125" style="385" customWidth="1"/>
    <col min="4868" max="4868" width="1.28515625" style="385" customWidth="1"/>
    <col min="4869" max="4869" width="27" style="385" customWidth="1"/>
    <col min="4870" max="4872" width="7" style="385" customWidth="1"/>
    <col min="4873" max="4873" width="8" style="385" customWidth="1"/>
    <col min="4874" max="4874" width="7.28515625" style="385" customWidth="1"/>
    <col min="4875" max="4875" width="9" style="385" customWidth="1"/>
    <col min="4876" max="4880" width="0" style="385" hidden="1" customWidth="1"/>
    <col min="4881" max="4881" width="11.42578125" style="385"/>
    <col min="4882" max="4885" width="12.42578125" style="385" bestFit="1" customWidth="1"/>
    <col min="4886" max="4886" width="12.85546875" style="385" customWidth="1"/>
    <col min="4887" max="5120" width="11.42578125" style="385"/>
    <col min="5121" max="5121" width="0.140625" style="385" customWidth="1"/>
    <col min="5122" max="5122" width="2.7109375" style="385" customWidth="1"/>
    <col min="5123" max="5123" width="15.42578125" style="385" customWidth="1"/>
    <col min="5124" max="5124" width="1.28515625" style="385" customWidth="1"/>
    <col min="5125" max="5125" width="27" style="385" customWidth="1"/>
    <col min="5126" max="5128" width="7" style="385" customWidth="1"/>
    <col min="5129" max="5129" width="8" style="385" customWidth="1"/>
    <col min="5130" max="5130" width="7.28515625" style="385" customWidth="1"/>
    <col min="5131" max="5131" width="9" style="385" customWidth="1"/>
    <col min="5132" max="5136" width="0" style="385" hidden="1" customWidth="1"/>
    <col min="5137" max="5137" width="11.42578125" style="385"/>
    <col min="5138" max="5141" width="12.42578125" style="385" bestFit="1" customWidth="1"/>
    <col min="5142" max="5142" width="12.85546875" style="385" customWidth="1"/>
    <col min="5143" max="5376" width="11.42578125" style="385"/>
    <col min="5377" max="5377" width="0.140625" style="385" customWidth="1"/>
    <col min="5378" max="5378" width="2.7109375" style="385" customWidth="1"/>
    <col min="5379" max="5379" width="15.42578125" style="385" customWidth="1"/>
    <col min="5380" max="5380" width="1.28515625" style="385" customWidth="1"/>
    <col min="5381" max="5381" width="27" style="385" customWidth="1"/>
    <col min="5382" max="5384" width="7" style="385" customWidth="1"/>
    <col min="5385" max="5385" width="8" style="385" customWidth="1"/>
    <col min="5386" max="5386" width="7.28515625" style="385" customWidth="1"/>
    <col min="5387" max="5387" width="9" style="385" customWidth="1"/>
    <col min="5388" max="5392" width="0" style="385" hidden="1" customWidth="1"/>
    <col min="5393" max="5393" width="11.42578125" style="385"/>
    <col min="5394" max="5397" width="12.42578125" style="385" bestFit="1" customWidth="1"/>
    <col min="5398" max="5398" width="12.85546875" style="385" customWidth="1"/>
    <col min="5399" max="5632" width="11.42578125" style="385"/>
    <col min="5633" max="5633" width="0.140625" style="385" customWidth="1"/>
    <col min="5634" max="5634" width="2.7109375" style="385" customWidth="1"/>
    <col min="5635" max="5635" width="15.42578125" style="385" customWidth="1"/>
    <col min="5636" max="5636" width="1.28515625" style="385" customWidth="1"/>
    <col min="5637" max="5637" width="27" style="385" customWidth="1"/>
    <col min="5638" max="5640" width="7" style="385" customWidth="1"/>
    <col min="5641" max="5641" width="8" style="385" customWidth="1"/>
    <col min="5642" max="5642" width="7.28515625" style="385" customWidth="1"/>
    <col min="5643" max="5643" width="9" style="385" customWidth="1"/>
    <col min="5644" max="5648" width="0" style="385" hidden="1" customWidth="1"/>
    <col min="5649" max="5649" width="11.42578125" style="385"/>
    <col min="5650" max="5653" width="12.42578125" style="385" bestFit="1" customWidth="1"/>
    <col min="5654" max="5654" width="12.85546875" style="385" customWidth="1"/>
    <col min="5655" max="5888" width="11.42578125" style="385"/>
    <col min="5889" max="5889" width="0.140625" style="385" customWidth="1"/>
    <col min="5890" max="5890" width="2.7109375" style="385" customWidth="1"/>
    <col min="5891" max="5891" width="15.42578125" style="385" customWidth="1"/>
    <col min="5892" max="5892" width="1.28515625" style="385" customWidth="1"/>
    <col min="5893" max="5893" width="27" style="385" customWidth="1"/>
    <col min="5894" max="5896" width="7" style="385" customWidth="1"/>
    <col min="5897" max="5897" width="8" style="385" customWidth="1"/>
    <col min="5898" max="5898" width="7.28515625" style="385" customWidth="1"/>
    <col min="5899" max="5899" width="9" style="385" customWidth="1"/>
    <col min="5900" max="5904" width="0" style="385" hidden="1" customWidth="1"/>
    <col min="5905" max="5905" width="11.42578125" style="385"/>
    <col min="5906" max="5909" width="12.42578125" style="385" bestFit="1" customWidth="1"/>
    <col min="5910" max="5910" width="12.85546875" style="385" customWidth="1"/>
    <col min="5911" max="6144" width="11.42578125" style="385"/>
    <col min="6145" max="6145" width="0.140625" style="385" customWidth="1"/>
    <col min="6146" max="6146" width="2.7109375" style="385" customWidth="1"/>
    <col min="6147" max="6147" width="15.42578125" style="385" customWidth="1"/>
    <col min="6148" max="6148" width="1.28515625" style="385" customWidth="1"/>
    <col min="6149" max="6149" width="27" style="385" customWidth="1"/>
    <col min="6150" max="6152" width="7" style="385" customWidth="1"/>
    <col min="6153" max="6153" width="8" style="385" customWidth="1"/>
    <col min="6154" max="6154" width="7.28515625" style="385" customWidth="1"/>
    <col min="6155" max="6155" width="9" style="385" customWidth="1"/>
    <col min="6156" max="6160" width="0" style="385" hidden="1" customWidth="1"/>
    <col min="6161" max="6161" width="11.42578125" style="385"/>
    <col min="6162" max="6165" width="12.42578125" style="385" bestFit="1" customWidth="1"/>
    <col min="6166" max="6166" width="12.85546875" style="385" customWidth="1"/>
    <col min="6167" max="6400" width="11.42578125" style="385"/>
    <col min="6401" max="6401" width="0.140625" style="385" customWidth="1"/>
    <col min="6402" max="6402" width="2.7109375" style="385" customWidth="1"/>
    <col min="6403" max="6403" width="15.42578125" style="385" customWidth="1"/>
    <col min="6404" max="6404" width="1.28515625" style="385" customWidth="1"/>
    <col min="6405" max="6405" width="27" style="385" customWidth="1"/>
    <col min="6406" max="6408" width="7" style="385" customWidth="1"/>
    <col min="6409" max="6409" width="8" style="385" customWidth="1"/>
    <col min="6410" max="6410" width="7.28515625" style="385" customWidth="1"/>
    <col min="6411" max="6411" width="9" style="385" customWidth="1"/>
    <col min="6412" max="6416" width="0" style="385" hidden="1" customWidth="1"/>
    <col min="6417" max="6417" width="11.42578125" style="385"/>
    <col min="6418" max="6421" width="12.42578125" style="385" bestFit="1" customWidth="1"/>
    <col min="6422" max="6422" width="12.85546875" style="385" customWidth="1"/>
    <col min="6423" max="6656" width="11.42578125" style="385"/>
    <col min="6657" max="6657" width="0.140625" style="385" customWidth="1"/>
    <col min="6658" max="6658" width="2.7109375" style="385" customWidth="1"/>
    <col min="6659" max="6659" width="15.42578125" style="385" customWidth="1"/>
    <col min="6660" max="6660" width="1.28515625" style="385" customWidth="1"/>
    <col min="6661" max="6661" width="27" style="385" customWidth="1"/>
    <col min="6662" max="6664" width="7" style="385" customWidth="1"/>
    <col min="6665" max="6665" width="8" style="385" customWidth="1"/>
    <col min="6666" max="6666" width="7.28515625" style="385" customWidth="1"/>
    <col min="6667" max="6667" width="9" style="385" customWidth="1"/>
    <col min="6668" max="6672" width="0" style="385" hidden="1" customWidth="1"/>
    <col min="6673" max="6673" width="11.42578125" style="385"/>
    <col min="6674" max="6677" width="12.42578125" style="385" bestFit="1" customWidth="1"/>
    <col min="6678" max="6678" width="12.85546875" style="385" customWidth="1"/>
    <col min="6679" max="6912" width="11.42578125" style="385"/>
    <col min="6913" max="6913" width="0.140625" style="385" customWidth="1"/>
    <col min="6914" max="6914" width="2.7109375" style="385" customWidth="1"/>
    <col min="6915" max="6915" width="15.42578125" style="385" customWidth="1"/>
    <col min="6916" max="6916" width="1.28515625" style="385" customWidth="1"/>
    <col min="6917" max="6917" width="27" style="385" customWidth="1"/>
    <col min="6918" max="6920" width="7" style="385" customWidth="1"/>
    <col min="6921" max="6921" width="8" style="385" customWidth="1"/>
    <col min="6922" max="6922" width="7.28515625" style="385" customWidth="1"/>
    <col min="6923" max="6923" width="9" style="385" customWidth="1"/>
    <col min="6924" max="6928" width="0" style="385" hidden="1" customWidth="1"/>
    <col min="6929" max="6929" width="11.42578125" style="385"/>
    <col min="6930" max="6933" width="12.42578125" style="385" bestFit="1" customWidth="1"/>
    <col min="6934" max="6934" width="12.85546875" style="385" customWidth="1"/>
    <col min="6935" max="7168" width="11.42578125" style="385"/>
    <col min="7169" max="7169" width="0.140625" style="385" customWidth="1"/>
    <col min="7170" max="7170" width="2.7109375" style="385" customWidth="1"/>
    <col min="7171" max="7171" width="15.42578125" style="385" customWidth="1"/>
    <col min="7172" max="7172" width="1.28515625" style="385" customWidth="1"/>
    <col min="7173" max="7173" width="27" style="385" customWidth="1"/>
    <col min="7174" max="7176" width="7" style="385" customWidth="1"/>
    <col min="7177" max="7177" width="8" style="385" customWidth="1"/>
    <col min="7178" max="7178" width="7.28515625" style="385" customWidth="1"/>
    <col min="7179" max="7179" width="9" style="385" customWidth="1"/>
    <col min="7180" max="7184" width="0" style="385" hidden="1" customWidth="1"/>
    <col min="7185" max="7185" width="11.42578125" style="385"/>
    <col min="7186" max="7189" width="12.42578125" style="385" bestFit="1" customWidth="1"/>
    <col min="7190" max="7190" width="12.85546875" style="385" customWidth="1"/>
    <col min="7191" max="7424" width="11.42578125" style="385"/>
    <col min="7425" max="7425" width="0.140625" style="385" customWidth="1"/>
    <col min="7426" max="7426" width="2.7109375" style="385" customWidth="1"/>
    <col min="7427" max="7427" width="15.42578125" style="385" customWidth="1"/>
    <col min="7428" max="7428" width="1.28515625" style="385" customWidth="1"/>
    <col min="7429" max="7429" width="27" style="385" customWidth="1"/>
    <col min="7430" max="7432" width="7" style="385" customWidth="1"/>
    <col min="7433" max="7433" width="8" style="385" customWidth="1"/>
    <col min="7434" max="7434" width="7.28515625" style="385" customWidth="1"/>
    <col min="7435" max="7435" width="9" style="385" customWidth="1"/>
    <col min="7436" max="7440" width="0" style="385" hidden="1" customWidth="1"/>
    <col min="7441" max="7441" width="11.42578125" style="385"/>
    <col min="7442" max="7445" width="12.42578125" style="385" bestFit="1" customWidth="1"/>
    <col min="7446" max="7446" width="12.85546875" style="385" customWidth="1"/>
    <col min="7447" max="7680" width="11.42578125" style="385"/>
    <col min="7681" max="7681" width="0.140625" style="385" customWidth="1"/>
    <col min="7682" max="7682" width="2.7109375" style="385" customWidth="1"/>
    <col min="7683" max="7683" width="15.42578125" style="385" customWidth="1"/>
    <col min="7684" max="7684" width="1.28515625" style="385" customWidth="1"/>
    <col min="7685" max="7685" width="27" style="385" customWidth="1"/>
    <col min="7686" max="7688" width="7" style="385" customWidth="1"/>
    <col min="7689" max="7689" width="8" style="385" customWidth="1"/>
    <col min="7690" max="7690" width="7.28515625" style="385" customWidth="1"/>
    <col min="7691" max="7691" width="9" style="385" customWidth="1"/>
    <col min="7692" max="7696" width="0" style="385" hidden="1" customWidth="1"/>
    <col min="7697" max="7697" width="11.42578125" style="385"/>
    <col min="7698" max="7701" width="12.42578125" style="385" bestFit="1" customWidth="1"/>
    <col min="7702" max="7702" width="12.85546875" style="385" customWidth="1"/>
    <col min="7703" max="7936" width="11.42578125" style="385"/>
    <col min="7937" max="7937" width="0.140625" style="385" customWidth="1"/>
    <col min="7938" max="7938" width="2.7109375" style="385" customWidth="1"/>
    <col min="7939" max="7939" width="15.42578125" style="385" customWidth="1"/>
    <col min="7940" max="7940" width="1.28515625" style="385" customWidth="1"/>
    <col min="7941" max="7941" width="27" style="385" customWidth="1"/>
    <col min="7942" max="7944" width="7" style="385" customWidth="1"/>
    <col min="7945" max="7945" width="8" style="385" customWidth="1"/>
    <col min="7946" max="7946" width="7.28515625" style="385" customWidth="1"/>
    <col min="7947" max="7947" width="9" style="385" customWidth="1"/>
    <col min="7948" max="7952" width="0" style="385" hidden="1" customWidth="1"/>
    <col min="7953" max="7953" width="11.42578125" style="385"/>
    <col min="7954" max="7957" width="12.42578125" style="385" bestFit="1" customWidth="1"/>
    <col min="7958" max="7958" width="12.85546875" style="385" customWidth="1"/>
    <col min="7959" max="8192" width="11.42578125" style="385"/>
    <col min="8193" max="8193" width="0.140625" style="385" customWidth="1"/>
    <col min="8194" max="8194" width="2.7109375" style="385" customWidth="1"/>
    <col min="8195" max="8195" width="15.42578125" style="385" customWidth="1"/>
    <col min="8196" max="8196" width="1.28515625" style="385" customWidth="1"/>
    <col min="8197" max="8197" width="27" style="385" customWidth="1"/>
    <col min="8198" max="8200" width="7" style="385" customWidth="1"/>
    <col min="8201" max="8201" width="8" style="385" customWidth="1"/>
    <col min="8202" max="8202" width="7.28515625" style="385" customWidth="1"/>
    <col min="8203" max="8203" width="9" style="385" customWidth="1"/>
    <col min="8204" max="8208" width="0" style="385" hidden="1" customWidth="1"/>
    <col min="8209" max="8209" width="11.42578125" style="385"/>
    <col min="8210" max="8213" width="12.42578125" style="385" bestFit="1" customWidth="1"/>
    <col min="8214" max="8214" width="12.85546875" style="385" customWidth="1"/>
    <col min="8215" max="8448" width="11.42578125" style="385"/>
    <col min="8449" max="8449" width="0.140625" style="385" customWidth="1"/>
    <col min="8450" max="8450" width="2.7109375" style="385" customWidth="1"/>
    <col min="8451" max="8451" width="15.42578125" style="385" customWidth="1"/>
    <col min="8452" max="8452" width="1.28515625" style="385" customWidth="1"/>
    <col min="8453" max="8453" width="27" style="385" customWidth="1"/>
    <col min="8454" max="8456" width="7" style="385" customWidth="1"/>
    <col min="8457" max="8457" width="8" style="385" customWidth="1"/>
    <col min="8458" max="8458" width="7.28515625" style="385" customWidth="1"/>
    <col min="8459" max="8459" width="9" style="385" customWidth="1"/>
    <col min="8460" max="8464" width="0" style="385" hidden="1" customWidth="1"/>
    <col min="8465" max="8465" width="11.42578125" style="385"/>
    <col min="8466" max="8469" width="12.42578125" style="385" bestFit="1" customWidth="1"/>
    <col min="8470" max="8470" width="12.85546875" style="385" customWidth="1"/>
    <col min="8471" max="8704" width="11.42578125" style="385"/>
    <col min="8705" max="8705" width="0.140625" style="385" customWidth="1"/>
    <col min="8706" max="8706" width="2.7109375" style="385" customWidth="1"/>
    <col min="8707" max="8707" width="15.42578125" style="385" customWidth="1"/>
    <col min="8708" max="8708" width="1.28515625" style="385" customWidth="1"/>
    <col min="8709" max="8709" width="27" style="385" customWidth="1"/>
    <col min="8710" max="8712" width="7" style="385" customWidth="1"/>
    <col min="8713" max="8713" width="8" style="385" customWidth="1"/>
    <col min="8714" max="8714" width="7.28515625" style="385" customWidth="1"/>
    <col min="8715" max="8715" width="9" style="385" customWidth="1"/>
    <col min="8716" max="8720" width="0" style="385" hidden="1" customWidth="1"/>
    <col min="8721" max="8721" width="11.42578125" style="385"/>
    <col min="8722" max="8725" width="12.42578125" style="385" bestFit="1" customWidth="1"/>
    <col min="8726" max="8726" width="12.85546875" style="385" customWidth="1"/>
    <col min="8727" max="8960" width="11.42578125" style="385"/>
    <col min="8961" max="8961" width="0.140625" style="385" customWidth="1"/>
    <col min="8962" max="8962" width="2.7109375" style="385" customWidth="1"/>
    <col min="8963" max="8963" width="15.42578125" style="385" customWidth="1"/>
    <col min="8964" max="8964" width="1.28515625" style="385" customWidth="1"/>
    <col min="8965" max="8965" width="27" style="385" customWidth="1"/>
    <col min="8966" max="8968" width="7" style="385" customWidth="1"/>
    <col min="8969" max="8969" width="8" style="385" customWidth="1"/>
    <col min="8970" max="8970" width="7.28515625" style="385" customWidth="1"/>
    <col min="8971" max="8971" width="9" style="385" customWidth="1"/>
    <col min="8972" max="8976" width="0" style="385" hidden="1" customWidth="1"/>
    <col min="8977" max="8977" width="11.42578125" style="385"/>
    <col min="8978" max="8981" width="12.42578125" style="385" bestFit="1" customWidth="1"/>
    <col min="8982" max="8982" width="12.85546875" style="385" customWidth="1"/>
    <col min="8983" max="9216" width="11.42578125" style="385"/>
    <col min="9217" max="9217" width="0.140625" style="385" customWidth="1"/>
    <col min="9218" max="9218" width="2.7109375" style="385" customWidth="1"/>
    <col min="9219" max="9219" width="15.42578125" style="385" customWidth="1"/>
    <col min="9220" max="9220" width="1.28515625" style="385" customWidth="1"/>
    <col min="9221" max="9221" width="27" style="385" customWidth="1"/>
    <col min="9222" max="9224" width="7" style="385" customWidth="1"/>
    <col min="9225" max="9225" width="8" style="385" customWidth="1"/>
    <col min="9226" max="9226" width="7.28515625" style="385" customWidth="1"/>
    <col min="9227" max="9227" width="9" style="385" customWidth="1"/>
    <col min="9228" max="9232" width="0" style="385" hidden="1" customWidth="1"/>
    <col min="9233" max="9233" width="11.42578125" style="385"/>
    <col min="9234" max="9237" width="12.42578125" style="385" bestFit="1" customWidth="1"/>
    <col min="9238" max="9238" width="12.85546875" style="385" customWidth="1"/>
    <col min="9239" max="9472" width="11.42578125" style="385"/>
    <col min="9473" max="9473" width="0.140625" style="385" customWidth="1"/>
    <col min="9474" max="9474" width="2.7109375" style="385" customWidth="1"/>
    <col min="9475" max="9475" width="15.42578125" style="385" customWidth="1"/>
    <col min="9476" max="9476" width="1.28515625" style="385" customWidth="1"/>
    <col min="9477" max="9477" width="27" style="385" customWidth="1"/>
    <col min="9478" max="9480" width="7" style="385" customWidth="1"/>
    <col min="9481" max="9481" width="8" style="385" customWidth="1"/>
    <col min="9482" max="9482" width="7.28515625" style="385" customWidth="1"/>
    <col min="9483" max="9483" width="9" style="385" customWidth="1"/>
    <col min="9484" max="9488" width="0" style="385" hidden="1" customWidth="1"/>
    <col min="9489" max="9489" width="11.42578125" style="385"/>
    <col min="9490" max="9493" width="12.42578125" style="385" bestFit="1" customWidth="1"/>
    <col min="9494" max="9494" width="12.85546875" style="385" customWidth="1"/>
    <col min="9495" max="9728" width="11.42578125" style="385"/>
    <col min="9729" max="9729" width="0.140625" style="385" customWidth="1"/>
    <col min="9730" max="9730" width="2.7109375" style="385" customWidth="1"/>
    <col min="9731" max="9731" width="15.42578125" style="385" customWidth="1"/>
    <col min="9732" max="9732" width="1.28515625" style="385" customWidth="1"/>
    <col min="9733" max="9733" width="27" style="385" customWidth="1"/>
    <col min="9734" max="9736" width="7" style="385" customWidth="1"/>
    <col min="9737" max="9737" width="8" style="385" customWidth="1"/>
    <col min="9738" max="9738" width="7.28515625" style="385" customWidth="1"/>
    <col min="9739" max="9739" width="9" style="385" customWidth="1"/>
    <col min="9740" max="9744" width="0" style="385" hidden="1" customWidth="1"/>
    <col min="9745" max="9745" width="11.42578125" style="385"/>
    <col min="9746" max="9749" width="12.42578125" style="385" bestFit="1" customWidth="1"/>
    <col min="9750" max="9750" width="12.85546875" style="385" customWidth="1"/>
    <col min="9751" max="9984" width="11.42578125" style="385"/>
    <col min="9985" max="9985" width="0.140625" style="385" customWidth="1"/>
    <col min="9986" max="9986" width="2.7109375" style="385" customWidth="1"/>
    <col min="9987" max="9987" width="15.42578125" style="385" customWidth="1"/>
    <col min="9988" max="9988" width="1.28515625" style="385" customWidth="1"/>
    <col min="9989" max="9989" width="27" style="385" customWidth="1"/>
    <col min="9990" max="9992" width="7" style="385" customWidth="1"/>
    <col min="9993" max="9993" width="8" style="385" customWidth="1"/>
    <col min="9994" max="9994" width="7.28515625" style="385" customWidth="1"/>
    <col min="9995" max="9995" width="9" style="385" customWidth="1"/>
    <col min="9996" max="10000" width="0" style="385" hidden="1" customWidth="1"/>
    <col min="10001" max="10001" width="11.42578125" style="385"/>
    <col min="10002" max="10005" width="12.42578125" style="385" bestFit="1" customWidth="1"/>
    <col min="10006" max="10006" width="12.85546875" style="385" customWidth="1"/>
    <col min="10007" max="10240" width="11.42578125" style="385"/>
    <col min="10241" max="10241" width="0.140625" style="385" customWidth="1"/>
    <col min="10242" max="10242" width="2.7109375" style="385" customWidth="1"/>
    <col min="10243" max="10243" width="15.42578125" style="385" customWidth="1"/>
    <col min="10244" max="10244" width="1.28515625" style="385" customWidth="1"/>
    <col min="10245" max="10245" width="27" style="385" customWidth="1"/>
    <col min="10246" max="10248" width="7" style="385" customWidth="1"/>
    <col min="10249" max="10249" width="8" style="385" customWidth="1"/>
    <col min="10250" max="10250" width="7.28515625" style="385" customWidth="1"/>
    <col min="10251" max="10251" width="9" style="385" customWidth="1"/>
    <col min="10252" max="10256" width="0" style="385" hidden="1" customWidth="1"/>
    <col min="10257" max="10257" width="11.42578125" style="385"/>
    <col min="10258" max="10261" width="12.42578125" style="385" bestFit="1" customWidth="1"/>
    <col min="10262" max="10262" width="12.85546875" style="385" customWidth="1"/>
    <col min="10263" max="10496" width="11.42578125" style="385"/>
    <col min="10497" max="10497" width="0.140625" style="385" customWidth="1"/>
    <col min="10498" max="10498" width="2.7109375" style="385" customWidth="1"/>
    <col min="10499" max="10499" width="15.42578125" style="385" customWidth="1"/>
    <col min="10500" max="10500" width="1.28515625" style="385" customWidth="1"/>
    <col min="10501" max="10501" width="27" style="385" customWidth="1"/>
    <col min="10502" max="10504" width="7" style="385" customWidth="1"/>
    <col min="10505" max="10505" width="8" style="385" customWidth="1"/>
    <col min="10506" max="10506" width="7.28515625" style="385" customWidth="1"/>
    <col min="10507" max="10507" width="9" style="385" customWidth="1"/>
    <col min="10508" max="10512" width="0" style="385" hidden="1" customWidth="1"/>
    <col min="10513" max="10513" width="11.42578125" style="385"/>
    <col min="10514" max="10517" width="12.42578125" style="385" bestFit="1" customWidth="1"/>
    <col min="10518" max="10518" width="12.85546875" style="385" customWidth="1"/>
    <col min="10519" max="10752" width="11.42578125" style="385"/>
    <col min="10753" max="10753" width="0.140625" style="385" customWidth="1"/>
    <col min="10754" max="10754" width="2.7109375" style="385" customWidth="1"/>
    <col min="10755" max="10755" width="15.42578125" style="385" customWidth="1"/>
    <col min="10756" max="10756" width="1.28515625" style="385" customWidth="1"/>
    <col min="10757" max="10757" width="27" style="385" customWidth="1"/>
    <col min="10758" max="10760" width="7" style="385" customWidth="1"/>
    <col min="10761" max="10761" width="8" style="385" customWidth="1"/>
    <col min="10762" max="10762" width="7.28515625" style="385" customWidth="1"/>
    <col min="10763" max="10763" width="9" style="385" customWidth="1"/>
    <col min="10764" max="10768" width="0" style="385" hidden="1" customWidth="1"/>
    <col min="10769" max="10769" width="11.42578125" style="385"/>
    <col min="10770" max="10773" width="12.42578125" style="385" bestFit="1" customWidth="1"/>
    <col min="10774" max="10774" width="12.85546875" style="385" customWidth="1"/>
    <col min="10775" max="11008" width="11.42578125" style="385"/>
    <col min="11009" max="11009" width="0.140625" style="385" customWidth="1"/>
    <col min="11010" max="11010" width="2.7109375" style="385" customWidth="1"/>
    <col min="11011" max="11011" width="15.42578125" style="385" customWidth="1"/>
    <col min="11012" max="11012" width="1.28515625" style="385" customWidth="1"/>
    <col min="11013" max="11013" width="27" style="385" customWidth="1"/>
    <col min="11014" max="11016" width="7" style="385" customWidth="1"/>
    <col min="11017" max="11017" width="8" style="385" customWidth="1"/>
    <col min="11018" max="11018" width="7.28515625" style="385" customWidth="1"/>
    <col min="11019" max="11019" width="9" style="385" customWidth="1"/>
    <col min="11020" max="11024" width="0" style="385" hidden="1" customWidth="1"/>
    <col min="11025" max="11025" width="11.42578125" style="385"/>
    <col min="11026" max="11029" width="12.42578125" style="385" bestFit="1" customWidth="1"/>
    <col min="11030" max="11030" width="12.85546875" style="385" customWidth="1"/>
    <col min="11031" max="11264" width="11.42578125" style="385"/>
    <col min="11265" max="11265" width="0.140625" style="385" customWidth="1"/>
    <col min="11266" max="11266" width="2.7109375" style="385" customWidth="1"/>
    <col min="11267" max="11267" width="15.42578125" style="385" customWidth="1"/>
    <col min="11268" max="11268" width="1.28515625" style="385" customWidth="1"/>
    <col min="11269" max="11269" width="27" style="385" customWidth="1"/>
    <col min="11270" max="11272" width="7" style="385" customWidth="1"/>
    <col min="11273" max="11273" width="8" style="385" customWidth="1"/>
    <col min="11274" max="11274" width="7.28515625" style="385" customWidth="1"/>
    <col min="11275" max="11275" width="9" style="385" customWidth="1"/>
    <col min="11276" max="11280" width="0" style="385" hidden="1" customWidth="1"/>
    <col min="11281" max="11281" width="11.42578125" style="385"/>
    <col min="11282" max="11285" width="12.42578125" style="385" bestFit="1" customWidth="1"/>
    <col min="11286" max="11286" width="12.85546875" style="385" customWidth="1"/>
    <col min="11287" max="11520" width="11.42578125" style="385"/>
    <col min="11521" max="11521" width="0.140625" style="385" customWidth="1"/>
    <col min="11522" max="11522" width="2.7109375" style="385" customWidth="1"/>
    <col min="11523" max="11523" width="15.42578125" style="385" customWidth="1"/>
    <col min="11524" max="11524" width="1.28515625" style="385" customWidth="1"/>
    <col min="11525" max="11525" width="27" style="385" customWidth="1"/>
    <col min="11526" max="11528" width="7" style="385" customWidth="1"/>
    <col min="11529" max="11529" width="8" style="385" customWidth="1"/>
    <col min="11530" max="11530" width="7.28515625" style="385" customWidth="1"/>
    <col min="11531" max="11531" width="9" style="385" customWidth="1"/>
    <col min="11532" max="11536" width="0" style="385" hidden="1" customWidth="1"/>
    <col min="11537" max="11537" width="11.42578125" style="385"/>
    <col min="11538" max="11541" width="12.42578125" style="385" bestFit="1" customWidth="1"/>
    <col min="11542" max="11542" width="12.85546875" style="385" customWidth="1"/>
    <col min="11543" max="11776" width="11.42578125" style="385"/>
    <col min="11777" max="11777" width="0.140625" style="385" customWidth="1"/>
    <col min="11778" max="11778" width="2.7109375" style="385" customWidth="1"/>
    <col min="11779" max="11779" width="15.42578125" style="385" customWidth="1"/>
    <col min="11780" max="11780" width="1.28515625" style="385" customWidth="1"/>
    <col min="11781" max="11781" width="27" style="385" customWidth="1"/>
    <col min="11782" max="11784" width="7" style="385" customWidth="1"/>
    <col min="11785" max="11785" width="8" style="385" customWidth="1"/>
    <col min="11786" max="11786" width="7.28515625" style="385" customWidth="1"/>
    <col min="11787" max="11787" width="9" style="385" customWidth="1"/>
    <col min="11788" max="11792" width="0" style="385" hidden="1" customWidth="1"/>
    <col min="11793" max="11793" width="11.42578125" style="385"/>
    <col min="11794" max="11797" width="12.42578125" style="385" bestFit="1" customWidth="1"/>
    <col min="11798" max="11798" width="12.85546875" style="385" customWidth="1"/>
    <col min="11799" max="12032" width="11.42578125" style="385"/>
    <col min="12033" max="12033" width="0.140625" style="385" customWidth="1"/>
    <col min="12034" max="12034" width="2.7109375" style="385" customWidth="1"/>
    <col min="12035" max="12035" width="15.42578125" style="385" customWidth="1"/>
    <col min="12036" max="12036" width="1.28515625" style="385" customWidth="1"/>
    <col min="12037" max="12037" width="27" style="385" customWidth="1"/>
    <col min="12038" max="12040" width="7" style="385" customWidth="1"/>
    <col min="12041" max="12041" width="8" style="385" customWidth="1"/>
    <col min="12042" max="12042" width="7.28515625" style="385" customWidth="1"/>
    <col min="12043" max="12043" width="9" style="385" customWidth="1"/>
    <col min="12044" max="12048" width="0" style="385" hidden="1" customWidth="1"/>
    <col min="12049" max="12049" width="11.42578125" style="385"/>
    <col min="12050" max="12053" width="12.42578125" style="385" bestFit="1" customWidth="1"/>
    <col min="12054" max="12054" width="12.85546875" style="385" customWidth="1"/>
    <col min="12055" max="12288" width="11.42578125" style="385"/>
    <col min="12289" max="12289" width="0.140625" style="385" customWidth="1"/>
    <col min="12290" max="12290" width="2.7109375" style="385" customWidth="1"/>
    <col min="12291" max="12291" width="15.42578125" style="385" customWidth="1"/>
    <col min="12292" max="12292" width="1.28515625" style="385" customWidth="1"/>
    <col min="12293" max="12293" width="27" style="385" customWidth="1"/>
    <col min="12294" max="12296" width="7" style="385" customWidth="1"/>
    <col min="12297" max="12297" width="8" style="385" customWidth="1"/>
    <col min="12298" max="12298" width="7.28515625" style="385" customWidth="1"/>
    <col min="12299" max="12299" width="9" style="385" customWidth="1"/>
    <col min="12300" max="12304" width="0" style="385" hidden="1" customWidth="1"/>
    <col min="12305" max="12305" width="11.42578125" style="385"/>
    <col min="12306" max="12309" width="12.42578125" style="385" bestFit="1" customWidth="1"/>
    <col min="12310" max="12310" width="12.85546875" style="385" customWidth="1"/>
    <col min="12311" max="12544" width="11.42578125" style="385"/>
    <col min="12545" max="12545" width="0.140625" style="385" customWidth="1"/>
    <col min="12546" max="12546" width="2.7109375" style="385" customWidth="1"/>
    <col min="12547" max="12547" width="15.42578125" style="385" customWidth="1"/>
    <col min="12548" max="12548" width="1.28515625" style="385" customWidth="1"/>
    <col min="12549" max="12549" width="27" style="385" customWidth="1"/>
    <col min="12550" max="12552" width="7" style="385" customWidth="1"/>
    <col min="12553" max="12553" width="8" style="385" customWidth="1"/>
    <col min="12554" max="12554" width="7.28515625" style="385" customWidth="1"/>
    <col min="12555" max="12555" width="9" style="385" customWidth="1"/>
    <col min="12556" max="12560" width="0" style="385" hidden="1" customWidth="1"/>
    <col min="12561" max="12561" width="11.42578125" style="385"/>
    <col min="12562" max="12565" width="12.42578125" style="385" bestFit="1" customWidth="1"/>
    <col min="12566" max="12566" width="12.85546875" style="385" customWidth="1"/>
    <col min="12567" max="12800" width="11.42578125" style="385"/>
    <col min="12801" max="12801" width="0.140625" style="385" customWidth="1"/>
    <col min="12802" max="12802" width="2.7109375" style="385" customWidth="1"/>
    <col min="12803" max="12803" width="15.42578125" style="385" customWidth="1"/>
    <col min="12804" max="12804" width="1.28515625" style="385" customWidth="1"/>
    <col min="12805" max="12805" width="27" style="385" customWidth="1"/>
    <col min="12806" max="12808" width="7" style="385" customWidth="1"/>
    <col min="12809" max="12809" width="8" style="385" customWidth="1"/>
    <col min="12810" max="12810" width="7.28515625" style="385" customWidth="1"/>
    <col min="12811" max="12811" width="9" style="385" customWidth="1"/>
    <col min="12812" max="12816" width="0" style="385" hidden="1" customWidth="1"/>
    <col min="12817" max="12817" width="11.42578125" style="385"/>
    <col min="12818" max="12821" width="12.42578125" style="385" bestFit="1" customWidth="1"/>
    <col min="12822" max="12822" width="12.85546875" style="385" customWidth="1"/>
    <col min="12823" max="13056" width="11.42578125" style="385"/>
    <col min="13057" max="13057" width="0.140625" style="385" customWidth="1"/>
    <col min="13058" max="13058" width="2.7109375" style="385" customWidth="1"/>
    <col min="13059" max="13059" width="15.42578125" style="385" customWidth="1"/>
    <col min="13060" max="13060" width="1.28515625" style="385" customWidth="1"/>
    <col min="13061" max="13061" width="27" style="385" customWidth="1"/>
    <col min="13062" max="13064" width="7" style="385" customWidth="1"/>
    <col min="13065" max="13065" width="8" style="385" customWidth="1"/>
    <col min="13066" max="13066" width="7.28515625" style="385" customWidth="1"/>
    <col min="13067" max="13067" width="9" style="385" customWidth="1"/>
    <col min="13068" max="13072" width="0" style="385" hidden="1" customWidth="1"/>
    <col min="13073" max="13073" width="11.42578125" style="385"/>
    <col min="13074" max="13077" width="12.42578125" style="385" bestFit="1" customWidth="1"/>
    <col min="13078" max="13078" width="12.85546875" style="385" customWidth="1"/>
    <col min="13079" max="13312" width="11.42578125" style="385"/>
    <col min="13313" max="13313" width="0.140625" style="385" customWidth="1"/>
    <col min="13314" max="13314" width="2.7109375" style="385" customWidth="1"/>
    <col min="13315" max="13315" width="15.42578125" style="385" customWidth="1"/>
    <col min="13316" max="13316" width="1.28515625" style="385" customWidth="1"/>
    <col min="13317" max="13317" width="27" style="385" customWidth="1"/>
    <col min="13318" max="13320" width="7" style="385" customWidth="1"/>
    <col min="13321" max="13321" width="8" style="385" customWidth="1"/>
    <col min="13322" max="13322" width="7.28515625" style="385" customWidth="1"/>
    <col min="13323" max="13323" width="9" style="385" customWidth="1"/>
    <col min="13324" max="13328" width="0" style="385" hidden="1" customWidth="1"/>
    <col min="13329" max="13329" width="11.42578125" style="385"/>
    <col min="13330" max="13333" width="12.42578125" style="385" bestFit="1" customWidth="1"/>
    <col min="13334" max="13334" width="12.85546875" style="385" customWidth="1"/>
    <col min="13335" max="13568" width="11.42578125" style="385"/>
    <col min="13569" max="13569" width="0.140625" style="385" customWidth="1"/>
    <col min="13570" max="13570" width="2.7109375" style="385" customWidth="1"/>
    <col min="13571" max="13571" width="15.42578125" style="385" customWidth="1"/>
    <col min="13572" max="13572" width="1.28515625" style="385" customWidth="1"/>
    <col min="13573" max="13573" width="27" style="385" customWidth="1"/>
    <col min="13574" max="13576" width="7" style="385" customWidth="1"/>
    <col min="13577" max="13577" width="8" style="385" customWidth="1"/>
    <col min="13578" max="13578" width="7.28515625" style="385" customWidth="1"/>
    <col min="13579" max="13579" width="9" style="385" customWidth="1"/>
    <col min="13580" max="13584" width="0" style="385" hidden="1" customWidth="1"/>
    <col min="13585" max="13585" width="11.42578125" style="385"/>
    <col min="13586" max="13589" width="12.42578125" style="385" bestFit="1" customWidth="1"/>
    <col min="13590" max="13590" width="12.85546875" style="385" customWidth="1"/>
    <col min="13591" max="13824" width="11.42578125" style="385"/>
    <col min="13825" max="13825" width="0.140625" style="385" customWidth="1"/>
    <col min="13826" max="13826" width="2.7109375" style="385" customWidth="1"/>
    <col min="13827" max="13827" width="15.42578125" style="385" customWidth="1"/>
    <col min="13828" max="13828" width="1.28515625" style="385" customWidth="1"/>
    <col min="13829" max="13829" width="27" style="385" customWidth="1"/>
    <col min="13830" max="13832" width="7" style="385" customWidth="1"/>
    <col min="13833" max="13833" width="8" style="385" customWidth="1"/>
    <col min="13834" max="13834" width="7.28515625" style="385" customWidth="1"/>
    <col min="13835" max="13835" width="9" style="385" customWidth="1"/>
    <col min="13836" max="13840" width="0" style="385" hidden="1" customWidth="1"/>
    <col min="13841" max="13841" width="11.42578125" style="385"/>
    <col min="13842" max="13845" width="12.42578125" style="385" bestFit="1" customWidth="1"/>
    <col min="13846" max="13846" width="12.85546875" style="385" customWidth="1"/>
    <col min="13847" max="14080" width="11.42578125" style="385"/>
    <col min="14081" max="14081" width="0.140625" style="385" customWidth="1"/>
    <col min="14082" max="14082" width="2.7109375" style="385" customWidth="1"/>
    <col min="14083" max="14083" width="15.42578125" style="385" customWidth="1"/>
    <col min="14084" max="14084" width="1.28515625" style="385" customWidth="1"/>
    <col min="14085" max="14085" width="27" style="385" customWidth="1"/>
    <col min="14086" max="14088" width="7" style="385" customWidth="1"/>
    <col min="14089" max="14089" width="8" style="385" customWidth="1"/>
    <col min="14090" max="14090" width="7.28515625" style="385" customWidth="1"/>
    <col min="14091" max="14091" width="9" style="385" customWidth="1"/>
    <col min="14092" max="14096" width="0" style="385" hidden="1" customWidth="1"/>
    <col min="14097" max="14097" width="11.42578125" style="385"/>
    <col min="14098" max="14101" width="12.42578125" style="385" bestFit="1" customWidth="1"/>
    <col min="14102" max="14102" width="12.85546875" style="385" customWidth="1"/>
    <col min="14103" max="14336" width="11.42578125" style="385"/>
    <col min="14337" max="14337" width="0.140625" style="385" customWidth="1"/>
    <col min="14338" max="14338" width="2.7109375" style="385" customWidth="1"/>
    <col min="14339" max="14339" width="15.42578125" style="385" customWidth="1"/>
    <col min="14340" max="14340" width="1.28515625" style="385" customWidth="1"/>
    <col min="14341" max="14341" width="27" style="385" customWidth="1"/>
    <col min="14342" max="14344" width="7" style="385" customWidth="1"/>
    <col min="14345" max="14345" width="8" style="385" customWidth="1"/>
    <col min="14346" max="14346" width="7.28515625" style="385" customWidth="1"/>
    <col min="14347" max="14347" width="9" style="385" customWidth="1"/>
    <col min="14348" max="14352" width="0" style="385" hidden="1" customWidth="1"/>
    <col min="14353" max="14353" width="11.42578125" style="385"/>
    <col min="14354" max="14357" width="12.42578125" style="385" bestFit="1" customWidth="1"/>
    <col min="14358" max="14358" width="12.85546875" style="385" customWidth="1"/>
    <col min="14359" max="14592" width="11.42578125" style="385"/>
    <col min="14593" max="14593" width="0.140625" style="385" customWidth="1"/>
    <col min="14594" max="14594" width="2.7109375" style="385" customWidth="1"/>
    <col min="14595" max="14595" width="15.42578125" style="385" customWidth="1"/>
    <col min="14596" max="14596" width="1.28515625" style="385" customWidth="1"/>
    <col min="14597" max="14597" width="27" style="385" customWidth="1"/>
    <col min="14598" max="14600" width="7" style="385" customWidth="1"/>
    <col min="14601" max="14601" width="8" style="385" customWidth="1"/>
    <col min="14602" max="14602" width="7.28515625" style="385" customWidth="1"/>
    <col min="14603" max="14603" width="9" style="385" customWidth="1"/>
    <col min="14604" max="14608" width="0" style="385" hidden="1" customWidth="1"/>
    <col min="14609" max="14609" width="11.42578125" style="385"/>
    <col min="14610" max="14613" width="12.42578125" style="385" bestFit="1" customWidth="1"/>
    <col min="14614" max="14614" width="12.85546875" style="385" customWidth="1"/>
    <col min="14615" max="14848" width="11.42578125" style="385"/>
    <col min="14849" max="14849" width="0.140625" style="385" customWidth="1"/>
    <col min="14850" max="14850" width="2.7109375" style="385" customWidth="1"/>
    <col min="14851" max="14851" width="15.42578125" style="385" customWidth="1"/>
    <col min="14852" max="14852" width="1.28515625" style="385" customWidth="1"/>
    <col min="14853" max="14853" width="27" style="385" customWidth="1"/>
    <col min="14854" max="14856" width="7" style="385" customWidth="1"/>
    <col min="14857" max="14857" width="8" style="385" customWidth="1"/>
    <col min="14858" max="14858" width="7.28515625" style="385" customWidth="1"/>
    <col min="14859" max="14859" width="9" style="385" customWidth="1"/>
    <col min="14860" max="14864" width="0" style="385" hidden="1" customWidth="1"/>
    <col min="14865" max="14865" width="11.42578125" style="385"/>
    <col min="14866" max="14869" width="12.42578125" style="385" bestFit="1" customWidth="1"/>
    <col min="14870" max="14870" width="12.85546875" style="385" customWidth="1"/>
    <col min="14871" max="15104" width="11.42578125" style="385"/>
    <col min="15105" max="15105" width="0.140625" style="385" customWidth="1"/>
    <col min="15106" max="15106" width="2.7109375" style="385" customWidth="1"/>
    <col min="15107" max="15107" width="15.42578125" style="385" customWidth="1"/>
    <col min="15108" max="15108" width="1.28515625" style="385" customWidth="1"/>
    <col min="15109" max="15109" width="27" style="385" customWidth="1"/>
    <col min="15110" max="15112" width="7" style="385" customWidth="1"/>
    <col min="15113" max="15113" width="8" style="385" customWidth="1"/>
    <col min="15114" max="15114" width="7.28515625" style="385" customWidth="1"/>
    <col min="15115" max="15115" width="9" style="385" customWidth="1"/>
    <col min="15116" max="15120" width="0" style="385" hidden="1" customWidth="1"/>
    <col min="15121" max="15121" width="11.42578125" style="385"/>
    <col min="15122" max="15125" width="12.42578125" style="385" bestFit="1" customWidth="1"/>
    <col min="15126" max="15126" width="12.85546875" style="385" customWidth="1"/>
    <col min="15127" max="15360" width="11.42578125" style="385"/>
    <col min="15361" max="15361" width="0.140625" style="385" customWidth="1"/>
    <col min="15362" max="15362" width="2.7109375" style="385" customWidth="1"/>
    <col min="15363" max="15363" width="15.42578125" style="385" customWidth="1"/>
    <col min="15364" max="15364" width="1.28515625" style="385" customWidth="1"/>
    <col min="15365" max="15365" width="27" style="385" customWidth="1"/>
    <col min="15366" max="15368" width="7" style="385" customWidth="1"/>
    <col min="15369" max="15369" width="8" style="385" customWidth="1"/>
    <col min="15370" max="15370" width="7.28515625" style="385" customWidth="1"/>
    <col min="15371" max="15371" width="9" style="385" customWidth="1"/>
    <col min="15372" max="15376" width="0" style="385" hidden="1" customWidth="1"/>
    <col min="15377" max="15377" width="11.42578125" style="385"/>
    <col min="15378" max="15381" width="12.42578125" style="385" bestFit="1" customWidth="1"/>
    <col min="15382" max="15382" width="12.85546875" style="385" customWidth="1"/>
    <col min="15383" max="15616" width="11.42578125" style="385"/>
    <col min="15617" max="15617" width="0.140625" style="385" customWidth="1"/>
    <col min="15618" max="15618" width="2.7109375" style="385" customWidth="1"/>
    <col min="15619" max="15619" width="15.42578125" style="385" customWidth="1"/>
    <col min="15620" max="15620" width="1.28515625" style="385" customWidth="1"/>
    <col min="15621" max="15621" width="27" style="385" customWidth="1"/>
    <col min="15622" max="15624" width="7" style="385" customWidth="1"/>
    <col min="15625" max="15625" width="8" style="385" customWidth="1"/>
    <col min="15626" max="15626" width="7.28515625" style="385" customWidth="1"/>
    <col min="15627" max="15627" width="9" style="385" customWidth="1"/>
    <col min="15628" max="15632" width="0" style="385" hidden="1" customWidth="1"/>
    <col min="15633" max="15633" width="11.42578125" style="385"/>
    <col min="15634" max="15637" width="12.42578125" style="385" bestFit="1" customWidth="1"/>
    <col min="15638" max="15638" width="12.85546875" style="385" customWidth="1"/>
    <col min="15639" max="15872" width="11.42578125" style="385"/>
    <col min="15873" max="15873" width="0.140625" style="385" customWidth="1"/>
    <col min="15874" max="15874" width="2.7109375" style="385" customWidth="1"/>
    <col min="15875" max="15875" width="15.42578125" style="385" customWidth="1"/>
    <col min="15876" max="15876" width="1.28515625" style="385" customWidth="1"/>
    <col min="15877" max="15877" width="27" style="385" customWidth="1"/>
    <col min="15878" max="15880" width="7" style="385" customWidth="1"/>
    <col min="15881" max="15881" width="8" style="385" customWidth="1"/>
    <col min="15882" max="15882" width="7.28515625" style="385" customWidth="1"/>
    <col min="15883" max="15883" width="9" style="385" customWidth="1"/>
    <col min="15884" max="15888" width="0" style="385" hidden="1" customWidth="1"/>
    <col min="15889" max="15889" width="11.42578125" style="385"/>
    <col min="15890" max="15893" width="12.42578125" style="385" bestFit="1" customWidth="1"/>
    <col min="15894" max="15894" width="12.85546875" style="385" customWidth="1"/>
    <col min="15895" max="16128" width="11.42578125" style="385"/>
    <col min="16129" max="16129" width="0.140625" style="385" customWidth="1"/>
    <col min="16130" max="16130" width="2.7109375" style="385" customWidth="1"/>
    <col min="16131" max="16131" width="15.42578125" style="385" customWidth="1"/>
    <col min="16132" max="16132" width="1.28515625" style="385" customWidth="1"/>
    <col min="16133" max="16133" width="27" style="385" customWidth="1"/>
    <col min="16134" max="16136" width="7" style="385" customWidth="1"/>
    <col min="16137" max="16137" width="8" style="385" customWidth="1"/>
    <col min="16138" max="16138" width="7.28515625" style="385" customWidth="1"/>
    <col min="16139" max="16139" width="9" style="385" customWidth="1"/>
    <col min="16140" max="16144" width="0" style="385" hidden="1" customWidth="1"/>
    <col min="16145" max="16145" width="11.42578125" style="385"/>
    <col min="16146" max="16149" width="12.42578125" style="385" bestFit="1" customWidth="1"/>
    <col min="16150" max="16150" width="12.85546875" style="385" customWidth="1"/>
    <col min="16151" max="16384" width="11.42578125" style="385"/>
  </cols>
  <sheetData>
    <row r="1" spans="1:24" s="27" customFormat="1" ht="0.75" customHeight="1">
      <c r="L1" s="104"/>
    </row>
    <row r="2" spans="1:24" s="27" customFormat="1" ht="21" customHeight="1">
      <c r="E2" s="13"/>
      <c r="F2" s="13"/>
      <c r="G2" s="13"/>
      <c r="K2" s="372" t="s">
        <v>36</v>
      </c>
      <c r="L2" s="389"/>
      <c r="T2" s="13"/>
    </row>
    <row r="3" spans="1:24" s="27" customFormat="1" ht="15" customHeight="1">
      <c r="E3" s="1028" t="s">
        <v>538</v>
      </c>
      <c r="F3" s="1029"/>
      <c r="G3" s="1029"/>
      <c r="H3" s="1029"/>
      <c r="I3" s="1029"/>
      <c r="J3" s="1029"/>
      <c r="K3" s="1029"/>
      <c r="L3" s="389"/>
      <c r="T3" s="13"/>
    </row>
    <row r="4" spans="1:24" s="22" customFormat="1" ht="20.25" customHeight="1">
      <c r="B4" s="14"/>
      <c r="C4" s="6" t="str">
        <f>Indice!C4</f>
        <v>Producción de energía eléctrica</v>
      </c>
      <c r="L4" s="390"/>
    </row>
    <row r="5" spans="1:24" s="22" customFormat="1" ht="12.75" customHeight="1">
      <c r="B5" s="14"/>
      <c r="C5" s="7"/>
      <c r="L5" s="390"/>
    </row>
    <row r="6" spans="1:24" s="22" customFormat="1" ht="13.5" customHeight="1">
      <c r="B6" s="14"/>
      <c r="C6" s="10"/>
      <c r="D6" s="28"/>
      <c r="E6" s="28"/>
      <c r="F6" s="28"/>
      <c r="G6" s="28"/>
      <c r="L6" s="390"/>
      <c r="M6" s="390"/>
      <c r="N6" s="390"/>
      <c r="O6" s="390"/>
      <c r="R6" s="36"/>
    </row>
    <row r="7" spans="1:24" ht="12.75" customHeight="1">
      <c r="A7" s="22"/>
      <c r="B7" s="14"/>
      <c r="C7" s="1035" t="s">
        <v>378</v>
      </c>
      <c r="D7" s="28"/>
      <c r="E7" s="391"/>
      <c r="F7" s="84">
        <v>2014</v>
      </c>
      <c r="G7" s="84">
        <v>2015</v>
      </c>
      <c r="H7" s="84">
        <v>2016</v>
      </c>
      <c r="I7" s="84">
        <v>2017</v>
      </c>
      <c r="J7" s="84">
        <v>2018</v>
      </c>
      <c r="K7" s="84" t="s">
        <v>539</v>
      </c>
      <c r="L7" s="392">
        <f>J7</f>
        <v>2018</v>
      </c>
      <c r="M7" s="392">
        <f>I7</f>
        <v>2017</v>
      </c>
      <c r="N7" s="393"/>
      <c r="O7" s="393"/>
      <c r="R7" s="36"/>
      <c r="S7" s="36"/>
      <c r="T7" s="36"/>
      <c r="U7" s="36"/>
      <c r="V7" s="36"/>
      <c r="W7" s="36"/>
    </row>
    <row r="8" spans="1:24" ht="12.75" customHeight="1">
      <c r="A8" s="22"/>
      <c r="B8" s="14"/>
      <c r="C8" s="1035"/>
      <c r="D8" s="28"/>
      <c r="E8" s="655" t="s">
        <v>233</v>
      </c>
      <c r="F8" s="661">
        <v>39178.524159203997</v>
      </c>
      <c r="G8" s="661">
        <v>28379.011570850002</v>
      </c>
      <c r="H8" s="661">
        <v>36111.434365772002</v>
      </c>
      <c r="I8" s="661">
        <v>18447.346771659999</v>
      </c>
      <c r="J8" s="661">
        <v>34103.083826871996</v>
      </c>
      <c r="K8" s="662">
        <f>(+J8/I8-1)*100</f>
        <v>84.867147828886431</v>
      </c>
      <c r="L8" s="394" t="e">
        <f>(J8/#REF!)*100</f>
        <v>#REF!</v>
      </c>
      <c r="M8" s="394" t="e">
        <f>(I8/#REF!)*100</f>
        <v>#REF!</v>
      </c>
      <c r="N8" s="393"/>
      <c r="O8" s="393" t="e">
        <f>L8-M8</f>
        <v>#REF!</v>
      </c>
      <c r="Q8" s="400"/>
      <c r="R8" s="895"/>
      <c r="S8" s="896"/>
      <c r="T8" s="896"/>
      <c r="U8" s="896"/>
      <c r="V8" s="896"/>
      <c r="W8" s="897"/>
      <c r="X8" s="897"/>
    </row>
    <row r="9" spans="1:24" ht="12.75" customHeight="1">
      <c r="A9" s="22"/>
      <c r="B9" s="14"/>
      <c r="C9" s="1035"/>
      <c r="D9" s="28"/>
      <c r="E9" s="655" t="s">
        <v>477</v>
      </c>
      <c r="F9" s="661">
        <v>3415.996026796</v>
      </c>
      <c r="G9" s="661">
        <v>2895.3657881499998</v>
      </c>
      <c r="H9" s="661">
        <v>3134.328910228</v>
      </c>
      <c r="I9" s="661">
        <v>2248.9644183400001</v>
      </c>
      <c r="J9" s="661">
        <v>2009.3771881279999</v>
      </c>
      <c r="K9" s="662">
        <f t="shared" ref="K9:K20" si="0">(+J9/I9-1)*100</f>
        <v>-10.653224580086674</v>
      </c>
      <c r="L9" s="394"/>
      <c r="M9" s="394"/>
      <c r="N9" s="393"/>
      <c r="O9" s="393"/>
      <c r="Q9" s="400"/>
      <c r="R9" s="895"/>
      <c r="S9" s="896"/>
      <c r="T9" s="896"/>
      <c r="U9" s="896"/>
      <c r="V9" s="896"/>
      <c r="W9" s="897"/>
      <c r="X9" s="897"/>
    </row>
    <row r="10" spans="1:24" ht="12.75" customHeight="1">
      <c r="A10" s="22"/>
      <c r="B10" s="14"/>
      <c r="C10" s="1035"/>
      <c r="D10" s="28"/>
      <c r="E10" s="655" t="s">
        <v>3</v>
      </c>
      <c r="F10" s="661">
        <v>54781.281335</v>
      </c>
      <c r="G10" s="661">
        <v>54661.803305000001</v>
      </c>
      <c r="H10" s="661">
        <v>56021.682058999999</v>
      </c>
      <c r="I10" s="661">
        <v>55539.351045999996</v>
      </c>
      <c r="J10" s="661">
        <v>53197.617429999998</v>
      </c>
      <c r="K10" s="662">
        <f t="shared" si="0"/>
        <v>-4.2163503388083834</v>
      </c>
      <c r="L10" s="394" t="e">
        <f>(J10/#REF!)*100</f>
        <v>#REF!</v>
      </c>
      <c r="M10" s="394" t="e">
        <f>(I10/#REF!)*100</f>
        <v>#REF!</v>
      </c>
      <c r="N10" s="393"/>
      <c r="O10" s="393" t="e">
        <f>L10-M10</f>
        <v>#REF!</v>
      </c>
      <c r="Q10" s="400"/>
      <c r="R10" s="895"/>
      <c r="S10" s="896"/>
      <c r="T10" s="896"/>
      <c r="U10" s="896"/>
      <c r="V10" s="896"/>
      <c r="W10" s="897"/>
      <c r="X10" s="897"/>
    </row>
    <row r="11" spans="1:24" ht="12.75" customHeight="1">
      <c r="A11" s="22"/>
      <c r="B11" s="14"/>
      <c r="C11" s="395" t="s">
        <v>360</v>
      </c>
      <c r="D11" s="28"/>
      <c r="E11" s="655" t="s">
        <v>4</v>
      </c>
      <c r="F11" s="661">
        <v>41058.278770999998</v>
      </c>
      <c r="G11" s="661">
        <v>50754.794511</v>
      </c>
      <c r="H11" s="661">
        <v>35010.909780000002</v>
      </c>
      <c r="I11" s="661">
        <v>42421.888556000005</v>
      </c>
      <c r="J11" s="661">
        <v>34881.640216</v>
      </c>
      <c r="K11" s="662">
        <f t="shared" si="0"/>
        <v>-17.77442871277719</v>
      </c>
      <c r="L11" s="394" t="e">
        <f>(J11/#REF!)*100</f>
        <v>#REF!</v>
      </c>
      <c r="M11" s="394" t="e">
        <f>(I11/#REF!)*100</f>
        <v>#REF!</v>
      </c>
      <c r="N11" s="393"/>
      <c r="O11" s="393" t="e">
        <f>L11-M11</f>
        <v>#REF!</v>
      </c>
      <c r="P11" s="385">
        <f>(((SUM(J11:J12)/SUM(I11:I12))-1)*100)</f>
        <v>-17.774428713196176</v>
      </c>
      <c r="Q11" s="400"/>
      <c r="R11" s="895"/>
      <c r="S11" s="896"/>
      <c r="T11" s="896"/>
      <c r="U11" s="896"/>
      <c r="V11" s="896"/>
      <c r="W11" s="897"/>
      <c r="X11" s="897"/>
    </row>
    <row r="12" spans="1:24" ht="12.75" customHeight="1">
      <c r="A12" s="22"/>
      <c r="B12" s="14"/>
      <c r="D12" s="28"/>
      <c r="E12" s="655" t="s">
        <v>246</v>
      </c>
      <c r="F12" s="661">
        <v>-0.81973099999999999</v>
      </c>
      <c r="G12" s="661">
        <v>1.6617999999999997E-2</v>
      </c>
      <c r="H12" s="661">
        <v>2.3499999999999999E-4</v>
      </c>
      <c r="I12" s="661">
        <v>-9.9999999999999995E-7</v>
      </c>
      <c r="J12" s="661">
        <v>-9.9999999999999995E-7</v>
      </c>
      <c r="K12" s="662" t="s">
        <v>44</v>
      </c>
      <c r="L12" s="394" t="e">
        <f>(J12/#REF!)*100</f>
        <v>#REF!</v>
      </c>
      <c r="M12" s="394" t="e">
        <f>(I12/#REF!)*100</f>
        <v>#REF!</v>
      </c>
      <c r="N12" s="393"/>
      <c r="O12" s="393" t="e">
        <f>L12-M12</f>
        <v>#REF!</v>
      </c>
      <c r="P12" s="385">
        <f>(((SUM(J11:J13)/SUM(I11:I13))-1)*100)</f>
        <v>-19.436481097505453</v>
      </c>
      <c r="Q12" s="400"/>
      <c r="R12" s="895"/>
      <c r="S12" s="896"/>
      <c r="T12" s="896"/>
      <c r="U12" s="896"/>
      <c r="V12" s="896"/>
      <c r="W12" s="897"/>
      <c r="X12" s="897"/>
    </row>
    <row r="13" spans="1:24" ht="12.75" customHeight="1">
      <c r="A13" s="22"/>
      <c r="B13" s="14"/>
      <c r="D13" s="28"/>
      <c r="E13" s="438" t="s">
        <v>258</v>
      </c>
      <c r="F13" s="661">
        <v>21120.508624999999</v>
      </c>
      <c r="G13" s="661">
        <v>25034.545559999999</v>
      </c>
      <c r="H13" s="661">
        <v>25463.066258000003</v>
      </c>
      <c r="I13" s="661">
        <v>33647.980778999998</v>
      </c>
      <c r="J13" s="661">
        <v>26402.923344999999</v>
      </c>
      <c r="K13" s="662">
        <f t="shared" si="0"/>
        <v>-21.531923361421146</v>
      </c>
      <c r="L13" s="394" t="e">
        <f>(J13/#REF!)*100</f>
        <v>#REF!</v>
      </c>
      <c r="M13" s="394" t="e">
        <f>(I13/#REF!)*100</f>
        <v>#REF!</v>
      </c>
      <c r="N13" s="393"/>
      <c r="O13" s="393" t="e">
        <f>L13-M13</f>
        <v>#REF!</v>
      </c>
      <c r="Q13" s="400"/>
      <c r="R13" s="895"/>
      <c r="S13" s="896"/>
      <c r="T13" s="896"/>
      <c r="U13" s="896"/>
      <c r="V13" s="896"/>
      <c r="W13" s="897"/>
      <c r="X13" s="897"/>
    </row>
    <row r="14" spans="1:24" ht="12.75" customHeight="1">
      <c r="E14" s="655" t="s">
        <v>235</v>
      </c>
      <c r="F14" s="661">
        <v>50636.662464000001</v>
      </c>
      <c r="G14" s="661">
        <v>47715.882145000003</v>
      </c>
      <c r="H14" s="661">
        <v>47298.163668000001</v>
      </c>
      <c r="I14" s="661">
        <v>47508.105951999998</v>
      </c>
      <c r="J14" s="661">
        <v>48945.648973999996</v>
      </c>
      <c r="K14" s="662">
        <f t="shared" si="0"/>
        <v>3.0258899890734936</v>
      </c>
      <c r="Q14" s="400"/>
      <c r="R14" s="895"/>
      <c r="S14" s="897"/>
      <c r="T14" s="897"/>
      <c r="U14" s="897"/>
      <c r="V14" s="897"/>
      <c r="W14" s="897"/>
      <c r="X14" s="897"/>
    </row>
    <row r="15" spans="1:24" ht="12.75" customHeight="1">
      <c r="E15" s="655" t="s">
        <v>236</v>
      </c>
      <c r="F15" s="661">
        <v>7802.7909200000104</v>
      </c>
      <c r="G15" s="661">
        <v>7845.3145369999993</v>
      </c>
      <c r="H15" s="661">
        <v>7579.2182120000007</v>
      </c>
      <c r="I15" s="661">
        <v>8000.7121639999996</v>
      </c>
      <c r="J15" s="661">
        <v>7373.9861059999994</v>
      </c>
      <c r="K15" s="662">
        <f t="shared" si="0"/>
        <v>-7.8333783937386992</v>
      </c>
      <c r="Q15" s="400"/>
      <c r="R15" s="895"/>
      <c r="S15" s="897"/>
      <c r="T15" s="897"/>
      <c r="U15" s="897"/>
      <c r="V15" s="897"/>
      <c r="W15" s="897"/>
      <c r="X15" s="897"/>
    </row>
    <row r="16" spans="1:24" ht="12.75" customHeight="1">
      <c r="E16" s="655" t="s">
        <v>237</v>
      </c>
      <c r="F16" s="661">
        <v>4958.9149260000004</v>
      </c>
      <c r="G16" s="661">
        <v>5085.2355140000009</v>
      </c>
      <c r="H16" s="661">
        <v>5071.2017019999994</v>
      </c>
      <c r="I16" s="661">
        <v>5347.9524650000003</v>
      </c>
      <c r="J16" s="661">
        <v>4424.3266740000099</v>
      </c>
      <c r="K16" s="662">
        <f t="shared" si="0"/>
        <v>-17.270643242338359</v>
      </c>
      <c r="Q16" s="400"/>
      <c r="R16" s="895"/>
      <c r="S16" s="897"/>
      <c r="T16" s="897"/>
      <c r="U16" s="897"/>
      <c r="V16" s="897"/>
      <c r="W16" s="897"/>
      <c r="X16" s="897"/>
    </row>
    <row r="17" spans="3:24" ht="12.75" customHeight="1">
      <c r="E17" s="655" t="s">
        <v>259</v>
      </c>
      <c r="F17" s="661">
        <v>3805.563474</v>
      </c>
      <c r="G17" s="661">
        <v>3422.5667469999999</v>
      </c>
      <c r="H17" s="661">
        <v>3415.0193380000001</v>
      </c>
      <c r="I17" s="661">
        <v>3599.155882</v>
      </c>
      <c r="J17" s="661">
        <v>3546.523373</v>
      </c>
      <c r="K17" s="662">
        <f t="shared" si="0"/>
        <v>-1.4623570283027854</v>
      </c>
      <c r="Q17" s="400"/>
      <c r="R17" s="895"/>
      <c r="S17" s="897"/>
      <c r="T17" s="897"/>
      <c r="U17" s="897"/>
      <c r="V17" s="897"/>
      <c r="W17" s="897"/>
      <c r="X17" s="897"/>
    </row>
    <row r="18" spans="3:24" ht="12.75" customHeight="1">
      <c r="E18" s="655" t="s">
        <v>247</v>
      </c>
      <c r="F18" s="661">
        <v>24128.021298</v>
      </c>
      <c r="G18" s="661">
        <v>25169.328039</v>
      </c>
      <c r="H18" s="661">
        <v>25873.942241999997</v>
      </c>
      <c r="I18" s="661">
        <v>28175.562469</v>
      </c>
      <c r="J18" s="661">
        <v>28980.770497000001</v>
      </c>
      <c r="K18" s="662">
        <f t="shared" si="0"/>
        <v>2.8578241477376976</v>
      </c>
      <c r="Q18" s="400"/>
      <c r="R18" s="895"/>
      <c r="S18" s="897"/>
      <c r="T18" s="897"/>
      <c r="U18" s="897"/>
      <c r="V18" s="897"/>
      <c r="W18" s="897"/>
      <c r="X18" s="897"/>
    </row>
    <row r="19" spans="3:24" ht="12.75" customHeight="1">
      <c r="E19" s="477" t="s">
        <v>430</v>
      </c>
      <c r="F19" s="661">
        <v>1833.3435569999999</v>
      </c>
      <c r="G19" s="661">
        <v>2324.7147409999998</v>
      </c>
      <c r="H19" s="661">
        <v>2471.3086455000002</v>
      </c>
      <c r="I19" s="661">
        <v>2459.1288610000001</v>
      </c>
      <c r="J19" s="661">
        <v>2293.8512714999997</v>
      </c>
      <c r="K19" s="662">
        <f t="shared" si="0"/>
        <v>-6.7209812434469445</v>
      </c>
      <c r="Q19" s="400"/>
      <c r="R19" s="895"/>
      <c r="S19" s="897"/>
      <c r="T19" s="897"/>
      <c r="U19" s="897"/>
      <c r="V19" s="897"/>
      <c r="W19" s="897"/>
      <c r="X19" s="897"/>
    </row>
    <row r="20" spans="3:24" ht="12.75" customHeight="1">
      <c r="E20" s="477" t="s">
        <v>429</v>
      </c>
      <c r="F20" s="661">
        <v>545.53808600000002</v>
      </c>
      <c r="G20" s="661">
        <v>662.65547500000002</v>
      </c>
      <c r="H20" s="661">
        <v>649.73991049999995</v>
      </c>
      <c r="I20" s="661">
        <v>728.15043299999991</v>
      </c>
      <c r="J20" s="661">
        <v>732.97066150000001</v>
      </c>
      <c r="K20" s="662">
        <f t="shared" si="0"/>
        <v>0.66198250822162574</v>
      </c>
      <c r="Q20" s="400"/>
      <c r="R20" s="895"/>
      <c r="S20" s="897"/>
      <c r="T20" s="897"/>
      <c r="U20" s="897"/>
      <c r="V20" s="897"/>
      <c r="W20" s="897"/>
      <c r="X20" s="897"/>
    </row>
    <row r="21" spans="3:24" ht="12.75" customHeight="1">
      <c r="E21" s="757" t="s">
        <v>255</v>
      </c>
      <c r="F21" s="480">
        <f>SUM(F8:F20)</f>
        <v>253264.60391099993</v>
      </c>
      <c r="G21" s="480">
        <f>SUM(G8:G20)</f>
        <v>253951.234551</v>
      </c>
      <c r="H21" s="480">
        <f>SUM(H8:H20)</f>
        <v>248100.01532599999</v>
      </c>
      <c r="I21" s="480">
        <f>SUM(I8:I20)</f>
        <v>248124.29979600001</v>
      </c>
      <c r="J21" s="480">
        <f>SUM(J8:J20)</f>
        <v>246892.71956199998</v>
      </c>
      <c r="K21" s="664">
        <f t="shared" ref="K21" si="1">(+J21/I21-1)*100</f>
        <v>-0.49635615496450569</v>
      </c>
      <c r="Q21" s="400"/>
      <c r="R21" s="895"/>
      <c r="S21" s="897"/>
      <c r="T21" s="897"/>
      <c r="U21" s="897"/>
      <c r="V21" s="897"/>
      <c r="W21" s="897"/>
      <c r="X21" s="897"/>
    </row>
    <row r="22" spans="3:24" ht="12.75" customHeight="1">
      <c r="C22" s="385"/>
      <c r="E22" s="655" t="s">
        <v>250</v>
      </c>
      <c r="F22" s="661">
        <v>-5385.7688595580003</v>
      </c>
      <c r="G22" s="661">
        <v>-4512.2514306060002</v>
      </c>
      <c r="H22" s="661">
        <v>-4827.5850676680002</v>
      </c>
      <c r="I22" s="661">
        <v>-3607.5809876580001</v>
      </c>
      <c r="J22" s="661">
        <v>-3198.4710439729997</v>
      </c>
      <c r="K22" s="761">
        <f>(+J22/I22-1)*100</f>
        <v>-11.340284392356493</v>
      </c>
      <c r="Q22" s="400"/>
      <c r="R22" s="895"/>
      <c r="S22" s="897"/>
      <c r="T22" s="897"/>
      <c r="U22" s="897"/>
      <c r="V22" s="897"/>
      <c r="W22" s="897"/>
      <c r="X22" s="897"/>
    </row>
    <row r="23" spans="3:24" ht="12.75" customHeight="1">
      <c r="C23" s="385"/>
      <c r="E23" s="655" t="s">
        <v>381</v>
      </c>
      <c r="F23" s="661">
        <v>-1298.258934</v>
      </c>
      <c r="G23" s="661">
        <v>-1335.7925439999999</v>
      </c>
      <c r="H23" s="661">
        <v>-1250.5839680000001</v>
      </c>
      <c r="I23" s="661">
        <v>-1179.306642</v>
      </c>
      <c r="J23" s="661">
        <v>-1233.358142</v>
      </c>
      <c r="K23" s="761">
        <f>(+J23/I23-1)*100</f>
        <v>4.5833287183334681</v>
      </c>
      <c r="Q23" s="400"/>
      <c r="R23" s="897"/>
      <c r="S23" s="897"/>
      <c r="T23" s="897"/>
      <c r="U23" s="897"/>
      <c r="V23" s="897"/>
      <c r="W23" s="897"/>
      <c r="X23" s="897"/>
    </row>
    <row r="24" spans="3:24" ht="12.75" customHeight="1">
      <c r="C24" s="385"/>
      <c r="E24" s="655" t="s">
        <v>382</v>
      </c>
      <c r="F24" s="661">
        <v>-3406.1240240000002</v>
      </c>
      <c r="G24" s="661">
        <v>-133.163162999999</v>
      </c>
      <c r="H24" s="661">
        <v>7658.0436909999999</v>
      </c>
      <c r="I24" s="661">
        <v>9168.9935229999992</v>
      </c>
      <c r="J24" s="661">
        <v>11102.311146</v>
      </c>
      <c r="K24" s="761">
        <f>IF(J24&gt;0,IF(I24&lt;0,"-",(+J24/I24-1)*100))</f>
        <v>21.085385414989787</v>
      </c>
      <c r="Q24" s="400"/>
      <c r="R24" s="897"/>
      <c r="S24" s="897"/>
      <c r="T24" s="897"/>
      <c r="U24" s="897"/>
      <c r="V24" s="897"/>
      <c r="W24" s="897"/>
      <c r="X24" s="897"/>
    </row>
    <row r="25" spans="3:24" ht="16.5" customHeight="1">
      <c r="C25" s="385"/>
      <c r="E25" s="759" t="s">
        <v>35</v>
      </c>
      <c r="F25" s="760">
        <f>SUM(F21:F24)</f>
        <v>243174.45209344191</v>
      </c>
      <c r="G25" s="760">
        <f>SUM(G21:G24)</f>
        <v>247970.02741339401</v>
      </c>
      <c r="H25" s="760">
        <f>SUM(H21:H24)</f>
        <v>249679.889981332</v>
      </c>
      <c r="I25" s="760">
        <f>SUM(I21:I24)</f>
        <v>252506.40568934201</v>
      </c>
      <c r="J25" s="760">
        <f>SUM(J21:J24)</f>
        <v>253563.20152202697</v>
      </c>
      <c r="K25" s="762">
        <f>(+J25/I25-1)*100</f>
        <v>0.418522385521225</v>
      </c>
      <c r="Q25" s="400"/>
      <c r="R25" s="897"/>
      <c r="S25" s="897"/>
      <c r="T25" s="897"/>
      <c r="U25" s="897"/>
      <c r="V25" s="897"/>
      <c r="W25" s="897"/>
      <c r="X25" s="897"/>
    </row>
    <row r="26" spans="3:24" ht="16.899999999999999" customHeight="1">
      <c r="E26" s="1037" t="s">
        <v>261</v>
      </c>
      <c r="F26" s="1037"/>
      <c r="G26" s="1037"/>
      <c r="H26" s="1037"/>
      <c r="I26" s="1037"/>
      <c r="J26" s="1037"/>
      <c r="K26" s="1037"/>
      <c r="R26" s="305"/>
      <c r="S26" s="305"/>
      <c r="T26" s="305"/>
      <c r="U26" s="305"/>
      <c r="V26" s="305"/>
      <c r="W26" s="305"/>
      <c r="X26" s="305"/>
    </row>
    <row r="27" spans="3:24" ht="12.75" customHeight="1">
      <c r="E27" s="1015" t="s">
        <v>479</v>
      </c>
      <c r="F27" s="1015"/>
      <c r="G27" s="1015"/>
      <c r="H27" s="1015"/>
      <c r="I27" s="1015"/>
      <c r="J27" s="1015"/>
      <c r="K27" s="1015"/>
      <c r="R27" s="894"/>
      <c r="S27" s="894"/>
      <c r="T27" s="894"/>
      <c r="U27" s="894"/>
      <c r="V27" s="894"/>
      <c r="W27" s="894"/>
      <c r="X27" s="894"/>
    </row>
    <row r="28" spans="3:24" ht="12.75" customHeight="1">
      <c r="E28" s="1038" t="s">
        <v>516</v>
      </c>
      <c r="F28" s="1038"/>
      <c r="G28" s="1038"/>
      <c r="H28" s="1038"/>
      <c r="I28" s="1038"/>
      <c r="J28" s="1038"/>
      <c r="K28" s="1038"/>
      <c r="R28" s="305"/>
      <c r="S28" s="305"/>
      <c r="T28" s="305"/>
      <c r="U28" s="305"/>
      <c r="V28" s="305"/>
      <c r="W28" s="305"/>
      <c r="X28" s="305"/>
    </row>
    <row r="29" spans="3:24" ht="12.75" customHeight="1">
      <c r="E29" s="1038" t="s">
        <v>517</v>
      </c>
      <c r="F29" s="1038"/>
      <c r="G29" s="1038"/>
      <c r="H29" s="1038"/>
      <c r="I29" s="1038"/>
      <c r="J29" s="1038"/>
      <c r="K29" s="1038"/>
      <c r="R29" s="305"/>
      <c r="S29" s="305"/>
      <c r="T29" s="305"/>
      <c r="U29" s="305"/>
      <c r="V29" s="305"/>
      <c r="W29" s="305"/>
      <c r="X29" s="305"/>
    </row>
    <row r="30" spans="3:24" ht="12.75" customHeight="1">
      <c r="E30" s="1036" t="s">
        <v>518</v>
      </c>
      <c r="F30" s="1036"/>
      <c r="G30" s="1036"/>
      <c r="H30" s="1036"/>
      <c r="I30" s="1036"/>
      <c r="J30" s="1036"/>
      <c r="K30" s="1036"/>
      <c r="R30" s="305"/>
      <c r="S30" s="305"/>
      <c r="T30" s="305"/>
      <c r="U30" s="305"/>
      <c r="V30" s="305"/>
      <c r="W30" s="305"/>
      <c r="X30" s="305"/>
    </row>
    <row r="31" spans="3:24" ht="24" customHeight="1">
      <c r="E31" s="1036" t="s">
        <v>619</v>
      </c>
      <c r="F31" s="1036"/>
      <c r="G31" s="1036"/>
      <c r="H31" s="1036"/>
      <c r="I31" s="1036"/>
      <c r="J31" s="1036"/>
      <c r="K31" s="1036"/>
      <c r="R31" s="898"/>
      <c r="S31" s="898"/>
      <c r="T31" s="898"/>
      <c r="U31" s="898"/>
      <c r="V31" s="898"/>
      <c r="W31" s="898"/>
      <c r="X31" s="898"/>
    </row>
    <row r="32" spans="3:24" ht="12.75" customHeight="1">
      <c r="F32" s="381"/>
      <c r="G32" s="381"/>
      <c r="H32" s="381"/>
      <c r="I32" s="381"/>
      <c r="J32" s="381"/>
      <c r="R32" s="898"/>
      <c r="S32" s="898"/>
      <c r="T32" s="898"/>
      <c r="U32" s="898"/>
      <c r="V32" s="898"/>
      <c r="W32" s="898"/>
      <c r="X32" s="898"/>
    </row>
    <row r="33" spans="6:10">
      <c r="F33" s="64"/>
      <c r="G33" s="64"/>
      <c r="H33" s="64"/>
      <c r="I33" s="64"/>
      <c r="J33" s="64"/>
    </row>
  </sheetData>
  <mergeCells count="8">
    <mergeCell ref="E27:K27"/>
    <mergeCell ref="C7:C10"/>
    <mergeCell ref="E30:K30"/>
    <mergeCell ref="E31:K31"/>
    <mergeCell ref="E3:K3"/>
    <mergeCell ref="E26:K26"/>
    <mergeCell ref="E28:K28"/>
    <mergeCell ref="E29:K29"/>
  </mergeCells>
  <hyperlinks>
    <hyperlink ref="C4" location="Indice!A1" display="Indice!A1"/>
  </hyperlinks>
  <printOptions horizontalCentered="1" verticalCentered="1"/>
  <pageMargins left="0.78740157480314965" right="0.78740157480314965" top="0.78740157480314965" bottom="0.98425196850393704" header="0" footer="0"/>
  <pageSetup paperSize="9" orientation="landscape" horizontalDpi="4294967292" verticalDpi="4294967292" r:id="rId1"/>
  <headerFooter alignWithMargins="0"/>
  <ignoredErrors>
    <ignoredError sqref="K24" formula="1"/>
  </ignoredErrors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3">
    <pageSetUpPr autoPageBreaks="0"/>
  </sheetPr>
  <dimension ref="A1:S52"/>
  <sheetViews>
    <sheetView showGridLines="0" showRowColHeaders="0" zoomScaleNormal="100" workbookViewId="0">
      <selection activeCell="B2" sqref="B2"/>
    </sheetView>
  </sheetViews>
  <sheetFormatPr baseColWidth="10" defaultRowHeight="11.25"/>
  <cols>
    <col min="1" max="1" width="0.140625" style="27" customWidth="1"/>
    <col min="2" max="2" width="2.7109375" style="27" customWidth="1"/>
    <col min="3" max="3" width="23.7109375" style="27" customWidth="1"/>
    <col min="4" max="4" width="1.28515625" style="27" customWidth="1"/>
    <col min="5" max="5" width="27.42578125" style="385" customWidth="1"/>
    <col min="6" max="7" width="7" style="385" customWidth="1"/>
    <col min="8" max="9" width="7" style="381" customWidth="1"/>
    <col min="10" max="11" width="7" style="385" customWidth="1"/>
    <col min="12" max="12" width="7.85546875" style="385" customWidth="1"/>
    <col min="13" max="256" width="11.42578125" style="385"/>
    <col min="257" max="257" width="0.140625" style="385" customWidth="1"/>
    <col min="258" max="258" width="2.7109375" style="385" customWidth="1"/>
    <col min="259" max="259" width="15.42578125" style="385" customWidth="1"/>
    <col min="260" max="260" width="1.28515625" style="385" customWidth="1"/>
    <col min="261" max="261" width="27.42578125" style="385" customWidth="1"/>
    <col min="262" max="267" width="7" style="385" customWidth="1"/>
    <col min="268" max="268" width="7.85546875" style="385" customWidth="1"/>
    <col min="269" max="512" width="11.42578125" style="385"/>
    <col min="513" max="513" width="0.140625" style="385" customWidth="1"/>
    <col min="514" max="514" width="2.7109375" style="385" customWidth="1"/>
    <col min="515" max="515" width="15.42578125" style="385" customWidth="1"/>
    <col min="516" max="516" width="1.28515625" style="385" customWidth="1"/>
    <col min="517" max="517" width="27.42578125" style="385" customWidth="1"/>
    <col min="518" max="523" width="7" style="385" customWidth="1"/>
    <col min="524" max="524" width="7.85546875" style="385" customWidth="1"/>
    <col min="525" max="768" width="11.42578125" style="385"/>
    <col min="769" max="769" width="0.140625" style="385" customWidth="1"/>
    <col min="770" max="770" width="2.7109375" style="385" customWidth="1"/>
    <col min="771" max="771" width="15.42578125" style="385" customWidth="1"/>
    <col min="772" max="772" width="1.28515625" style="385" customWidth="1"/>
    <col min="773" max="773" width="27.42578125" style="385" customWidth="1"/>
    <col min="774" max="779" width="7" style="385" customWidth="1"/>
    <col min="780" max="780" width="7.85546875" style="385" customWidth="1"/>
    <col min="781" max="1024" width="11.42578125" style="385"/>
    <col min="1025" max="1025" width="0.140625" style="385" customWidth="1"/>
    <col min="1026" max="1026" width="2.7109375" style="385" customWidth="1"/>
    <col min="1027" max="1027" width="15.42578125" style="385" customWidth="1"/>
    <col min="1028" max="1028" width="1.28515625" style="385" customWidth="1"/>
    <col min="1029" max="1029" width="27.42578125" style="385" customWidth="1"/>
    <col min="1030" max="1035" width="7" style="385" customWidth="1"/>
    <col min="1036" max="1036" width="7.85546875" style="385" customWidth="1"/>
    <col min="1037" max="1280" width="11.42578125" style="385"/>
    <col min="1281" max="1281" width="0.140625" style="385" customWidth="1"/>
    <col min="1282" max="1282" width="2.7109375" style="385" customWidth="1"/>
    <col min="1283" max="1283" width="15.42578125" style="385" customWidth="1"/>
    <col min="1284" max="1284" width="1.28515625" style="385" customWidth="1"/>
    <col min="1285" max="1285" width="27.42578125" style="385" customWidth="1"/>
    <col min="1286" max="1291" width="7" style="385" customWidth="1"/>
    <col min="1292" max="1292" width="7.85546875" style="385" customWidth="1"/>
    <col min="1293" max="1536" width="11.42578125" style="385"/>
    <col min="1537" max="1537" width="0.140625" style="385" customWidth="1"/>
    <col min="1538" max="1538" width="2.7109375" style="385" customWidth="1"/>
    <col min="1539" max="1539" width="15.42578125" style="385" customWidth="1"/>
    <col min="1540" max="1540" width="1.28515625" style="385" customWidth="1"/>
    <col min="1541" max="1541" width="27.42578125" style="385" customWidth="1"/>
    <col min="1542" max="1547" width="7" style="385" customWidth="1"/>
    <col min="1548" max="1548" width="7.85546875" style="385" customWidth="1"/>
    <col min="1549" max="1792" width="11.42578125" style="385"/>
    <col min="1793" max="1793" width="0.140625" style="385" customWidth="1"/>
    <col min="1794" max="1794" width="2.7109375" style="385" customWidth="1"/>
    <col min="1795" max="1795" width="15.42578125" style="385" customWidth="1"/>
    <col min="1796" max="1796" width="1.28515625" style="385" customWidth="1"/>
    <col min="1797" max="1797" width="27.42578125" style="385" customWidth="1"/>
    <col min="1798" max="1803" width="7" style="385" customWidth="1"/>
    <col min="1804" max="1804" width="7.85546875" style="385" customWidth="1"/>
    <col min="1805" max="2048" width="11.42578125" style="385"/>
    <col min="2049" max="2049" width="0.140625" style="385" customWidth="1"/>
    <col min="2050" max="2050" width="2.7109375" style="385" customWidth="1"/>
    <col min="2051" max="2051" width="15.42578125" style="385" customWidth="1"/>
    <col min="2052" max="2052" width="1.28515625" style="385" customWidth="1"/>
    <col min="2053" max="2053" width="27.42578125" style="385" customWidth="1"/>
    <col min="2054" max="2059" width="7" style="385" customWidth="1"/>
    <col min="2060" max="2060" width="7.85546875" style="385" customWidth="1"/>
    <col min="2061" max="2304" width="11.42578125" style="385"/>
    <col min="2305" max="2305" width="0.140625" style="385" customWidth="1"/>
    <col min="2306" max="2306" width="2.7109375" style="385" customWidth="1"/>
    <col min="2307" max="2307" width="15.42578125" style="385" customWidth="1"/>
    <col min="2308" max="2308" width="1.28515625" style="385" customWidth="1"/>
    <col min="2309" max="2309" width="27.42578125" style="385" customWidth="1"/>
    <col min="2310" max="2315" width="7" style="385" customWidth="1"/>
    <col min="2316" max="2316" width="7.85546875" style="385" customWidth="1"/>
    <col min="2317" max="2560" width="11.42578125" style="385"/>
    <col min="2561" max="2561" width="0.140625" style="385" customWidth="1"/>
    <col min="2562" max="2562" width="2.7109375" style="385" customWidth="1"/>
    <col min="2563" max="2563" width="15.42578125" style="385" customWidth="1"/>
    <col min="2564" max="2564" width="1.28515625" style="385" customWidth="1"/>
    <col min="2565" max="2565" width="27.42578125" style="385" customWidth="1"/>
    <col min="2566" max="2571" width="7" style="385" customWidth="1"/>
    <col min="2572" max="2572" width="7.85546875" style="385" customWidth="1"/>
    <col min="2573" max="2816" width="11.42578125" style="385"/>
    <col min="2817" max="2817" width="0.140625" style="385" customWidth="1"/>
    <col min="2818" max="2818" width="2.7109375" style="385" customWidth="1"/>
    <col min="2819" max="2819" width="15.42578125" style="385" customWidth="1"/>
    <col min="2820" max="2820" width="1.28515625" style="385" customWidth="1"/>
    <col min="2821" max="2821" width="27.42578125" style="385" customWidth="1"/>
    <col min="2822" max="2827" width="7" style="385" customWidth="1"/>
    <col min="2828" max="2828" width="7.85546875" style="385" customWidth="1"/>
    <col min="2829" max="3072" width="11.42578125" style="385"/>
    <col min="3073" max="3073" width="0.140625" style="385" customWidth="1"/>
    <col min="3074" max="3074" width="2.7109375" style="385" customWidth="1"/>
    <col min="3075" max="3075" width="15.42578125" style="385" customWidth="1"/>
    <col min="3076" max="3076" width="1.28515625" style="385" customWidth="1"/>
    <col min="3077" max="3077" width="27.42578125" style="385" customWidth="1"/>
    <col min="3078" max="3083" width="7" style="385" customWidth="1"/>
    <col min="3084" max="3084" width="7.85546875" style="385" customWidth="1"/>
    <col min="3085" max="3328" width="11.42578125" style="385"/>
    <col min="3329" max="3329" width="0.140625" style="385" customWidth="1"/>
    <col min="3330" max="3330" width="2.7109375" style="385" customWidth="1"/>
    <col min="3331" max="3331" width="15.42578125" style="385" customWidth="1"/>
    <col min="3332" max="3332" width="1.28515625" style="385" customWidth="1"/>
    <col min="3333" max="3333" width="27.42578125" style="385" customWidth="1"/>
    <col min="3334" max="3339" width="7" style="385" customWidth="1"/>
    <col min="3340" max="3340" width="7.85546875" style="385" customWidth="1"/>
    <col min="3341" max="3584" width="11.42578125" style="385"/>
    <col min="3585" max="3585" width="0.140625" style="385" customWidth="1"/>
    <col min="3586" max="3586" width="2.7109375" style="385" customWidth="1"/>
    <col min="3587" max="3587" width="15.42578125" style="385" customWidth="1"/>
    <col min="3588" max="3588" width="1.28515625" style="385" customWidth="1"/>
    <col min="3589" max="3589" width="27.42578125" style="385" customWidth="1"/>
    <col min="3590" max="3595" width="7" style="385" customWidth="1"/>
    <col min="3596" max="3596" width="7.85546875" style="385" customWidth="1"/>
    <col min="3597" max="3840" width="11.42578125" style="385"/>
    <col min="3841" max="3841" width="0.140625" style="385" customWidth="1"/>
    <col min="3842" max="3842" width="2.7109375" style="385" customWidth="1"/>
    <col min="3843" max="3843" width="15.42578125" style="385" customWidth="1"/>
    <col min="3844" max="3844" width="1.28515625" style="385" customWidth="1"/>
    <col min="3845" max="3845" width="27.42578125" style="385" customWidth="1"/>
    <col min="3846" max="3851" width="7" style="385" customWidth="1"/>
    <col min="3852" max="3852" width="7.85546875" style="385" customWidth="1"/>
    <col min="3853" max="4096" width="11.42578125" style="385"/>
    <col min="4097" max="4097" width="0.140625" style="385" customWidth="1"/>
    <col min="4098" max="4098" width="2.7109375" style="385" customWidth="1"/>
    <col min="4099" max="4099" width="15.42578125" style="385" customWidth="1"/>
    <col min="4100" max="4100" width="1.28515625" style="385" customWidth="1"/>
    <col min="4101" max="4101" width="27.42578125" style="385" customWidth="1"/>
    <col min="4102" max="4107" width="7" style="385" customWidth="1"/>
    <col min="4108" max="4108" width="7.85546875" style="385" customWidth="1"/>
    <col min="4109" max="4352" width="11.42578125" style="385"/>
    <col min="4353" max="4353" width="0.140625" style="385" customWidth="1"/>
    <col min="4354" max="4354" width="2.7109375" style="385" customWidth="1"/>
    <col min="4355" max="4355" width="15.42578125" style="385" customWidth="1"/>
    <col min="4356" max="4356" width="1.28515625" style="385" customWidth="1"/>
    <col min="4357" max="4357" width="27.42578125" style="385" customWidth="1"/>
    <col min="4358" max="4363" width="7" style="385" customWidth="1"/>
    <col min="4364" max="4364" width="7.85546875" style="385" customWidth="1"/>
    <col min="4365" max="4608" width="11.42578125" style="385"/>
    <col min="4609" max="4609" width="0.140625" style="385" customWidth="1"/>
    <col min="4610" max="4610" width="2.7109375" style="385" customWidth="1"/>
    <col min="4611" max="4611" width="15.42578125" style="385" customWidth="1"/>
    <col min="4612" max="4612" width="1.28515625" style="385" customWidth="1"/>
    <col min="4613" max="4613" width="27.42578125" style="385" customWidth="1"/>
    <col min="4614" max="4619" width="7" style="385" customWidth="1"/>
    <col min="4620" max="4620" width="7.85546875" style="385" customWidth="1"/>
    <col min="4621" max="4864" width="11.42578125" style="385"/>
    <col min="4865" max="4865" width="0.140625" style="385" customWidth="1"/>
    <col min="4866" max="4866" width="2.7109375" style="385" customWidth="1"/>
    <col min="4867" max="4867" width="15.42578125" style="385" customWidth="1"/>
    <col min="4868" max="4868" width="1.28515625" style="385" customWidth="1"/>
    <col min="4869" max="4869" width="27.42578125" style="385" customWidth="1"/>
    <col min="4870" max="4875" width="7" style="385" customWidth="1"/>
    <col min="4876" max="4876" width="7.85546875" style="385" customWidth="1"/>
    <col min="4877" max="5120" width="11.42578125" style="385"/>
    <col min="5121" max="5121" width="0.140625" style="385" customWidth="1"/>
    <col min="5122" max="5122" width="2.7109375" style="385" customWidth="1"/>
    <col min="5123" max="5123" width="15.42578125" style="385" customWidth="1"/>
    <col min="5124" max="5124" width="1.28515625" style="385" customWidth="1"/>
    <col min="5125" max="5125" width="27.42578125" style="385" customWidth="1"/>
    <col min="5126" max="5131" width="7" style="385" customWidth="1"/>
    <col min="5132" max="5132" width="7.85546875" style="385" customWidth="1"/>
    <col min="5133" max="5376" width="11.42578125" style="385"/>
    <col min="5377" max="5377" width="0.140625" style="385" customWidth="1"/>
    <col min="5378" max="5378" width="2.7109375" style="385" customWidth="1"/>
    <col min="5379" max="5379" width="15.42578125" style="385" customWidth="1"/>
    <col min="5380" max="5380" width="1.28515625" style="385" customWidth="1"/>
    <col min="5381" max="5381" width="27.42578125" style="385" customWidth="1"/>
    <col min="5382" max="5387" width="7" style="385" customWidth="1"/>
    <col min="5388" max="5388" width="7.85546875" style="385" customWidth="1"/>
    <col min="5389" max="5632" width="11.42578125" style="385"/>
    <col min="5633" max="5633" width="0.140625" style="385" customWidth="1"/>
    <col min="5634" max="5634" width="2.7109375" style="385" customWidth="1"/>
    <col min="5635" max="5635" width="15.42578125" style="385" customWidth="1"/>
    <col min="5636" max="5636" width="1.28515625" style="385" customWidth="1"/>
    <col min="5637" max="5637" width="27.42578125" style="385" customWidth="1"/>
    <col min="5638" max="5643" width="7" style="385" customWidth="1"/>
    <col min="5644" max="5644" width="7.85546875" style="385" customWidth="1"/>
    <col min="5645" max="5888" width="11.42578125" style="385"/>
    <col min="5889" max="5889" width="0.140625" style="385" customWidth="1"/>
    <col min="5890" max="5890" width="2.7109375" style="385" customWidth="1"/>
    <col min="5891" max="5891" width="15.42578125" style="385" customWidth="1"/>
    <col min="5892" max="5892" width="1.28515625" style="385" customWidth="1"/>
    <col min="5893" max="5893" width="27.42578125" style="385" customWidth="1"/>
    <col min="5894" max="5899" width="7" style="385" customWidth="1"/>
    <col min="5900" max="5900" width="7.85546875" style="385" customWidth="1"/>
    <col min="5901" max="6144" width="11.42578125" style="385"/>
    <col min="6145" max="6145" width="0.140625" style="385" customWidth="1"/>
    <col min="6146" max="6146" width="2.7109375" style="385" customWidth="1"/>
    <col min="6147" max="6147" width="15.42578125" style="385" customWidth="1"/>
    <col min="6148" max="6148" width="1.28515625" style="385" customWidth="1"/>
    <col min="6149" max="6149" width="27.42578125" style="385" customWidth="1"/>
    <col min="6150" max="6155" width="7" style="385" customWidth="1"/>
    <col min="6156" max="6156" width="7.85546875" style="385" customWidth="1"/>
    <col min="6157" max="6400" width="11.42578125" style="385"/>
    <col min="6401" max="6401" width="0.140625" style="385" customWidth="1"/>
    <col min="6402" max="6402" width="2.7109375" style="385" customWidth="1"/>
    <col min="6403" max="6403" width="15.42578125" style="385" customWidth="1"/>
    <col min="6404" max="6404" width="1.28515625" style="385" customWidth="1"/>
    <col min="6405" max="6405" width="27.42578125" style="385" customWidth="1"/>
    <col min="6406" max="6411" width="7" style="385" customWidth="1"/>
    <col min="6412" max="6412" width="7.85546875" style="385" customWidth="1"/>
    <col min="6413" max="6656" width="11.42578125" style="385"/>
    <col min="6657" max="6657" width="0.140625" style="385" customWidth="1"/>
    <col min="6658" max="6658" width="2.7109375" style="385" customWidth="1"/>
    <col min="6659" max="6659" width="15.42578125" style="385" customWidth="1"/>
    <col min="6660" max="6660" width="1.28515625" style="385" customWidth="1"/>
    <col min="6661" max="6661" width="27.42578125" style="385" customWidth="1"/>
    <col min="6662" max="6667" width="7" style="385" customWidth="1"/>
    <col min="6668" max="6668" width="7.85546875" style="385" customWidth="1"/>
    <col min="6669" max="6912" width="11.42578125" style="385"/>
    <col min="6913" max="6913" width="0.140625" style="385" customWidth="1"/>
    <col min="6914" max="6914" width="2.7109375" style="385" customWidth="1"/>
    <col min="6915" max="6915" width="15.42578125" style="385" customWidth="1"/>
    <col min="6916" max="6916" width="1.28515625" style="385" customWidth="1"/>
    <col min="6917" max="6917" width="27.42578125" style="385" customWidth="1"/>
    <col min="6918" max="6923" width="7" style="385" customWidth="1"/>
    <col min="6924" max="6924" width="7.85546875" style="385" customWidth="1"/>
    <col min="6925" max="7168" width="11.42578125" style="385"/>
    <col min="7169" max="7169" width="0.140625" style="385" customWidth="1"/>
    <col min="7170" max="7170" width="2.7109375" style="385" customWidth="1"/>
    <col min="7171" max="7171" width="15.42578125" style="385" customWidth="1"/>
    <col min="7172" max="7172" width="1.28515625" style="385" customWidth="1"/>
    <col min="7173" max="7173" width="27.42578125" style="385" customWidth="1"/>
    <col min="7174" max="7179" width="7" style="385" customWidth="1"/>
    <col min="7180" max="7180" width="7.85546875" style="385" customWidth="1"/>
    <col min="7181" max="7424" width="11.42578125" style="385"/>
    <col min="7425" max="7425" width="0.140625" style="385" customWidth="1"/>
    <col min="7426" max="7426" width="2.7109375" style="385" customWidth="1"/>
    <col min="7427" max="7427" width="15.42578125" style="385" customWidth="1"/>
    <col min="7428" max="7428" width="1.28515625" style="385" customWidth="1"/>
    <col min="7429" max="7429" width="27.42578125" style="385" customWidth="1"/>
    <col min="7430" max="7435" width="7" style="385" customWidth="1"/>
    <col min="7436" max="7436" width="7.85546875" style="385" customWidth="1"/>
    <col min="7437" max="7680" width="11.42578125" style="385"/>
    <col min="7681" max="7681" width="0.140625" style="385" customWidth="1"/>
    <col min="7682" max="7682" width="2.7109375" style="385" customWidth="1"/>
    <col min="7683" max="7683" width="15.42578125" style="385" customWidth="1"/>
    <col min="7684" max="7684" width="1.28515625" style="385" customWidth="1"/>
    <col min="7685" max="7685" width="27.42578125" style="385" customWidth="1"/>
    <col min="7686" max="7691" width="7" style="385" customWidth="1"/>
    <col min="7692" max="7692" width="7.85546875" style="385" customWidth="1"/>
    <col min="7693" max="7936" width="11.42578125" style="385"/>
    <col min="7937" max="7937" width="0.140625" style="385" customWidth="1"/>
    <col min="7938" max="7938" width="2.7109375" style="385" customWidth="1"/>
    <col min="7939" max="7939" width="15.42578125" style="385" customWidth="1"/>
    <col min="7940" max="7940" width="1.28515625" style="385" customWidth="1"/>
    <col min="7941" max="7941" width="27.42578125" style="385" customWidth="1"/>
    <col min="7942" max="7947" width="7" style="385" customWidth="1"/>
    <col min="7948" max="7948" width="7.85546875" style="385" customWidth="1"/>
    <col min="7949" max="8192" width="11.42578125" style="385"/>
    <col min="8193" max="8193" width="0.140625" style="385" customWidth="1"/>
    <col min="8194" max="8194" width="2.7109375" style="385" customWidth="1"/>
    <col min="8195" max="8195" width="15.42578125" style="385" customWidth="1"/>
    <col min="8196" max="8196" width="1.28515625" style="385" customWidth="1"/>
    <col min="8197" max="8197" width="27.42578125" style="385" customWidth="1"/>
    <col min="8198" max="8203" width="7" style="385" customWidth="1"/>
    <col min="8204" max="8204" width="7.85546875" style="385" customWidth="1"/>
    <col min="8205" max="8448" width="11.42578125" style="385"/>
    <col min="8449" max="8449" width="0.140625" style="385" customWidth="1"/>
    <col min="8450" max="8450" width="2.7109375" style="385" customWidth="1"/>
    <col min="8451" max="8451" width="15.42578125" style="385" customWidth="1"/>
    <col min="8452" max="8452" width="1.28515625" style="385" customWidth="1"/>
    <col min="8453" max="8453" width="27.42578125" style="385" customWidth="1"/>
    <col min="8454" max="8459" width="7" style="385" customWidth="1"/>
    <col min="8460" max="8460" width="7.85546875" style="385" customWidth="1"/>
    <col min="8461" max="8704" width="11.42578125" style="385"/>
    <col min="8705" max="8705" width="0.140625" style="385" customWidth="1"/>
    <col min="8706" max="8706" width="2.7109375" style="385" customWidth="1"/>
    <col min="8707" max="8707" width="15.42578125" style="385" customWidth="1"/>
    <col min="8708" max="8708" width="1.28515625" style="385" customWidth="1"/>
    <col min="8709" max="8709" width="27.42578125" style="385" customWidth="1"/>
    <col min="8710" max="8715" width="7" style="385" customWidth="1"/>
    <col min="8716" max="8716" width="7.85546875" style="385" customWidth="1"/>
    <col min="8717" max="8960" width="11.42578125" style="385"/>
    <col min="8961" max="8961" width="0.140625" style="385" customWidth="1"/>
    <col min="8962" max="8962" width="2.7109375" style="385" customWidth="1"/>
    <col min="8963" max="8963" width="15.42578125" style="385" customWidth="1"/>
    <col min="8964" max="8964" width="1.28515625" style="385" customWidth="1"/>
    <col min="8965" max="8965" width="27.42578125" style="385" customWidth="1"/>
    <col min="8966" max="8971" width="7" style="385" customWidth="1"/>
    <col min="8972" max="8972" width="7.85546875" style="385" customWidth="1"/>
    <col min="8973" max="9216" width="11.42578125" style="385"/>
    <col min="9217" max="9217" width="0.140625" style="385" customWidth="1"/>
    <col min="9218" max="9218" width="2.7109375" style="385" customWidth="1"/>
    <col min="9219" max="9219" width="15.42578125" style="385" customWidth="1"/>
    <col min="9220" max="9220" width="1.28515625" style="385" customWidth="1"/>
    <col min="9221" max="9221" width="27.42578125" style="385" customWidth="1"/>
    <col min="9222" max="9227" width="7" style="385" customWidth="1"/>
    <col min="9228" max="9228" width="7.85546875" style="385" customWidth="1"/>
    <col min="9229" max="9472" width="11.42578125" style="385"/>
    <col min="9473" max="9473" width="0.140625" style="385" customWidth="1"/>
    <col min="9474" max="9474" width="2.7109375" style="385" customWidth="1"/>
    <col min="9475" max="9475" width="15.42578125" style="385" customWidth="1"/>
    <col min="9476" max="9476" width="1.28515625" style="385" customWidth="1"/>
    <col min="9477" max="9477" width="27.42578125" style="385" customWidth="1"/>
    <col min="9478" max="9483" width="7" style="385" customWidth="1"/>
    <col min="9484" max="9484" width="7.85546875" style="385" customWidth="1"/>
    <col min="9485" max="9728" width="11.42578125" style="385"/>
    <col min="9729" max="9729" width="0.140625" style="385" customWidth="1"/>
    <col min="9730" max="9730" width="2.7109375" style="385" customWidth="1"/>
    <col min="9731" max="9731" width="15.42578125" style="385" customWidth="1"/>
    <col min="9732" max="9732" width="1.28515625" style="385" customWidth="1"/>
    <col min="9733" max="9733" width="27.42578125" style="385" customWidth="1"/>
    <col min="9734" max="9739" width="7" style="385" customWidth="1"/>
    <col min="9740" max="9740" width="7.85546875" style="385" customWidth="1"/>
    <col min="9741" max="9984" width="11.42578125" style="385"/>
    <col min="9985" max="9985" width="0.140625" style="385" customWidth="1"/>
    <col min="9986" max="9986" width="2.7109375" style="385" customWidth="1"/>
    <col min="9987" max="9987" width="15.42578125" style="385" customWidth="1"/>
    <col min="9988" max="9988" width="1.28515625" style="385" customWidth="1"/>
    <col min="9989" max="9989" width="27.42578125" style="385" customWidth="1"/>
    <col min="9990" max="9995" width="7" style="385" customWidth="1"/>
    <col min="9996" max="9996" width="7.85546875" style="385" customWidth="1"/>
    <col min="9997" max="10240" width="11.42578125" style="385"/>
    <col min="10241" max="10241" width="0.140625" style="385" customWidth="1"/>
    <col min="10242" max="10242" width="2.7109375" style="385" customWidth="1"/>
    <col min="10243" max="10243" width="15.42578125" style="385" customWidth="1"/>
    <col min="10244" max="10244" width="1.28515625" style="385" customWidth="1"/>
    <col min="10245" max="10245" width="27.42578125" style="385" customWidth="1"/>
    <col min="10246" max="10251" width="7" style="385" customWidth="1"/>
    <col min="10252" max="10252" width="7.85546875" style="385" customWidth="1"/>
    <col min="10253" max="10496" width="11.42578125" style="385"/>
    <col min="10497" max="10497" width="0.140625" style="385" customWidth="1"/>
    <col min="10498" max="10498" width="2.7109375" style="385" customWidth="1"/>
    <col min="10499" max="10499" width="15.42578125" style="385" customWidth="1"/>
    <col min="10500" max="10500" width="1.28515625" style="385" customWidth="1"/>
    <col min="10501" max="10501" width="27.42578125" style="385" customWidth="1"/>
    <col min="10502" max="10507" width="7" style="385" customWidth="1"/>
    <col min="10508" max="10508" width="7.85546875" style="385" customWidth="1"/>
    <col min="10509" max="10752" width="11.42578125" style="385"/>
    <col min="10753" max="10753" width="0.140625" style="385" customWidth="1"/>
    <col min="10754" max="10754" width="2.7109375" style="385" customWidth="1"/>
    <col min="10755" max="10755" width="15.42578125" style="385" customWidth="1"/>
    <col min="10756" max="10756" width="1.28515625" style="385" customWidth="1"/>
    <col min="10757" max="10757" width="27.42578125" style="385" customWidth="1"/>
    <col min="10758" max="10763" width="7" style="385" customWidth="1"/>
    <col min="10764" max="10764" width="7.85546875" style="385" customWidth="1"/>
    <col min="10765" max="11008" width="11.42578125" style="385"/>
    <col min="11009" max="11009" width="0.140625" style="385" customWidth="1"/>
    <col min="11010" max="11010" width="2.7109375" style="385" customWidth="1"/>
    <col min="11011" max="11011" width="15.42578125" style="385" customWidth="1"/>
    <col min="11012" max="11012" width="1.28515625" style="385" customWidth="1"/>
    <col min="11013" max="11013" width="27.42578125" style="385" customWidth="1"/>
    <col min="11014" max="11019" width="7" style="385" customWidth="1"/>
    <col min="11020" max="11020" width="7.85546875" style="385" customWidth="1"/>
    <col min="11021" max="11264" width="11.42578125" style="385"/>
    <col min="11265" max="11265" width="0.140625" style="385" customWidth="1"/>
    <col min="11266" max="11266" width="2.7109375" style="385" customWidth="1"/>
    <col min="11267" max="11267" width="15.42578125" style="385" customWidth="1"/>
    <col min="11268" max="11268" width="1.28515625" style="385" customWidth="1"/>
    <col min="11269" max="11269" width="27.42578125" style="385" customWidth="1"/>
    <col min="11270" max="11275" width="7" style="385" customWidth="1"/>
    <col min="11276" max="11276" width="7.85546875" style="385" customWidth="1"/>
    <col min="11277" max="11520" width="11.42578125" style="385"/>
    <col min="11521" max="11521" width="0.140625" style="385" customWidth="1"/>
    <col min="11522" max="11522" width="2.7109375" style="385" customWidth="1"/>
    <col min="11523" max="11523" width="15.42578125" style="385" customWidth="1"/>
    <col min="11524" max="11524" width="1.28515625" style="385" customWidth="1"/>
    <col min="11525" max="11525" width="27.42578125" style="385" customWidth="1"/>
    <col min="11526" max="11531" width="7" style="385" customWidth="1"/>
    <col min="11532" max="11532" width="7.85546875" style="385" customWidth="1"/>
    <col min="11533" max="11776" width="11.42578125" style="385"/>
    <col min="11777" max="11777" width="0.140625" style="385" customWidth="1"/>
    <col min="11778" max="11778" width="2.7109375" style="385" customWidth="1"/>
    <col min="11779" max="11779" width="15.42578125" style="385" customWidth="1"/>
    <col min="11780" max="11780" width="1.28515625" style="385" customWidth="1"/>
    <col min="11781" max="11781" width="27.42578125" style="385" customWidth="1"/>
    <col min="11782" max="11787" width="7" style="385" customWidth="1"/>
    <col min="11788" max="11788" width="7.85546875" style="385" customWidth="1"/>
    <col min="11789" max="12032" width="11.42578125" style="385"/>
    <col min="12033" max="12033" width="0.140625" style="385" customWidth="1"/>
    <col min="12034" max="12034" width="2.7109375" style="385" customWidth="1"/>
    <col min="12035" max="12035" width="15.42578125" style="385" customWidth="1"/>
    <col min="12036" max="12036" width="1.28515625" style="385" customWidth="1"/>
    <col min="12037" max="12037" width="27.42578125" style="385" customWidth="1"/>
    <col min="12038" max="12043" width="7" style="385" customWidth="1"/>
    <col min="12044" max="12044" width="7.85546875" style="385" customWidth="1"/>
    <col min="12045" max="12288" width="11.42578125" style="385"/>
    <col min="12289" max="12289" width="0.140625" style="385" customWidth="1"/>
    <col min="12290" max="12290" width="2.7109375" style="385" customWidth="1"/>
    <col min="12291" max="12291" width="15.42578125" style="385" customWidth="1"/>
    <col min="12292" max="12292" width="1.28515625" style="385" customWidth="1"/>
    <col min="12293" max="12293" width="27.42578125" style="385" customWidth="1"/>
    <col min="12294" max="12299" width="7" style="385" customWidth="1"/>
    <col min="12300" max="12300" width="7.85546875" style="385" customWidth="1"/>
    <col min="12301" max="12544" width="11.42578125" style="385"/>
    <col min="12545" max="12545" width="0.140625" style="385" customWidth="1"/>
    <col min="12546" max="12546" width="2.7109375" style="385" customWidth="1"/>
    <col min="12547" max="12547" width="15.42578125" style="385" customWidth="1"/>
    <col min="12548" max="12548" width="1.28515625" style="385" customWidth="1"/>
    <col min="12549" max="12549" width="27.42578125" style="385" customWidth="1"/>
    <col min="12550" max="12555" width="7" style="385" customWidth="1"/>
    <col min="12556" max="12556" width="7.85546875" style="385" customWidth="1"/>
    <col min="12557" max="12800" width="11.42578125" style="385"/>
    <col min="12801" max="12801" width="0.140625" style="385" customWidth="1"/>
    <col min="12802" max="12802" width="2.7109375" style="385" customWidth="1"/>
    <col min="12803" max="12803" width="15.42578125" style="385" customWidth="1"/>
    <col min="12804" max="12804" width="1.28515625" style="385" customWidth="1"/>
    <col min="12805" max="12805" width="27.42578125" style="385" customWidth="1"/>
    <col min="12806" max="12811" width="7" style="385" customWidth="1"/>
    <col min="12812" max="12812" width="7.85546875" style="385" customWidth="1"/>
    <col min="12813" max="13056" width="11.42578125" style="385"/>
    <col min="13057" max="13057" width="0.140625" style="385" customWidth="1"/>
    <col min="13058" max="13058" width="2.7109375" style="385" customWidth="1"/>
    <col min="13059" max="13059" width="15.42578125" style="385" customWidth="1"/>
    <col min="13060" max="13060" width="1.28515625" style="385" customWidth="1"/>
    <col min="13061" max="13061" width="27.42578125" style="385" customWidth="1"/>
    <col min="13062" max="13067" width="7" style="385" customWidth="1"/>
    <col min="13068" max="13068" width="7.85546875" style="385" customWidth="1"/>
    <col min="13069" max="13312" width="11.42578125" style="385"/>
    <col min="13313" max="13313" width="0.140625" style="385" customWidth="1"/>
    <col min="13314" max="13314" width="2.7109375" style="385" customWidth="1"/>
    <col min="13315" max="13315" width="15.42578125" style="385" customWidth="1"/>
    <col min="13316" max="13316" width="1.28515625" style="385" customWidth="1"/>
    <col min="13317" max="13317" width="27.42578125" style="385" customWidth="1"/>
    <col min="13318" max="13323" width="7" style="385" customWidth="1"/>
    <col min="13324" max="13324" width="7.85546875" style="385" customWidth="1"/>
    <col min="13325" max="13568" width="11.42578125" style="385"/>
    <col min="13569" max="13569" width="0.140625" style="385" customWidth="1"/>
    <col min="13570" max="13570" width="2.7109375" style="385" customWidth="1"/>
    <col min="13571" max="13571" width="15.42578125" style="385" customWidth="1"/>
    <col min="13572" max="13572" width="1.28515625" style="385" customWidth="1"/>
    <col min="13573" max="13573" width="27.42578125" style="385" customWidth="1"/>
    <col min="13574" max="13579" width="7" style="385" customWidth="1"/>
    <col min="13580" max="13580" width="7.85546875" style="385" customWidth="1"/>
    <col min="13581" max="13824" width="11.42578125" style="385"/>
    <col min="13825" max="13825" width="0.140625" style="385" customWidth="1"/>
    <col min="13826" max="13826" width="2.7109375" style="385" customWidth="1"/>
    <col min="13827" max="13827" width="15.42578125" style="385" customWidth="1"/>
    <col min="13828" max="13828" width="1.28515625" style="385" customWidth="1"/>
    <col min="13829" max="13829" width="27.42578125" style="385" customWidth="1"/>
    <col min="13830" max="13835" width="7" style="385" customWidth="1"/>
    <col min="13836" max="13836" width="7.85546875" style="385" customWidth="1"/>
    <col min="13837" max="14080" width="11.42578125" style="385"/>
    <col min="14081" max="14081" width="0.140625" style="385" customWidth="1"/>
    <col min="14082" max="14082" width="2.7109375" style="385" customWidth="1"/>
    <col min="14083" max="14083" width="15.42578125" style="385" customWidth="1"/>
    <col min="14084" max="14084" width="1.28515625" style="385" customWidth="1"/>
    <col min="14085" max="14085" width="27.42578125" style="385" customWidth="1"/>
    <col min="14086" max="14091" width="7" style="385" customWidth="1"/>
    <col min="14092" max="14092" width="7.85546875" style="385" customWidth="1"/>
    <col min="14093" max="14336" width="11.42578125" style="385"/>
    <col min="14337" max="14337" width="0.140625" style="385" customWidth="1"/>
    <col min="14338" max="14338" width="2.7109375" style="385" customWidth="1"/>
    <col min="14339" max="14339" width="15.42578125" style="385" customWidth="1"/>
    <col min="14340" max="14340" width="1.28515625" style="385" customWidth="1"/>
    <col min="14341" max="14341" width="27.42578125" style="385" customWidth="1"/>
    <col min="14342" max="14347" width="7" style="385" customWidth="1"/>
    <col min="14348" max="14348" width="7.85546875" style="385" customWidth="1"/>
    <col min="14349" max="14592" width="11.42578125" style="385"/>
    <col min="14593" max="14593" width="0.140625" style="385" customWidth="1"/>
    <col min="14594" max="14594" width="2.7109375" style="385" customWidth="1"/>
    <col min="14595" max="14595" width="15.42578125" style="385" customWidth="1"/>
    <col min="14596" max="14596" width="1.28515625" style="385" customWidth="1"/>
    <col min="14597" max="14597" width="27.42578125" style="385" customWidth="1"/>
    <col min="14598" max="14603" width="7" style="385" customWidth="1"/>
    <col min="14604" max="14604" width="7.85546875" style="385" customWidth="1"/>
    <col min="14605" max="14848" width="11.42578125" style="385"/>
    <col min="14849" max="14849" width="0.140625" style="385" customWidth="1"/>
    <col min="14850" max="14850" width="2.7109375" style="385" customWidth="1"/>
    <col min="14851" max="14851" width="15.42578125" style="385" customWidth="1"/>
    <col min="14852" max="14852" width="1.28515625" style="385" customWidth="1"/>
    <col min="14853" max="14853" width="27.42578125" style="385" customWidth="1"/>
    <col min="14854" max="14859" width="7" style="385" customWidth="1"/>
    <col min="14860" max="14860" width="7.85546875" style="385" customWidth="1"/>
    <col min="14861" max="15104" width="11.42578125" style="385"/>
    <col min="15105" max="15105" width="0.140625" style="385" customWidth="1"/>
    <col min="15106" max="15106" width="2.7109375" style="385" customWidth="1"/>
    <col min="15107" max="15107" width="15.42578125" style="385" customWidth="1"/>
    <col min="15108" max="15108" width="1.28515625" style="385" customWidth="1"/>
    <col min="15109" max="15109" width="27.42578125" style="385" customWidth="1"/>
    <col min="15110" max="15115" width="7" style="385" customWidth="1"/>
    <col min="15116" max="15116" width="7.85546875" style="385" customWidth="1"/>
    <col min="15117" max="15360" width="11.42578125" style="385"/>
    <col min="15361" max="15361" width="0.140625" style="385" customWidth="1"/>
    <col min="15362" max="15362" width="2.7109375" style="385" customWidth="1"/>
    <col min="15363" max="15363" width="15.42578125" style="385" customWidth="1"/>
    <col min="15364" max="15364" width="1.28515625" style="385" customWidth="1"/>
    <col min="15365" max="15365" width="27.42578125" style="385" customWidth="1"/>
    <col min="15366" max="15371" width="7" style="385" customWidth="1"/>
    <col min="15372" max="15372" width="7.85546875" style="385" customWidth="1"/>
    <col min="15373" max="15616" width="11.42578125" style="385"/>
    <col min="15617" max="15617" width="0.140625" style="385" customWidth="1"/>
    <col min="15618" max="15618" width="2.7109375" style="385" customWidth="1"/>
    <col min="15619" max="15619" width="15.42578125" style="385" customWidth="1"/>
    <col min="15620" max="15620" width="1.28515625" style="385" customWidth="1"/>
    <col min="15621" max="15621" width="27.42578125" style="385" customWidth="1"/>
    <col min="15622" max="15627" width="7" style="385" customWidth="1"/>
    <col min="15628" max="15628" width="7.85546875" style="385" customWidth="1"/>
    <col min="15629" max="15872" width="11.42578125" style="385"/>
    <col min="15873" max="15873" width="0.140625" style="385" customWidth="1"/>
    <col min="15874" max="15874" width="2.7109375" style="385" customWidth="1"/>
    <col min="15875" max="15875" width="15.42578125" style="385" customWidth="1"/>
    <col min="15876" max="15876" width="1.28515625" style="385" customWidth="1"/>
    <col min="15877" max="15877" width="27.42578125" style="385" customWidth="1"/>
    <col min="15878" max="15883" width="7" style="385" customWidth="1"/>
    <col min="15884" max="15884" width="7.85546875" style="385" customWidth="1"/>
    <col min="15885" max="16128" width="11.42578125" style="385"/>
    <col min="16129" max="16129" width="0.140625" style="385" customWidth="1"/>
    <col min="16130" max="16130" width="2.7109375" style="385" customWidth="1"/>
    <col min="16131" max="16131" width="15.42578125" style="385" customWidth="1"/>
    <col min="16132" max="16132" width="1.28515625" style="385" customWidth="1"/>
    <col min="16133" max="16133" width="27.42578125" style="385" customWidth="1"/>
    <col min="16134" max="16139" width="7" style="385" customWidth="1"/>
    <col min="16140" max="16140" width="7.85546875" style="385" customWidth="1"/>
    <col min="16141" max="16384" width="11.42578125" style="385"/>
  </cols>
  <sheetData>
    <row r="1" spans="1:13" s="27" customFormat="1" ht="0.75" customHeight="1"/>
    <row r="2" spans="1:13" s="27" customFormat="1" ht="21" customHeight="1">
      <c r="E2" s="13"/>
      <c r="I2" s="13"/>
      <c r="L2" s="372" t="s">
        <v>36</v>
      </c>
    </row>
    <row r="3" spans="1:13" s="27" customFormat="1" ht="15" customHeight="1">
      <c r="E3" s="1028" t="s">
        <v>538</v>
      </c>
      <c r="F3" s="1029"/>
      <c r="G3" s="1029"/>
      <c r="H3" s="1029"/>
      <c r="I3" s="1029"/>
      <c r="J3" s="1029"/>
      <c r="K3" s="1029"/>
      <c r="L3" s="1029"/>
    </row>
    <row r="4" spans="1:13" s="22" customFormat="1" ht="20.25" customHeight="1">
      <c r="B4" s="14"/>
      <c r="C4" s="6" t="str">
        <f>Indice!C4</f>
        <v>Producción de energía eléctrica</v>
      </c>
    </row>
    <row r="5" spans="1:13" s="22" customFormat="1" ht="12.75" customHeight="1">
      <c r="B5" s="14"/>
      <c r="C5" s="7"/>
    </row>
    <row r="6" spans="1:13" s="22" customFormat="1" ht="13.5" customHeight="1">
      <c r="B6" s="14"/>
      <c r="C6" s="10"/>
      <c r="D6" s="28"/>
      <c r="E6" s="28"/>
    </row>
    <row r="7" spans="1:13" ht="12.75" customHeight="1">
      <c r="A7" s="22"/>
      <c r="B7" s="14"/>
      <c r="C7" s="1035" t="s">
        <v>396</v>
      </c>
      <c r="D7" s="28"/>
      <c r="E7" s="391"/>
      <c r="F7" s="398" t="s">
        <v>383</v>
      </c>
      <c r="G7" s="398" t="s">
        <v>384</v>
      </c>
      <c r="H7" s="398" t="s">
        <v>385</v>
      </c>
      <c r="I7" s="398" t="s">
        <v>386</v>
      </c>
      <c r="J7" s="398" t="s">
        <v>387</v>
      </c>
      <c r="K7" s="398" t="s">
        <v>388</v>
      </c>
      <c r="L7" s="398"/>
    </row>
    <row r="8" spans="1:13" ht="12.75" customHeight="1">
      <c r="A8" s="22"/>
      <c r="B8" s="14"/>
      <c r="C8" s="1035"/>
      <c r="D8" s="28"/>
      <c r="E8" s="655" t="s">
        <v>233</v>
      </c>
      <c r="F8" s="661">
        <v>2194.602565786</v>
      </c>
      <c r="G8" s="661">
        <v>2388.8610043500003</v>
      </c>
      <c r="H8" s="661">
        <v>4402.1243845560002</v>
      </c>
      <c r="I8" s="661">
        <v>4718.1728802460002</v>
      </c>
      <c r="J8" s="661">
        <v>3522.8601173240004</v>
      </c>
      <c r="K8" s="661">
        <v>3711.3022205839998</v>
      </c>
      <c r="L8" s="660"/>
    </row>
    <row r="9" spans="1:13" ht="12.75" customHeight="1">
      <c r="A9" s="22"/>
      <c r="B9" s="14"/>
      <c r="C9" s="1035"/>
      <c r="D9" s="28"/>
      <c r="E9" s="655" t="s">
        <v>477</v>
      </c>
      <c r="F9" s="661">
        <v>273.43649621399999</v>
      </c>
      <c r="G9" s="661">
        <v>180.62302364999999</v>
      </c>
      <c r="H9" s="661">
        <v>369.77771444399997</v>
      </c>
      <c r="I9" s="661">
        <v>345.63732475400002</v>
      </c>
      <c r="J9" s="661">
        <v>153.27436067600001</v>
      </c>
      <c r="K9" s="661">
        <v>58.722846416000003</v>
      </c>
      <c r="L9" s="660"/>
    </row>
    <row r="10" spans="1:13" ht="12.75" customHeight="1">
      <c r="A10" s="22"/>
      <c r="B10" s="14"/>
      <c r="C10" s="1035"/>
      <c r="D10" s="28"/>
      <c r="E10" s="655" t="s">
        <v>3</v>
      </c>
      <c r="F10" s="661">
        <v>5096.3252270000003</v>
      </c>
      <c r="G10" s="661">
        <v>4592.3205680000001</v>
      </c>
      <c r="H10" s="661">
        <v>4488.9170219999996</v>
      </c>
      <c r="I10" s="661">
        <v>3812.588835</v>
      </c>
      <c r="J10" s="661">
        <v>3728.6750010000001</v>
      </c>
      <c r="K10" s="661">
        <v>3591.5913509999996</v>
      </c>
      <c r="L10" s="660"/>
    </row>
    <row r="11" spans="1:13" ht="12.75" customHeight="1">
      <c r="A11" s="22"/>
      <c r="B11" s="14"/>
      <c r="C11" s="399" t="s">
        <v>360</v>
      </c>
      <c r="D11" s="28"/>
      <c r="E11" s="655" t="s">
        <v>4</v>
      </c>
      <c r="F11" s="661">
        <v>3020.0708690000001</v>
      </c>
      <c r="G11" s="661">
        <v>3488.6858969999998</v>
      </c>
      <c r="H11" s="661">
        <v>1310.6821359999999</v>
      </c>
      <c r="I11" s="661">
        <v>1360.5891569999999</v>
      </c>
      <c r="J11" s="661">
        <v>2254.3190729999997</v>
      </c>
      <c r="K11" s="661">
        <v>2273.6508990000002</v>
      </c>
      <c r="L11" s="660"/>
    </row>
    <row r="12" spans="1:13" ht="12.75" customHeight="1">
      <c r="A12" s="22"/>
      <c r="B12" s="14"/>
      <c r="C12" s="385"/>
      <c r="D12" s="28"/>
      <c r="E12" s="655" t="s">
        <v>246</v>
      </c>
      <c r="F12" s="661">
        <v>0</v>
      </c>
      <c r="G12" s="661">
        <v>0</v>
      </c>
      <c r="H12" s="661">
        <v>0</v>
      </c>
      <c r="I12" s="661">
        <v>0</v>
      </c>
      <c r="J12" s="661">
        <v>-9.9999999999999995E-7</v>
      </c>
      <c r="K12" s="661">
        <v>0</v>
      </c>
      <c r="L12" s="823"/>
      <c r="M12" s="262"/>
    </row>
    <row r="13" spans="1:13" ht="12.75" customHeight="1">
      <c r="A13" s="22"/>
      <c r="B13" s="14"/>
      <c r="D13" s="28"/>
      <c r="E13" s="438" t="s">
        <v>258</v>
      </c>
      <c r="F13" s="661">
        <v>2254.6323689999999</v>
      </c>
      <c r="G13" s="661">
        <v>1950.724201</v>
      </c>
      <c r="H13" s="661">
        <v>1248.0405949999999</v>
      </c>
      <c r="I13" s="661">
        <v>1200.6612050000001</v>
      </c>
      <c r="J13" s="661">
        <v>1968.425332</v>
      </c>
      <c r="K13" s="661">
        <v>2180.1267059999996</v>
      </c>
      <c r="L13" s="660"/>
    </row>
    <row r="14" spans="1:13" ht="12.75" customHeight="1">
      <c r="A14" s="22"/>
      <c r="B14" s="14"/>
      <c r="C14" s="385"/>
      <c r="D14" s="28"/>
      <c r="E14" s="655" t="s">
        <v>235</v>
      </c>
      <c r="F14" s="661">
        <v>5291.4194160000006</v>
      </c>
      <c r="G14" s="661">
        <v>4633.9354239999993</v>
      </c>
      <c r="H14" s="661">
        <v>7675.5061070000002</v>
      </c>
      <c r="I14" s="661">
        <v>4415.6253749999996</v>
      </c>
      <c r="J14" s="661">
        <v>3264.1514889999999</v>
      </c>
      <c r="K14" s="661">
        <v>2574.1710559999997</v>
      </c>
      <c r="L14" s="660"/>
    </row>
    <row r="15" spans="1:13" ht="12.75" customHeight="1">
      <c r="A15" s="22"/>
      <c r="B15" s="14"/>
      <c r="C15" s="385"/>
      <c r="D15" s="28"/>
      <c r="E15" s="655" t="s">
        <v>236</v>
      </c>
      <c r="F15" s="661">
        <v>418.42106100000001</v>
      </c>
      <c r="G15" s="661">
        <v>487.84570400000001</v>
      </c>
      <c r="H15" s="661">
        <v>556.16750500000001</v>
      </c>
      <c r="I15" s="661">
        <v>665.30385200000001</v>
      </c>
      <c r="J15" s="661">
        <v>778.63753500000007</v>
      </c>
      <c r="K15" s="661">
        <v>780.73612100000003</v>
      </c>
      <c r="L15" s="660"/>
    </row>
    <row r="16" spans="1:13" ht="12.75" customHeight="1">
      <c r="A16" s="22"/>
      <c r="B16" s="14"/>
      <c r="C16" s="385"/>
      <c r="D16" s="28"/>
      <c r="E16" s="655" t="s">
        <v>237</v>
      </c>
      <c r="F16" s="661">
        <v>112.387517</v>
      </c>
      <c r="G16" s="661">
        <v>229.80815100000001</v>
      </c>
      <c r="H16" s="661">
        <v>233.95594299999999</v>
      </c>
      <c r="I16" s="661">
        <v>325.935092</v>
      </c>
      <c r="J16" s="661">
        <v>477.20963399999999</v>
      </c>
      <c r="K16" s="661">
        <v>551.29260299999999</v>
      </c>
      <c r="L16" s="660"/>
    </row>
    <row r="17" spans="1:19" ht="12.75" customHeight="1">
      <c r="A17" s="22"/>
      <c r="B17" s="14"/>
      <c r="C17" s="385"/>
      <c r="D17" s="28"/>
      <c r="E17" s="655" t="s">
        <v>259</v>
      </c>
      <c r="F17" s="661">
        <v>295.34999699999997</v>
      </c>
      <c r="G17" s="661">
        <v>300.78865500000001</v>
      </c>
      <c r="H17" s="661">
        <v>270.61248599999999</v>
      </c>
      <c r="I17" s="661">
        <v>237.13678899999999</v>
      </c>
      <c r="J17" s="661">
        <v>290.86737199999999</v>
      </c>
      <c r="K17" s="661">
        <v>304.03843599999999</v>
      </c>
      <c r="L17" s="660"/>
    </row>
    <row r="18" spans="1:19" ht="12.75" customHeight="1">
      <c r="A18" s="22"/>
      <c r="B18" s="14"/>
      <c r="D18" s="28"/>
      <c r="E18" s="655" t="s">
        <v>247</v>
      </c>
      <c r="F18" s="661">
        <v>2480.6091290000004</v>
      </c>
      <c r="G18" s="661">
        <v>2251.5292599999998</v>
      </c>
      <c r="H18" s="661">
        <v>2335.6511700000001</v>
      </c>
      <c r="I18" s="661">
        <v>2353.5937799999997</v>
      </c>
      <c r="J18" s="661">
        <v>2418.3057220000001</v>
      </c>
      <c r="K18" s="661">
        <v>2408.224995</v>
      </c>
      <c r="L18" s="660"/>
    </row>
    <row r="19" spans="1:19" ht="12.75" customHeight="1">
      <c r="A19" s="22"/>
      <c r="B19" s="14"/>
      <c r="D19" s="28"/>
      <c r="E19" s="477" t="s">
        <v>513</v>
      </c>
      <c r="F19" s="661">
        <v>226.5715625</v>
      </c>
      <c r="G19" s="661">
        <v>204.21008799999998</v>
      </c>
      <c r="H19" s="661">
        <v>215.3954785</v>
      </c>
      <c r="I19" s="661">
        <v>167.63117499999998</v>
      </c>
      <c r="J19" s="661">
        <v>137.027331</v>
      </c>
      <c r="K19" s="661">
        <v>175.41279500000002</v>
      </c>
      <c r="L19" s="660"/>
    </row>
    <row r="20" spans="1:19" ht="12.75" customHeight="1">
      <c r="A20" s="22"/>
      <c r="B20" s="14"/>
      <c r="D20" s="28"/>
      <c r="E20" s="477" t="s">
        <v>514</v>
      </c>
      <c r="F20" s="661">
        <v>69.2635705</v>
      </c>
      <c r="G20" s="661">
        <v>62.195681999999998</v>
      </c>
      <c r="H20" s="661">
        <v>65.909200500000011</v>
      </c>
      <c r="I20" s="661">
        <v>66.929152000000002</v>
      </c>
      <c r="J20" s="661">
        <v>24.344857999999999</v>
      </c>
      <c r="K20" s="661">
        <v>50.806421</v>
      </c>
      <c r="L20" s="756"/>
    </row>
    <row r="21" spans="1:19" ht="12.75" customHeight="1">
      <c r="A21" s="22"/>
      <c r="B21" s="14"/>
      <c r="D21" s="28"/>
      <c r="E21" s="757" t="s">
        <v>255</v>
      </c>
      <c r="F21" s="480">
        <f t="shared" ref="F21:K21" si="0">SUM(F8:F20)</f>
        <v>21733.089780000002</v>
      </c>
      <c r="G21" s="480">
        <f t="shared" si="0"/>
        <v>20771.527657999999</v>
      </c>
      <c r="H21" s="480">
        <f t="shared" si="0"/>
        <v>23172.739741999998</v>
      </c>
      <c r="I21" s="480">
        <f t="shared" si="0"/>
        <v>19669.804616999998</v>
      </c>
      <c r="J21" s="480">
        <f t="shared" si="0"/>
        <v>19018.097824000004</v>
      </c>
      <c r="K21" s="480">
        <f t="shared" si="0"/>
        <v>18660.07645</v>
      </c>
      <c r="L21" s="480"/>
    </row>
    <row r="22" spans="1:19" ht="12.75" customHeight="1">
      <c r="A22" s="22"/>
      <c r="B22" s="14"/>
      <c r="C22" s="30"/>
      <c r="D22" s="28"/>
      <c r="E22" s="655" t="s">
        <v>250</v>
      </c>
      <c r="F22" s="661">
        <v>-391.45797700000003</v>
      </c>
      <c r="G22" s="661">
        <v>-253.86108900000002</v>
      </c>
      <c r="H22" s="661">
        <v>-733.49642400000005</v>
      </c>
      <c r="I22" s="661">
        <v>-560.06841218400007</v>
      </c>
      <c r="J22" s="661">
        <v>-213.24354462900001</v>
      </c>
      <c r="K22" s="661">
        <v>-83.652090872000002</v>
      </c>
      <c r="L22" s="758"/>
    </row>
    <row r="23" spans="1:19" ht="12.75" customHeight="1">
      <c r="A23" s="22"/>
      <c r="B23" s="14"/>
      <c r="C23" s="30"/>
      <c r="D23" s="28"/>
      <c r="E23" s="655" t="s">
        <v>452</v>
      </c>
      <c r="F23" s="661">
        <v>-86.203828999999999</v>
      </c>
      <c r="G23" s="661">
        <v>-99.993399000000011</v>
      </c>
      <c r="H23" s="661">
        <v>-89.996875000000003</v>
      </c>
      <c r="I23" s="661">
        <v>-66.467520000000007</v>
      </c>
      <c r="J23" s="661">
        <v>-89.565090999999995</v>
      </c>
      <c r="K23" s="661">
        <v>-108.62363499999999</v>
      </c>
      <c r="L23" s="660"/>
    </row>
    <row r="24" spans="1:19" ht="12.75" customHeight="1">
      <c r="E24" s="655" t="s">
        <v>515</v>
      </c>
      <c r="F24" s="661">
        <v>1340.2982630000001</v>
      </c>
      <c r="G24" s="661">
        <v>857.10299299999997</v>
      </c>
      <c r="H24" s="661">
        <v>-273.62203199999999</v>
      </c>
      <c r="I24" s="661">
        <v>882.59852599999999</v>
      </c>
      <c r="J24" s="661">
        <v>1368.3609369999999</v>
      </c>
      <c r="K24" s="661">
        <v>1863.9643000000001</v>
      </c>
      <c r="L24" s="660"/>
    </row>
    <row r="25" spans="1:19" ht="12.6" customHeight="1">
      <c r="E25" s="759" t="s">
        <v>35</v>
      </c>
      <c r="F25" s="760">
        <f t="shared" ref="F25:K25" si="1">SUM(F21:F24)</f>
        <v>22595.726237000006</v>
      </c>
      <c r="G25" s="760">
        <f t="shared" si="1"/>
        <v>21274.776162999999</v>
      </c>
      <c r="H25" s="760">
        <f t="shared" si="1"/>
        <v>22075.624410999997</v>
      </c>
      <c r="I25" s="760">
        <f t="shared" si="1"/>
        <v>19925.867210816003</v>
      </c>
      <c r="J25" s="760">
        <f t="shared" si="1"/>
        <v>20083.650125371005</v>
      </c>
      <c r="K25" s="760">
        <f t="shared" si="1"/>
        <v>20331.765024127999</v>
      </c>
      <c r="L25" s="759" t="s">
        <v>389</v>
      </c>
    </row>
    <row r="26" spans="1:19" ht="12.75" customHeight="1">
      <c r="F26" s="64"/>
      <c r="G26" s="64"/>
      <c r="H26" s="64"/>
      <c r="I26" s="64"/>
      <c r="J26" s="64"/>
      <c r="K26" s="64"/>
    </row>
    <row r="27" spans="1:19" ht="12.75" customHeight="1">
      <c r="E27" s="391"/>
      <c r="F27" s="398" t="s">
        <v>390</v>
      </c>
      <c r="G27" s="398" t="s">
        <v>391</v>
      </c>
      <c r="H27" s="398" t="s">
        <v>392</v>
      </c>
      <c r="I27" s="398" t="s">
        <v>393</v>
      </c>
      <c r="J27" s="398" t="s">
        <v>394</v>
      </c>
      <c r="K27" s="398" t="s">
        <v>395</v>
      </c>
      <c r="L27" s="398" t="s">
        <v>0</v>
      </c>
    </row>
    <row r="28" spans="1:19" ht="12.75" customHeight="1">
      <c r="E28" s="655" t="s">
        <v>233</v>
      </c>
      <c r="F28" s="661">
        <v>3025.6357145860002</v>
      </c>
      <c r="G28" s="661">
        <v>2104.3621898920001</v>
      </c>
      <c r="H28" s="661">
        <v>1926.4552017620001</v>
      </c>
      <c r="I28" s="661">
        <v>1461.8891523279999</v>
      </c>
      <c r="J28" s="661">
        <v>2160.9439448139997</v>
      </c>
      <c r="K28" s="661">
        <v>2485.8744506439998</v>
      </c>
      <c r="L28" s="660">
        <f t="shared" ref="L28:L40" si="2">SUM(F8:K8,F28:K28)</f>
        <v>34103.083826872004</v>
      </c>
      <c r="M28" s="383"/>
      <c r="S28" s="364"/>
    </row>
    <row r="29" spans="1:19" ht="12.75" customHeight="1">
      <c r="E29" s="655" t="s">
        <v>477</v>
      </c>
      <c r="F29" s="661">
        <v>35.301049413999998</v>
      </c>
      <c r="G29" s="661">
        <v>60.003361108</v>
      </c>
      <c r="H29" s="661">
        <v>40.026753237999998</v>
      </c>
      <c r="I29" s="661">
        <v>215.001508672</v>
      </c>
      <c r="J29" s="661">
        <v>142.90349618600001</v>
      </c>
      <c r="K29" s="661">
        <v>134.66925335600001</v>
      </c>
      <c r="L29" s="660">
        <f t="shared" si="2"/>
        <v>2009.3771881280004</v>
      </c>
      <c r="M29" s="383"/>
      <c r="S29" s="364"/>
    </row>
    <row r="30" spans="1:19" ht="12.75" customHeight="1">
      <c r="E30" s="655" t="s">
        <v>3</v>
      </c>
      <c r="F30" s="661">
        <v>4471.0236880000002</v>
      </c>
      <c r="G30" s="661">
        <v>5135.7248909999998</v>
      </c>
      <c r="H30" s="661">
        <v>5013.0349210000004</v>
      </c>
      <c r="I30" s="661">
        <v>5150.6718030000002</v>
      </c>
      <c r="J30" s="661">
        <v>3829.983448</v>
      </c>
      <c r="K30" s="661">
        <v>4286.7606749999995</v>
      </c>
      <c r="L30" s="660">
        <f t="shared" si="2"/>
        <v>53197.617429999991</v>
      </c>
      <c r="M30" s="383"/>
      <c r="S30" s="364"/>
    </row>
    <row r="31" spans="1:19" ht="12.75" customHeight="1">
      <c r="E31" s="655" t="s">
        <v>4</v>
      </c>
      <c r="F31" s="661">
        <v>3487.5949369999998</v>
      </c>
      <c r="G31" s="661">
        <v>3495.8909399999998</v>
      </c>
      <c r="H31" s="661">
        <v>4104.8410020000001</v>
      </c>
      <c r="I31" s="661">
        <v>3364.8328780000002</v>
      </c>
      <c r="J31" s="661">
        <v>3875.2184769999999</v>
      </c>
      <c r="K31" s="661">
        <v>2845.2639509999999</v>
      </c>
      <c r="L31" s="660">
        <f t="shared" si="2"/>
        <v>34881.640216</v>
      </c>
      <c r="M31" s="383"/>
      <c r="S31" s="364"/>
    </row>
    <row r="32" spans="1:19">
      <c r="E32" s="655" t="s">
        <v>246</v>
      </c>
      <c r="F32" s="661">
        <v>9.9999999999999995E-7</v>
      </c>
      <c r="G32" s="661">
        <v>-9.9999999999999995E-7</v>
      </c>
      <c r="H32" s="661">
        <v>0</v>
      </c>
      <c r="I32" s="661">
        <v>0</v>
      </c>
      <c r="J32" s="661">
        <v>0</v>
      </c>
      <c r="K32" s="661">
        <v>0</v>
      </c>
      <c r="L32" s="864">
        <f t="shared" si="2"/>
        <v>-9.9999999999999995E-7</v>
      </c>
      <c r="M32" s="383"/>
      <c r="S32" s="364"/>
    </row>
    <row r="33" spans="5:19">
      <c r="E33" s="438" t="s">
        <v>258</v>
      </c>
      <c r="F33" s="661">
        <v>2229.279387</v>
      </c>
      <c r="G33" s="661">
        <v>2663.0061409999998</v>
      </c>
      <c r="H33" s="661">
        <v>2148.659568</v>
      </c>
      <c r="I33" s="661">
        <v>2501.819391</v>
      </c>
      <c r="J33" s="661">
        <v>3160.857532</v>
      </c>
      <c r="K33" s="661">
        <v>2896.6909180000002</v>
      </c>
      <c r="L33" s="660">
        <f t="shared" si="2"/>
        <v>26402.923345000003</v>
      </c>
      <c r="M33" s="383"/>
      <c r="S33" s="364"/>
    </row>
    <row r="34" spans="5:19" ht="12.75" customHeight="1">
      <c r="E34" s="655" t="s">
        <v>235</v>
      </c>
      <c r="F34" s="661">
        <v>2478.6215710000001</v>
      </c>
      <c r="G34" s="661">
        <v>3066.01685</v>
      </c>
      <c r="H34" s="661">
        <v>2404.0393210000002</v>
      </c>
      <c r="I34" s="661">
        <v>4297.171472</v>
      </c>
      <c r="J34" s="661">
        <v>4525.9497070000007</v>
      </c>
      <c r="K34" s="661">
        <v>4319.0411859999995</v>
      </c>
      <c r="L34" s="660">
        <f t="shared" si="2"/>
        <v>48945.648974000003</v>
      </c>
      <c r="M34" s="383"/>
      <c r="S34" s="364"/>
    </row>
    <row r="35" spans="5:19" ht="12.75" customHeight="1">
      <c r="E35" s="655" t="s">
        <v>236</v>
      </c>
      <c r="F35" s="661">
        <v>892.04790600000001</v>
      </c>
      <c r="G35" s="661">
        <v>807.36622299999999</v>
      </c>
      <c r="H35" s="661">
        <v>686.52648799999997</v>
      </c>
      <c r="I35" s="661">
        <v>543.2359570000001</v>
      </c>
      <c r="J35" s="661">
        <v>353.619077</v>
      </c>
      <c r="K35" s="661">
        <v>404.07867700000003</v>
      </c>
      <c r="L35" s="660">
        <f t="shared" si="2"/>
        <v>7373.9861060000012</v>
      </c>
      <c r="M35" s="383"/>
      <c r="S35" s="364"/>
    </row>
    <row r="36" spans="5:19" ht="12.75" customHeight="1">
      <c r="E36" s="655" t="s">
        <v>237</v>
      </c>
      <c r="F36" s="661">
        <v>858.89832999999999</v>
      </c>
      <c r="G36" s="661">
        <v>688.557997</v>
      </c>
      <c r="H36" s="661">
        <v>465.63698499999998</v>
      </c>
      <c r="I36" s="661">
        <v>292.49343099999999</v>
      </c>
      <c r="J36" s="661">
        <v>78.576116999999996</v>
      </c>
      <c r="K36" s="661">
        <v>109.57487399999999</v>
      </c>
      <c r="L36" s="660">
        <f t="shared" si="2"/>
        <v>4424.3266739999999</v>
      </c>
      <c r="M36" s="383"/>
      <c r="S36" s="364"/>
    </row>
    <row r="37" spans="5:19" ht="12.75" customHeight="1">
      <c r="E37" s="655" t="s">
        <v>259</v>
      </c>
      <c r="F37" s="661">
        <v>323.38476400000002</v>
      </c>
      <c r="G37" s="661">
        <v>316.43947399999996</v>
      </c>
      <c r="H37" s="661">
        <v>319.40942899999999</v>
      </c>
      <c r="I37" s="661">
        <v>296.78028399999999</v>
      </c>
      <c r="J37" s="661">
        <v>292.56805099999997</v>
      </c>
      <c r="K37" s="661">
        <v>299.14763599999998</v>
      </c>
      <c r="L37" s="660">
        <f t="shared" si="2"/>
        <v>3546.5233729999995</v>
      </c>
      <c r="M37" s="383"/>
      <c r="S37" s="364"/>
    </row>
    <row r="38" spans="5:19" ht="12.75" customHeight="1">
      <c r="E38" s="655" t="s">
        <v>247</v>
      </c>
      <c r="F38" s="661">
        <v>2441.3647839999999</v>
      </c>
      <c r="G38" s="661">
        <v>2361.2932570000003</v>
      </c>
      <c r="H38" s="661">
        <v>2408.1177870000001</v>
      </c>
      <c r="I38" s="661">
        <v>2520.0123990000002</v>
      </c>
      <c r="J38" s="661">
        <v>2472.1034989999998</v>
      </c>
      <c r="K38" s="661">
        <v>2529.9647150000001</v>
      </c>
      <c r="L38" s="660">
        <f t="shared" si="2"/>
        <v>28980.770497000005</v>
      </c>
      <c r="M38" s="383"/>
      <c r="S38" s="364"/>
    </row>
    <row r="39" spans="5:19" ht="12.75" customHeight="1">
      <c r="E39" s="477" t="s">
        <v>430</v>
      </c>
      <c r="F39" s="661">
        <v>199.57543200000001</v>
      </c>
      <c r="G39" s="661">
        <v>194.65527350000002</v>
      </c>
      <c r="H39" s="661">
        <v>189.02059500000001</v>
      </c>
      <c r="I39" s="661">
        <v>201.64167600000002</v>
      </c>
      <c r="J39" s="661">
        <v>191.94905</v>
      </c>
      <c r="K39" s="661">
        <v>190.76081500000001</v>
      </c>
      <c r="L39" s="660">
        <f t="shared" si="2"/>
        <v>2293.8512715000002</v>
      </c>
      <c r="M39" s="383"/>
      <c r="S39" s="364"/>
    </row>
    <row r="40" spans="5:19" ht="12.75" customHeight="1">
      <c r="E40" s="477" t="s">
        <v>429</v>
      </c>
      <c r="F40" s="661">
        <v>64.813796999999994</v>
      </c>
      <c r="G40" s="661">
        <v>65.755174499999995</v>
      </c>
      <c r="H40" s="661">
        <v>64.739834999999999</v>
      </c>
      <c r="I40" s="661">
        <v>66.706254000000001</v>
      </c>
      <c r="J40" s="661">
        <v>61.593868999999998</v>
      </c>
      <c r="K40" s="661">
        <v>69.912847999999997</v>
      </c>
      <c r="L40" s="660">
        <f t="shared" si="2"/>
        <v>732.97066150000001</v>
      </c>
      <c r="M40" s="383"/>
      <c r="S40" s="364"/>
    </row>
    <row r="41" spans="5:19" ht="12.75" customHeight="1">
      <c r="E41" s="757" t="s">
        <v>255</v>
      </c>
      <c r="F41" s="480">
        <f t="shared" ref="F41:L41" si="3">SUM(F28:F40)</f>
        <v>20507.541361000003</v>
      </c>
      <c r="G41" s="480">
        <f t="shared" si="3"/>
        <v>20959.071770999999</v>
      </c>
      <c r="H41" s="480">
        <f t="shared" si="3"/>
        <v>19770.507886000003</v>
      </c>
      <c r="I41" s="480">
        <f t="shared" si="3"/>
        <v>20912.256206000002</v>
      </c>
      <c r="J41" s="480">
        <f t="shared" si="3"/>
        <v>21146.266267999999</v>
      </c>
      <c r="K41" s="480">
        <f t="shared" si="3"/>
        <v>20571.739999000005</v>
      </c>
      <c r="L41" s="480">
        <f t="shared" si="3"/>
        <v>246892.71956200001</v>
      </c>
      <c r="M41" s="383"/>
      <c r="S41" s="364"/>
    </row>
    <row r="42" spans="5:19" ht="12.75" customHeight="1">
      <c r="E42" s="655" t="s">
        <v>250</v>
      </c>
      <c r="F42" s="661">
        <v>-57.915355935999997</v>
      </c>
      <c r="G42" s="661">
        <v>-68.862804159999996</v>
      </c>
      <c r="H42" s="661">
        <v>-48.817158288000002</v>
      </c>
      <c r="I42" s="661">
        <v>-343.47461304800004</v>
      </c>
      <c r="J42" s="661">
        <v>-220.547036048</v>
      </c>
      <c r="K42" s="661">
        <v>-223.074538808</v>
      </c>
      <c r="L42" s="660">
        <f>SUM(F22:K22,F42:K42)</f>
        <v>-3198.4710439729997</v>
      </c>
      <c r="M42" s="383"/>
      <c r="S42" s="364"/>
    </row>
    <row r="43" spans="5:19" ht="12.75" customHeight="1">
      <c r="E43" s="655" t="s">
        <v>381</v>
      </c>
      <c r="F43" s="661">
        <v>-161.79160300000001</v>
      </c>
      <c r="G43" s="661">
        <v>-153.133589</v>
      </c>
      <c r="H43" s="661">
        <v>-107.931268</v>
      </c>
      <c r="I43" s="661">
        <v>-92.007576999999998</v>
      </c>
      <c r="J43" s="661">
        <v>-65.068314999999998</v>
      </c>
      <c r="K43" s="661">
        <v>-112.57544100000001</v>
      </c>
      <c r="L43" s="660">
        <f>SUM(F23:K23,F43:K43)</f>
        <v>-1233.358142</v>
      </c>
      <c r="M43" s="383"/>
      <c r="S43" s="364"/>
    </row>
    <row r="44" spans="5:19" ht="12.75" customHeight="1">
      <c r="E44" s="655" t="s">
        <v>382</v>
      </c>
      <c r="F44" s="661">
        <v>1893.727091</v>
      </c>
      <c r="G44" s="661">
        <v>1244.0220749999999</v>
      </c>
      <c r="H44" s="661">
        <v>1124.4621510000002</v>
      </c>
      <c r="I44" s="661">
        <v>-182.46856</v>
      </c>
      <c r="J44" s="661">
        <v>44.679404000000005</v>
      </c>
      <c r="K44" s="661">
        <v>939.18599800000004</v>
      </c>
      <c r="L44" s="660">
        <f>SUM(F24:K24,F44:K44)</f>
        <v>11102.311146000002</v>
      </c>
      <c r="M44" s="383"/>
      <c r="S44" s="364"/>
    </row>
    <row r="45" spans="5:19" ht="15.6" customHeight="1">
      <c r="E45" s="759" t="s">
        <v>35</v>
      </c>
      <c r="F45" s="760">
        <f t="shared" ref="F45:L45" si="4">SUM(F41:F44)</f>
        <v>22181.561493064004</v>
      </c>
      <c r="G45" s="760">
        <f t="shared" si="4"/>
        <v>21981.09745284</v>
      </c>
      <c r="H45" s="760">
        <f t="shared" si="4"/>
        <v>20738.221610712004</v>
      </c>
      <c r="I45" s="760">
        <f t="shared" si="4"/>
        <v>20294.305455951999</v>
      </c>
      <c r="J45" s="760">
        <f t="shared" si="4"/>
        <v>20905.330320951998</v>
      </c>
      <c r="K45" s="760">
        <f t="shared" si="4"/>
        <v>21175.276017192005</v>
      </c>
      <c r="L45" s="760">
        <f t="shared" si="4"/>
        <v>253563.201522027</v>
      </c>
      <c r="M45" s="383"/>
      <c r="S45" s="364"/>
    </row>
    <row r="46" spans="5:19" ht="16.149999999999999" customHeight="1">
      <c r="E46" s="1039" t="s">
        <v>261</v>
      </c>
      <c r="F46" s="1039"/>
      <c r="G46" s="1039"/>
      <c r="H46" s="1039"/>
      <c r="I46" s="1039"/>
      <c r="J46" s="1039"/>
      <c r="K46" s="1039"/>
      <c r="L46" s="1039"/>
      <c r="M46" s="383"/>
      <c r="S46" s="364"/>
    </row>
    <row r="47" spans="5:19" ht="12.75" customHeight="1">
      <c r="E47" s="1015" t="s">
        <v>479</v>
      </c>
      <c r="F47" s="1015"/>
      <c r="G47" s="1015"/>
      <c r="H47" s="1015"/>
      <c r="I47" s="1015"/>
      <c r="J47" s="1015"/>
      <c r="K47" s="1015"/>
      <c r="L47" s="95"/>
      <c r="M47" s="383"/>
      <c r="S47" s="364"/>
    </row>
    <row r="48" spans="5:19" ht="12.75" customHeight="1">
      <c r="E48" s="1038" t="s">
        <v>516</v>
      </c>
      <c r="F48" s="1038"/>
      <c r="G48" s="1038"/>
      <c r="H48" s="1038"/>
      <c r="I48" s="1038"/>
      <c r="J48" s="1038"/>
      <c r="K48" s="1038"/>
      <c r="L48" s="1038"/>
      <c r="M48" s="383"/>
      <c r="S48" s="364"/>
    </row>
    <row r="49" spans="5:13" ht="12.75" customHeight="1">
      <c r="E49" s="1038" t="s">
        <v>517</v>
      </c>
      <c r="F49" s="1038"/>
      <c r="G49" s="1038"/>
      <c r="H49" s="1038"/>
      <c r="I49" s="1038"/>
      <c r="J49" s="1038"/>
      <c r="K49" s="1038"/>
      <c r="L49" s="1038"/>
      <c r="M49" s="383"/>
    </row>
    <row r="50" spans="5:13" ht="12.75" customHeight="1">
      <c r="E50" s="1036" t="s">
        <v>518</v>
      </c>
      <c r="F50" s="1036"/>
      <c r="G50" s="1036"/>
      <c r="H50" s="1036"/>
      <c r="I50" s="1036"/>
      <c r="J50" s="1036"/>
      <c r="K50" s="1036"/>
      <c r="L50" s="1036"/>
      <c r="M50" s="383"/>
    </row>
    <row r="51" spans="5:13" ht="12.75" customHeight="1">
      <c r="E51" s="1037" t="s">
        <v>519</v>
      </c>
      <c r="F51" s="1037"/>
      <c r="G51" s="1037"/>
      <c r="H51" s="1037"/>
      <c r="I51" s="1037"/>
      <c r="J51" s="1037"/>
      <c r="K51" s="1037"/>
      <c r="L51" s="1037"/>
      <c r="M51" s="383"/>
    </row>
    <row r="52" spans="5:13" ht="12.75" customHeight="1"/>
  </sheetData>
  <mergeCells count="8">
    <mergeCell ref="E47:K47"/>
    <mergeCell ref="C7:C10"/>
    <mergeCell ref="E50:L50"/>
    <mergeCell ref="E51:L51"/>
    <mergeCell ref="E3:L3"/>
    <mergeCell ref="E46:L46"/>
    <mergeCell ref="E48:L48"/>
    <mergeCell ref="E49:L49"/>
  </mergeCells>
  <hyperlinks>
    <hyperlink ref="C4" location="Indice!A1" display="Indice!A1"/>
  </hyperlinks>
  <printOptions horizontalCentered="1"/>
  <pageMargins left="0.78740157480314965" right="0.78740157480314965" top="0.57999999999999996" bottom="0.42" header="0" footer="0"/>
  <pageSetup paperSize="9" scale="77" orientation="landscape" horizontalDpi="4294967292" verticalDpi="4294967292" r:id="rId1"/>
  <headerFooter alignWithMargins="0"/>
  <ignoredErrors>
    <ignoredError sqref="L41" formula="1"/>
  </ignoredErrors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41">
    <pageSetUpPr autoPageBreaks="0" fitToPage="1"/>
  </sheetPr>
  <dimension ref="A1:N18"/>
  <sheetViews>
    <sheetView showGridLines="0" showRowColHeaders="0" showOutlineSymbols="0" zoomScaleNormal="100" workbookViewId="0">
      <selection activeCell="B2" sqref="B2"/>
    </sheetView>
  </sheetViews>
  <sheetFormatPr baseColWidth="10" defaultColWidth="11.42578125" defaultRowHeight="11.25"/>
  <cols>
    <col min="1" max="1" width="0.140625" style="12" customWidth="1"/>
    <col min="2" max="2" width="2.7109375" style="12" customWidth="1"/>
    <col min="3" max="3" width="23.7109375" style="12" customWidth="1"/>
    <col min="4" max="4" width="1.28515625" style="12" customWidth="1"/>
    <col min="5" max="5" width="23.7109375" style="12" customWidth="1"/>
    <col min="6" max="6" width="17" style="12" customWidth="1"/>
    <col min="7" max="7" width="12.42578125" style="12" customWidth="1"/>
    <col min="8" max="8" width="13.7109375" style="12" customWidth="1"/>
    <col min="9" max="16384" width="11.42578125" style="12"/>
  </cols>
  <sheetData>
    <row r="1" spans="1:14" ht="0.75" customHeight="1"/>
    <row r="2" spans="1:14" ht="21" customHeight="1">
      <c r="E2" s="13"/>
      <c r="H2" s="66" t="s">
        <v>36</v>
      </c>
    </row>
    <row r="3" spans="1:14" ht="15" customHeight="1">
      <c r="E3" s="1028" t="s">
        <v>538</v>
      </c>
      <c r="F3" s="1028"/>
      <c r="G3" s="1028"/>
      <c r="H3" s="1028"/>
    </row>
    <row r="4" spans="1:14" s="14" customFormat="1" ht="20.25" customHeight="1">
      <c r="C4" s="6" t="str">
        <f>Indice!C4</f>
        <v>Producción de energía eléctrica</v>
      </c>
    </row>
    <row r="5" spans="1:14" s="14" customFormat="1" ht="12.75" customHeight="1">
      <c r="C5" s="7"/>
    </row>
    <row r="6" spans="1:14" s="14" customFormat="1" ht="13.5" customHeight="1">
      <c r="D6" s="16"/>
      <c r="E6" s="16"/>
    </row>
    <row r="7" spans="1:14" ht="12.75" customHeight="1">
      <c r="A7" s="14"/>
      <c r="B7" s="14"/>
      <c r="C7" s="1027" t="s">
        <v>422</v>
      </c>
      <c r="D7" s="16"/>
      <c r="E7" s="17" t="s">
        <v>11</v>
      </c>
      <c r="F7" s="18" t="s">
        <v>6</v>
      </c>
      <c r="G7" s="18" t="s">
        <v>7</v>
      </c>
      <c r="H7" s="19" t="s">
        <v>2</v>
      </c>
    </row>
    <row r="8" spans="1:14" ht="12.75" customHeight="1">
      <c r="A8" s="14"/>
      <c r="B8" s="14"/>
      <c r="C8" s="1027"/>
      <c r="D8" s="16"/>
      <c r="E8" s="697" t="s">
        <v>620</v>
      </c>
      <c r="F8" s="747" t="s">
        <v>4</v>
      </c>
      <c r="G8" s="748">
        <v>43255</v>
      </c>
      <c r="H8" s="741">
        <f>561.885-535.87</f>
        <v>26.014999999999986</v>
      </c>
      <c r="I8" s="27"/>
      <c r="J8" s="27"/>
      <c r="K8" s="27"/>
      <c r="L8" s="27"/>
      <c r="M8" s="27"/>
      <c r="N8" s="27"/>
    </row>
    <row r="9" spans="1:14" ht="12.75" customHeight="1">
      <c r="A9" s="14"/>
      <c r="B9" s="14"/>
      <c r="C9" s="1027"/>
      <c r="D9" s="16"/>
      <c r="E9" s="433" t="s">
        <v>621</v>
      </c>
      <c r="F9" s="743"/>
      <c r="G9" s="744"/>
      <c r="H9" s="745">
        <f>SUM(H8)</f>
        <v>26.014999999999986</v>
      </c>
      <c r="I9" s="27"/>
      <c r="J9" s="27"/>
      <c r="K9" s="27"/>
      <c r="L9" s="27"/>
      <c r="M9" s="27"/>
      <c r="N9" s="27"/>
    </row>
    <row r="10" spans="1:14" ht="13.5" customHeight="1">
      <c r="A10" s="14"/>
      <c r="B10" s="14"/>
      <c r="D10" s="16"/>
      <c r="E10" s="697" t="s">
        <v>138</v>
      </c>
      <c r="F10" s="747" t="s">
        <v>67</v>
      </c>
      <c r="G10" s="748">
        <v>43335</v>
      </c>
      <c r="H10" s="741">
        <v>385.85</v>
      </c>
    </row>
    <row r="11" spans="1:14" ht="13.5" customHeight="1">
      <c r="A11" s="14"/>
      <c r="B11" s="14"/>
      <c r="D11" s="16"/>
      <c r="E11" s="433" t="s">
        <v>416</v>
      </c>
      <c r="F11" s="743"/>
      <c r="G11" s="744"/>
      <c r="H11" s="745">
        <f>SUM(H10)</f>
        <v>385.85</v>
      </c>
    </row>
    <row r="12" spans="1:14" ht="13.5" customHeight="1">
      <c r="A12" s="14"/>
      <c r="B12" s="14"/>
      <c r="D12" s="16"/>
      <c r="E12" s="433" t="s">
        <v>417</v>
      </c>
      <c r="F12" s="743"/>
      <c r="G12" s="746"/>
      <c r="H12" s="745">
        <f>H9-H11</f>
        <v>-359.83500000000004</v>
      </c>
    </row>
    <row r="13" spans="1:14" ht="13.5" customHeight="1">
      <c r="A13" s="14"/>
      <c r="B13" s="14"/>
      <c r="D13" s="16"/>
      <c r="E13" s="697" t="s">
        <v>455</v>
      </c>
      <c r="F13" s="747" t="s">
        <v>456</v>
      </c>
      <c r="G13" s="748">
        <v>43235</v>
      </c>
      <c r="H13" s="741">
        <v>12.72</v>
      </c>
    </row>
    <row r="14" spans="1:14" ht="13.5" customHeight="1">
      <c r="A14" s="14"/>
      <c r="B14" s="14"/>
      <c r="C14" s="10"/>
      <c r="D14" s="16"/>
      <c r="E14" s="749" t="s">
        <v>419</v>
      </c>
      <c r="F14" s="750"/>
      <c r="G14" s="751"/>
      <c r="H14" s="742">
        <f>SUM(H13)</f>
        <v>12.72</v>
      </c>
    </row>
    <row r="15" spans="1:14" ht="13.5" customHeight="1">
      <c r="A15" s="14"/>
      <c r="B15" s="14"/>
      <c r="C15" s="10"/>
      <c r="D15" s="16"/>
      <c r="E15" s="697" t="s">
        <v>455</v>
      </c>
      <c r="F15" s="747" t="s">
        <v>456</v>
      </c>
      <c r="G15" s="748">
        <v>43389</v>
      </c>
      <c r="H15" s="741">
        <v>12.72</v>
      </c>
    </row>
    <row r="16" spans="1:14" ht="13.5" customHeight="1">
      <c r="A16" s="14"/>
      <c r="B16" s="14"/>
      <c r="C16" s="10"/>
      <c r="D16" s="16"/>
      <c r="E16" s="749" t="s">
        <v>418</v>
      </c>
      <c r="F16" s="750"/>
      <c r="G16" s="751"/>
      <c r="H16" s="742">
        <f>SUM(H15)</f>
        <v>12.72</v>
      </c>
    </row>
    <row r="17" spans="1:8" ht="12.75" customHeight="1">
      <c r="A17" s="14"/>
      <c r="B17" s="14"/>
      <c r="D17" s="16"/>
      <c r="E17" s="433" t="s">
        <v>420</v>
      </c>
      <c r="F17" s="743"/>
      <c r="G17" s="746"/>
      <c r="H17" s="745">
        <f>H14-H16</f>
        <v>0</v>
      </c>
    </row>
    <row r="18" spans="1:8">
      <c r="E18" s="752" t="s">
        <v>421</v>
      </c>
      <c r="F18" s="753"/>
      <c r="G18" s="754"/>
      <c r="H18" s="755">
        <f>SUM(H12,H17)</f>
        <v>-359.83500000000004</v>
      </c>
    </row>
  </sheetData>
  <customSheetViews>
    <customSheetView guid="{7C7883EB-DB79-11D6-846D-0008C7298EBA}" showGridLines="0" showRowCol="0" outlineSymbols="0" showRuler="0"/>
    <customSheetView guid="{7C7883EC-DB79-11D6-846D-0008C7298EBA}" showGridLines="0" showRowCol="0" outlineSymbols="0" showRuler="0"/>
    <customSheetView guid="{7C7883ED-DB79-11D6-846D-0008C7298EBA}" showGridLines="0" showRowCol="0" outlineSymbols="0" showRuler="0"/>
    <customSheetView guid="{7C7883EE-DB79-11D6-846D-0008C7298EBA}" showGridLines="0" showRowCol="0" outlineSymbols="0" showRuler="0"/>
    <customSheetView guid="{7C7883EF-DB79-11D6-846D-0008C7298EBA}" showGridLines="0" showRowCol="0" outlineSymbols="0" showRuler="0"/>
    <customSheetView guid="{7C7883F0-DB79-11D6-846D-0008C7298EBA}" showGridLines="0" showRowCol="0" outlineSymbols="0" showRuler="0"/>
    <customSheetView guid="{7C7883F1-DB79-11D6-846D-0008C7298EBA}" showGridLines="0" showRowCol="0" outlineSymbols="0" showRuler="0"/>
    <customSheetView guid="{7C7883F2-DB79-11D6-846D-0008C7298EBA}" showGridLines="0" showRowCol="0" outlineSymbols="0" showRuler="0"/>
  </customSheetViews>
  <mergeCells count="2">
    <mergeCell ref="E3:H3"/>
    <mergeCell ref="C7:C9"/>
  </mergeCells>
  <phoneticPr fontId="18" type="noConversion"/>
  <hyperlinks>
    <hyperlink ref="C4" location="Indice!A1" display="Indice!A1"/>
  </hyperlinks>
  <printOptions horizontalCentered="1" verticalCentered="1"/>
  <pageMargins left="0.78740157480314965" right="0.78740157480314965" top="0.78740157480314965" bottom="0.98425196850393704" header="0" footer="0"/>
  <pageSetup paperSize="9" orientation="landscape" horizontalDpi="4294967292" verticalDpi="4294967292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codeName="Hoja14">
    <pageSetUpPr autoPageBreaks="0"/>
  </sheetPr>
  <dimension ref="A1:P20"/>
  <sheetViews>
    <sheetView showGridLines="0" showRowColHeaders="0" showOutlineSymbols="0" zoomScaleNormal="100" workbookViewId="0">
      <selection activeCell="B2" sqref="B2"/>
    </sheetView>
  </sheetViews>
  <sheetFormatPr baseColWidth="10" defaultColWidth="8.7109375" defaultRowHeight="11.25"/>
  <cols>
    <col min="1" max="1" width="0.140625" style="27" customWidth="1"/>
    <col min="2" max="2" width="2.7109375" style="27" customWidth="1"/>
    <col min="3" max="3" width="23.7109375" style="27" customWidth="1"/>
    <col min="4" max="4" width="1.28515625" style="27" customWidth="1"/>
    <col min="5" max="5" width="15.42578125" style="12" customWidth="1"/>
    <col min="6" max="7" width="6.7109375" style="12" customWidth="1"/>
    <col min="8" max="12" width="6.7109375" style="112" customWidth="1"/>
    <col min="13" max="13" width="8.7109375" style="112" customWidth="1"/>
    <col min="14" max="14" width="7" style="112" customWidth="1"/>
    <col min="15" max="253" width="8.7109375" style="112" customWidth="1"/>
    <col min="254" max="16384" width="8.7109375" style="112"/>
  </cols>
  <sheetData>
    <row r="1" spans="1:16" s="27" customFormat="1" ht="0.75" customHeight="1"/>
    <row r="2" spans="1:16" s="27" customFormat="1" ht="21" customHeight="1">
      <c r="E2" s="13"/>
      <c r="G2" s="13"/>
      <c r="L2" s="66" t="s">
        <v>36</v>
      </c>
      <c r="N2" s="13"/>
    </row>
    <row r="3" spans="1:16" s="27" customFormat="1" ht="15" customHeight="1">
      <c r="E3" s="1028" t="s">
        <v>538</v>
      </c>
      <c r="F3" s="1028"/>
      <c r="G3" s="1028"/>
      <c r="H3" s="1028"/>
      <c r="I3" s="1028"/>
      <c r="J3" s="1028"/>
      <c r="K3" s="1028"/>
      <c r="L3" s="1028"/>
      <c r="N3" s="13"/>
    </row>
    <row r="4" spans="1:16" s="22" customFormat="1" ht="20.25" customHeight="1">
      <c r="B4" s="14"/>
      <c r="C4" s="6" t="str">
        <f>Indice!C4</f>
        <v>Producción de energía eléctrica</v>
      </c>
    </row>
    <row r="5" spans="1:16" s="22" customFormat="1" ht="12.75" customHeight="1">
      <c r="B5" s="14"/>
      <c r="C5" s="7"/>
    </row>
    <row r="6" spans="1:16" s="22" customFormat="1" ht="13.5" customHeight="1">
      <c r="B6" s="14"/>
      <c r="C6" s="10"/>
      <c r="D6" s="28"/>
      <c r="E6" s="28"/>
      <c r="M6" s="24"/>
    </row>
    <row r="7" spans="1:16" s="14" customFormat="1" ht="12.75" customHeight="1">
      <c r="A7" s="22"/>
      <c r="C7" s="1027" t="s">
        <v>520</v>
      </c>
      <c r="D7" s="28"/>
      <c r="E7" s="100"/>
      <c r="F7" s="101" t="s">
        <v>14</v>
      </c>
      <c r="G7" s="19"/>
      <c r="H7" s="102" t="s">
        <v>123</v>
      </c>
      <c r="I7" s="19"/>
      <c r="J7" s="19"/>
      <c r="K7" s="18" t="s">
        <v>140</v>
      </c>
      <c r="L7" s="19"/>
      <c r="M7" s="24"/>
    </row>
    <row r="8" spans="1:16" s="12" customFormat="1" ht="12.75" customHeight="1">
      <c r="A8" s="22"/>
      <c r="B8" s="14"/>
      <c r="C8" s="1027"/>
      <c r="D8" s="28"/>
      <c r="E8" s="103" t="s">
        <v>141</v>
      </c>
      <c r="F8" s="19" t="s">
        <v>142</v>
      </c>
      <c r="G8" s="979">
        <v>2017</v>
      </c>
      <c r="H8" s="19">
        <v>2018</v>
      </c>
      <c r="I8" s="84" t="s">
        <v>539</v>
      </c>
      <c r="J8" s="979">
        <v>2017</v>
      </c>
      <c r="K8" s="979">
        <v>2018</v>
      </c>
      <c r="L8" s="84" t="s">
        <v>539</v>
      </c>
      <c r="M8" s="27"/>
      <c r="N8" s="104"/>
    </row>
    <row r="9" spans="1:16" s="12" customFormat="1" ht="12.75" customHeight="1">
      <c r="A9" s="22"/>
      <c r="B9" s="14"/>
      <c r="C9" s="99"/>
      <c r="D9" s="28"/>
      <c r="E9" s="739" t="s">
        <v>143</v>
      </c>
      <c r="F9" s="845">
        <v>5192.8153544357428</v>
      </c>
      <c r="G9" s="845">
        <v>5081.2089891604237</v>
      </c>
      <c r="H9" s="845">
        <v>12092.583403206138</v>
      </c>
      <c r="I9" s="849">
        <f>((H9/G9)-1)*100</f>
        <v>137.98634201039258</v>
      </c>
      <c r="J9" s="845">
        <v>5145.7200096281158</v>
      </c>
      <c r="K9" s="845">
        <v>12307.086659854103</v>
      </c>
      <c r="L9" s="849">
        <f>((K9/J9)-1)*100</f>
        <v>139.17132367922102</v>
      </c>
      <c r="M9" s="105"/>
      <c r="N9" s="106"/>
      <c r="O9" s="27"/>
      <c r="P9" s="25"/>
    </row>
    <row r="10" spans="1:16" s="12" customFormat="1" ht="12.75" customHeight="1">
      <c r="A10" s="22"/>
      <c r="B10" s="14"/>
      <c r="C10" s="99"/>
      <c r="D10" s="28"/>
      <c r="E10" s="739" t="s">
        <v>144</v>
      </c>
      <c r="F10" s="845">
        <v>3969.697512426671</v>
      </c>
      <c r="G10" s="845">
        <v>3948.1304099492995</v>
      </c>
      <c r="H10" s="845">
        <v>7214.8877073272843</v>
      </c>
      <c r="I10" s="849">
        <f>((H10/G10)-1)*100</f>
        <v>82.741879273940583</v>
      </c>
      <c r="J10" s="845">
        <v>2901.8276334678412</v>
      </c>
      <c r="K10" s="845">
        <v>8120.3530895044632</v>
      </c>
      <c r="L10" s="849">
        <f t="shared" ref="L10:L15" si="0">((K10/J10)-1)*100</f>
        <v>179.83581780838585</v>
      </c>
      <c r="M10" s="105"/>
      <c r="N10" s="106"/>
      <c r="O10" s="27"/>
      <c r="P10" s="25"/>
    </row>
    <row r="11" spans="1:16" s="12" customFormat="1" ht="12.75" customHeight="1">
      <c r="A11" s="22"/>
      <c r="B11" s="14"/>
      <c r="C11" s="27"/>
      <c r="D11" s="28"/>
      <c r="E11" s="739" t="s">
        <v>145</v>
      </c>
      <c r="F11" s="845">
        <v>3620.48118906727</v>
      </c>
      <c r="G11" s="845">
        <v>2549.117588638916</v>
      </c>
      <c r="H11" s="845">
        <v>4029.3850619759542</v>
      </c>
      <c r="I11" s="849">
        <f>((H11/G11)-1)*100</f>
        <v>58.069799523348649</v>
      </c>
      <c r="J11" s="845">
        <v>1816.5423313358226</v>
      </c>
      <c r="K11" s="845">
        <v>5098.2443020188803</v>
      </c>
      <c r="L11" s="849">
        <f t="shared" si="0"/>
        <v>180.65650957166559</v>
      </c>
      <c r="M11" s="105"/>
      <c r="N11" s="106"/>
      <c r="O11" s="27"/>
      <c r="P11" s="25"/>
    </row>
    <row r="12" spans="1:16" s="12" customFormat="1" ht="12.75" customHeight="1">
      <c r="A12" s="22"/>
      <c r="B12" s="14"/>
      <c r="C12" s="27"/>
      <c r="D12" s="28"/>
      <c r="E12" s="739" t="s">
        <v>146</v>
      </c>
      <c r="F12" s="845">
        <v>241.31154726126249</v>
      </c>
      <c r="G12" s="845">
        <v>142.04998977826023</v>
      </c>
      <c r="H12" s="845">
        <v>157.53453607935069</v>
      </c>
      <c r="I12" s="849">
        <f>((H12/G12)-1)*100</f>
        <v>10.900772555676919</v>
      </c>
      <c r="J12" s="845">
        <v>16.305188449538779</v>
      </c>
      <c r="K12" s="845">
        <v>322.64336287434918</v>
      </c>
      <c r="L12" s="981">
        <f t="shared" si="0"/>
        <v>1878.7772700258224</v>
      </c>
      <c r="M12" s="105"/>
      <c r="N12" s="106"/>
      <c r="O12" s="27"/>
      <c r="P12" s="25"/>
    </row>
    <row r="13" spans="1:16" s="12" customFormat="1" ht="12.75" customHeight="1">
      <c r="A13" s="22"/>
      <c r="B13" s="14"/>
      <c r="C13" s="27"/>
      <c r="D13" s="28"/>
      <c r="E13" s="739" t="s">
        <v>147</v>
      </c>
      <c r="F13" s="845">
        <v>570.38876427606431</v>
      </c>
      <c r="G13" s="845">
        <v>651.17314523663481</v>
      </c>
      <c r="H13" s="845">
        <v>961.05031404860677</v>
      </c>
      <c r="I13" s="849">
        <f t="shared" ref="I13:I15" si="1">((H13/G13)-1)*100</f>
        <v>47.587522777734215</v>
      </c>
      <c r="J13" s="845">
        <v>462.76816780672959</v>
      </c>
      <c r="K13" s="845">
        <v>1303.2370922246409</v>
      </c>
      <c r="L13" s="849">
        <f t="shared" si="0"/>
        <v>181.61770469245511</v>
      </c>
      <c r="M13" s="105"/>
      <c r="N13" s="106"/>
      <c r="O13" s="27"/>
      <c r="P13" s="25"/>
    </row>
    <row r="14" spans="1:16" s="12" customFormat="1" ht="12.75" customHeight="1">
      <c r="A14" s="22"/>
      <c r="B14" s="14"/>
      <c r="C14" s="27"/>
      <c r="D14" s="28"/>
      <c r="E14" s="740" t="s">
        <v>148</v>
      </c>
      <c r="F14" s="846">
        <v>3451.9618625329895</v>
      </c>
      <c r="G14" s="846">
        <v>6075.6666488964656</v>
      </c>
      <c r="H14" s="846">
        <v>9647.6422312346658</v>
      </c>
      <c r="I14" s="850">
        <f t="shared" si="1"/>
        <v>58.79150040246175</v>
      </c>
      <c r="J14" s="846">
        <v>5628.8445943479501</v>
      </c>
      <c r="K14" s="846">
        <v>10240.438590293094</v>
      </c>
      <c r="L14" s="850">
        <f t="shared" si="0"/>
        <v>81.927896900471353</v>
      </c>
      <c r="M14" s="105"/>
      <c r="N14" s="106"/>
      <c r="O14" s="27"/>
      <c r="P14" s="25"/>
    </row>
    <row r="15" spans="1:16" s="12" customFormat="1" ht="16.5" customHeight="1">
      <c r="A15" s="22"/>
      <c r="B15" s="14"/>
      <c r="C15" s="30"/>
      <c r="D15" s="28"/>
      <c r="E15" s="704" t="s">
        <v>0</v>
      </c>
      <c r="F15" s="847">
        <f>SUM(F9:F14)</f>
        <v>17046.656230000001</v>
      </c>
      <c r="G15" s="847">
        <f>SUM(G9:G14)</f>
        <v>18447.346771659999</v>
      </c>
      <c r="H15" s="847">
        <f>SUM(H9:H14)</f>
        <v>34103.083253871999</v>
      </c>
      <c r="I15" s="851">
        <f t="shared" si="1"/>
        <v>84.867144722748705</v>
      </c>
      <c r="J15" s="847">
        <f>SUM(J9:J14)</f>
        <v>15972.007925035996</v>
      </c>
      <c r="K15" s="847">
        <f>SUM(K9:K14)</f>
        <v>37392.003096769535</v>
      </c>
      <c r="L15" s="851">
        <f t="shared" si="0"/>
        <v>134.10959518845385</v>
      </c>
      <c r="M15" s="105"/>
      <c r="N15" s="27"/>
    </row>
    <row r="16" spans="1:16" s="12" customFormat="1" ht="12.75" customHeight="1">
      <c r="A16" s="27"/>
      <c r="B16" s="27"/>
      <c r="C16" s="27"/>
      <c r="D16" s="27"/>
      <c r="F16" s="980"/>
      <c r="G16" s="980"/>
      <c r="H16" s="980"/>
      <c r="I16" s="980"/>
      <c r="K16" s="980"/>
    </row>
    <row r="17" spans="1:8" s="12" customFormat="1" ht="12.75" customHeight="1">
      <c r="A17" s="27"/>
      <c r="B17" s="27"/>
      <c r="C17" s="27"/>
      <c r="D17" s="27"/>
      <c r="E17" s="14"/>
      <c r="F17" s="25"/>
      <c r="G17" s="25"/>
      <c r="H17" s="25"/>
    </row>
    <row r="18" spans="1:8" s="12" customFormat="1" ht="12.75" customHeight="1">
      <c r="A18" s="27"/>
      <c r="B18" s="27"/>
      <c r="C18" s="27"/>
      <c r="D18" s="27"/>
      <c r="E18" s="14"/>
      <c r="F18" s="848"/>
      <c r="G18" s="848"/>
      <c r="H18" s="848"/>
    </row>
    <row r="19" spans="1:8" ht="12" customHeight="1">
      <c r="G19" s="110"/>
      <c r="H19" s="111"/>
    </row>
    <row r="20" spans="1:8">
      <c r="G20" s="110"/>
      <c r="H20" s="111"/>
    </row>
  </sheetData>
  <mergeCells count="2">
    <mergeCell ref="E3:L3"/>
    <mergeCell ref="C7:C8"/>
  </mergeCells>
  <hyperlinks>
    <hyperlink ref="C4" location="Indice!A1" display="Indice!A1"/>
  </hyperlinks>
  <printOptions horizontalCentered="1" verticalCentered="1"/>
  <pageMargins left="0.78740157480314965" right="0.78740157480314965" top="0.78740157480314965" bottom="0.98425196850393704" header="0" footer="0"/>
  <pageSetup paperSize="9" orientation="landscape" r:id="rId1"/>
  <headerFooter alignWithMargins="0"/>
  <ignoredErrors>
    <ignoredError sqref="G15:H15 J15:L15" formulaRange="1"/>
    <ignoredError sqref="I15" formula="1" formulaRange="1"/>
  </ignoredErrors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codeName="Hoja21">
    <pageSetUpPr autoPageBreaks="0"/>
  </sheetPr>
  <dimension ref="A1:S31"/>
  <sheetViews>
    <sheetView showGridLines="0" showRowColHeaders="0" showOutlineSymbols="0" zoomScaleNormal="100" zoomScaleSheetLayoutView="82" workbookViewId="0">
      <selection activeCell="B2" sqref="B2"/>
    </sheetView>
  </sheetViews>
  <sheetFormatPr baseColWidth="10" defaultColWidth="8.7109375" defaultRowHeight="11.25"/>
  <cols>
    <col min="1" max="1" width="0.140625" style="27" customWidth="1"/>
    <col min="2" max="2" width="2.7109375" style="27" customWidth="1"/>
    <col min="3" max="3" width="23.7109375" style="27" customWidth="1"/>
    <col min="4" max="4" width="1.28515625" style="27" customWidth="1"/>
    <col min="5" max="13" width="8.7109375" style="23" customWidth="1"/>
    <col min="14" max="16384" width="8.7109375" style="23"/>
  </cols>
  <sheetData>
    <row r="1" spans="1:19" s="27" customFormat="1" ht="0.75" customHeight="1"/>
    <row r="2" spans="1:19" s="27" customFormat="1" ht="21" customHeight="1">
      <c r="E2" s="13"/>
      <c r="H2" s="13"/>
      <c r="M2" s="66" t="s">
        <v>36</v>
      </c>
    </row>
    <row r="3" spans="1:19" s="27" customFormat="1" ht="15" customHeight="1">
      <c r="E3" s="1028" t="s">
        <v>538</v>
      </c>
      <c r="F3" s="1028"/>
      <c r="G3" s="1028"/>
      <c r="H3" s="1028"/>
      <c r="I3" s="1028"/>
      <c r="J3" s="1028"/>
      <c r="K3" s="1028"/>
      <c r="L3" s="1028"/>
      <c r="M3" s="1028"/>
    </row>
    <row r="4" spans="1:19" s="22" customFormat="1" ht="20.25" customHeight="1">
      <c r="B4" s="14"/>
      <c r="C4" s="6" t="str">
        <f>Indice!C4</f>
        <v>Producción de energía eléctrica</v>
      </c>
    </row>
    <row r="5" spans="1:19" s="22" customFormat="1" ht="12.75" customHeight="1">
      <c r="B5" s="14"/>
      <c r="C5" s="7"/>
    </row>
    <row r="6" spans="1:19" s="22" customFormat="1" ht="13.5" customHeight="1">
      <c r="B6" s="14"/>
      <c r="C6" s="10"/>
      <c r="D6" s="28"/>
      <c r="E6" s="28"/>
    </row>
    <row r="7" spans="1:19" ht="12.75" customHeight="1">
      <c r="A7" s="22"/>
      <c r="B7" s="14"/>
      <c r="C7" s="1035" t="s">
        <v>436</v>
      </c>
      <c r="D7" s="28"/>
      <c r="E7" s="98"/>
      <c r="F7" s="1040">
        <v>2017</v>
      </c>
      <c r="G7" s="1040"/>
      <c r="H7" s="1040"/>
      <c r="I7" s="1040"/>
      <c r="J7" s="1040">
        <v>2018</v>
      </c>
      <c r="K7" s="1040"/>
      <c r="L7" s="1040"/>
      <c r="M7" s="1040"/>
      <c r="R7" s="27"/>
    </row>
    <row r="8" spans="1:19" ht="12.75" customHeight="1">
      <c r="A8" s="22"/>
      <c r="B8" s="14"/>
      <c r="C8" s="1035"/>
      <c r="D8" s="28"/>
      <c r="E8" s="118"/>
      <c r="F8" s="119" t="s">
        <v>8</v>
      </c>
      <c r="G8" s="119"/>
      <c r="H8" s="119" t="s">
        <v>153</v>
      </c>
      <c r="I8" s="119"/>
      <c r="J8" s="119" t="s">
        <v>8</v>
      </c>
      <c r="K8" s="119"/>
      <c r="L8" s="1041" t="s">
        <v>153</v>
      </c>
      <c r="M8" s="1041"/>
      <c r="R8" s="27"/>
    </row>
    <row r="9" spans="1:19" ht="12.75" customHeight="1">
      <c r="A9" s="22"/>
      <c r="B9" s="14"/>
      <c r="C9" s="1035"/>
      <c r="D9" s="28"/>
      <c r="E9" s="17"/>
      <c r="F9" s="19" t="s">
        <v>154</v>
      </c>
      <c r="G9" s="19" t="s">
        <v>155</v>
      </c>
      <c r="H9" s="19" t="s">
        <v>154</v>
      </c>
      <c r="I9" s="19" t="s">
        <v>155</v>
      </c>
      <c r="J9" s="19" t="s">
        <v>154</v>
      </c>
      <c r="K9" s="19" t="s">
        <v>155</v>
      </c>
      <c r="L9" s="19" t="s">
        <v>154</v>
      </c>
      <c r="M9" s="19" t="s">
        <v>155</v>
      </c>
      <c r="R9" s="27"/>
    </row>
    <row r="10" spans="1:19" ht="12.75" customHeight="1">
      <c r="A10" s="22"/>
      <c r="B10" s="14"/>
      <c r="C10" s="91"/>
      <c r="D10" s="28"/>
      <c r="E10" s="736" t="s">
        <v>156</v>
      </c>
      <c r="F10" s="737">
        <v>1123.6555963339999</v>
      </c>
      <c r="G10" s="737">
        <v>1123.6555963339999</v>
      </c>
      <c r="H10" s="738">
        <v>0.26801814699727083</v>
      </c>
      <c r="I10" s="738">
        <v>0.26801814699727083</v>
      </c>
      <c r="J10" s="737">
        <v>2709.4126197859996</v>
      </c>
      <c r="K10" s="737">
        <v>2709.4126197859996</v>
      </c>
      <c r="L10" s="738">
        <v>0.69929944070823846</v>
      </c>
      <c r="M10" s="738">
        <v>0.69929944070823846</v>
      </c>
      <c r="N10" s="825"/>
      <c r="O10" s="825"/>
      <c r="P10" s="825"/>
      <c r="Q10" s="825"/>
      <c r="R10" s="109"/>
      <c r="S10" s="109"/>
    </row>
    <row r="11" spans="1:19" ht="12.75" customHeight="1">
      <c r="A11" s="22"/>
      <c r="B11" s="14"/>
      <c r="D11" s="28"/>
      <c r="E11" s="477" t="s">
        <v>157</v>
      </c>
      <c r="F11" s="737">
        <v>3802.1159138619996</v>
      </c>
      <c r="G11" s="737">
        <v>4925.7715101960011</v>
      </c>
      <c r="H11" s="738">
        <v>1.1123520916426095</v>
      </c>
      <c r="I11" s="738">
        <v>0.64722957774395351</v>
      </c>
      <c r="J11" s="737">
        <v>2607.0492913499997</v>
      </c>
      <c r="K11" s="737">
        <v>5316.4619111359971</v>
      </c>
      <c r="L11" s="738">
        <v>0.76172206401647868</v>
      </c>
      <c r="M11" s="738">
        <v>0.72857788527465006</v>
      </c>
      <c r="N11" s="825"/>
      <c r="O11" s="825"/>
      <c r="P11" s="825"/>
      <c r="Q11" s="825"/>
      <c r="R11" s="109"/>
      <c r="S11" s="109"/>
    </row>
    <row r="12" spans="1:19" ht="12.75" customHeight="1">
      <c r="A12" s="22"/>
      <c r="B12" s="14"/>
      <c r="D12" s="28"/>
      <c r="E12" s="477" t="s">
        <v>158</v>
      </c>
      <c r="F12" s="737">
        <v>2666.6077937360005</v>
      </c>
      <c r="G12" s="737">
        <v>7592.3793039320035</v>
      </c>
      <c r="H12" s="738">
        <v>0.70273798995078307</v>
      </c>
      <c r="I12" s="738">
        <v>0.66569774092370571</v>
      </c>
      <c r="J12" s="737">
        <v>8485.1852005560013</v>
      </c>
      <c r="K12" s="737">
        <v>13801.647111691995</v>
      </c>
      <c r="L12" s="738">
        <v>2.2245085340373345</v>
      </c>
      <c r="M12" s="738">
        <v>1.2421104854620479</v>
      </c>
      <c r="N12" s="825"/>
      <c r="O12" s="825"/>
      <c r="P12" s="825"/>
      <c r="Q12" s="825"/>
      <c r="R12" s="109"/>
      <c r="S12" s="109"/>
    </row>
    <row r="13" spans="1:19" ht="12.75" customHeight="1">
      <c r="A13" s="22"/>
      <c r="B13" s="14"/>
      <c r="D13" s="28"/>
      <c r="E13" s="477" t="s">
        <v>159</v>
      </c>
      <c r="F13" s="737">
        <v>1545.5855124679995</v>
      </c>
      <c r="G13" s="737">
        <v>9137.9648164000046</v>
      </c>
      <c r="H13" s="738">
        <v>0.41176168331954693</v>
      </c>
      <c r="I13" s="738">
        <v>0.60281833211344882</v>
      </c>
      <c r="J13" s="737">
        <v>6916.2293902460015</v>
      </c>
      <c r="K13" s="737">
        <v>20717.876501937993</v>
      </c>
      <c r="L13" s="738">
        <v>1.8445974241328149</v>
      </c>
      <c r="M13" s="738">
        <v>1.3941198323085366</v>
      </c>
      <c r="N13" s="825"/>
      <c r="O13" s="825"/>
      <c r="P13" s="825"/>
      <c r="Q13" s="825"/>
      <c r="R13" s="109"/>
      <c r="S13" s="109"/>
    </row>
    <row r="14" spans="1:19" ht="12.75" customHeight="1">
      <c r="A14" s="22"/>
      <c r="B14" s="14"/>
      <c r="D14" s="28"/>
      <c r="E14" s="477" t="s">
        <v>160</v>
      </c>
      <c r="F14" s="737">
        <v>1989.5344081560004</v>
      </c>
      <c r="G14" s="737">
        <v>11127.499224556004</v>
      </c>
      <c r="H14" s="738">
        <v>0.59805916672710624</v>
      </c>
      <c r="I14" s="738">
        <v>0.60196186733337065</v>
      </c>
      <c r="J14" s="737">
        <v>3721.0557113239984</v>
      </c>
      <c r="K14" s="737">
        <v>24438.932213261993</v>
      </c>
      <c r="L14" s="738">
        <v>1.1240162402286451</v>
      </c>
      <c r="M14" s="738">
        <v>1.3449118520187002</v>
      </c>
      <c r="N14" s="825"/>
      <c r="O14" s="825"/>
      <c r="P14" s="825"/>
      <c r="Q14" s="825"/>
      <c r="R14" s="109"/>
      <c r="S14" s="109"/>
    </row>
    <row r="15" spans="1:19" ht="12.75" customHeight="1">
      <c r="A15" s="22"/>
      <c r="B15" s="14"/>
      <c r="C15" s="30"/>
      <c r="D15" s="28"/>
      <c r="E15" s="477" t="s">
        <v>161</v>
      </c>
      <c r="F15" s="737">
        <v>1074.2611707759995</v>
      </c>
      <c r="G15" s="737">
        <v>12201.760395332007</v>
      </c>
      <c r="H15" s="738">
        <v>0.53374485880265421</v>
      </c>
      <c r="I15" s="738">
        <v>0.59526370368483128</v>
      </c>
      <c r="J15" s="737">
        <v>3491.8838315839989</v>
      </c>
      <c r="K15" s="737">
        <v>27930.816044845986</v>
      </c>
      <c r="L15" s="738">
        <v>1.8083945605767848</v>
      </c>
      <c r="M15" s="738">
        <v>1.3894317039422459</v>
      </c>
      <c r="N15" s="825"/>
      <c r="O15" s="825"/>
      <c r="P15" s="825"/>
      <c r="Q15" s="825"/>
      <c r="R15" s="109"/>
      <c r="S15" s="109"/>
    </row>
    <row r="16" spans="1:19" ht="12.75" customHeight="1">
      <c r="E16" s="477" t="s">
        <v>162</v>
      </c>
      <c r="F16" s="737">
        <v>557.14756095200039</v>
      </c>
      <c r="G16" s="737">
        <v>12758.907956284009</v>
      </c>
      <c r="H16" s="738">
        <v>0.60933789420441942</v>
      </c>
      <c r="I16" s="738">
        <v>0.59586469697484468</v>
      </c>
      <c r="J16" s="737">
        <v>1395.8337645860006</v>
      </c>
      <c r="K16" s="737">
        <v>29326.649809431987</v>
      </c>
      <c r="L16" s="738">
        <v>1.607127793404336</v>
      </c>
      <c r="M16" s="738">
        <v>1.3984477831211131</v>
      </c>
      <c r="N16" s="825"/>
      <c r="O16" s="825"/>
      <c r="P16" s="825"/>
      <c r="Q16" s="825"/>
      <c r="R16" s="109"/>
      <c r="S16" s="109"/>
    </row>
    <row r="17" spans="5:19" ht="12.75" customHeight="1">
      <c r="E17" s="477" t="s">
        <v>163</v>
      </c>
      <c r="F17" s="737">
        <v>252.81766673399949</v>
      </c>
      <c r="G17" s="737">
        <v>13011.725623018014</v>
      </c>
      <c r="H17" s="738">
        <v>0.44786341176549377</v>
      </c>
      <c r="I17" s="738">
        <v>0.59206314917577174</v>
      </c>
      <c r="J17" s="737">
        <v>1172.9308006067374</v>
      </c>
      <c r="K17" s="737">
        <v>30499.580610038727</v>
      </c>
      <c r="L17" s="738">
        <v>2.2260588799740555</v>
      </c>
      <c r="M17" s="738">
        <v>1.4187324880661181</v>
      </c>
      <c r="N17" s="825"/>
      <c r="O17" s="825"/>
      <c r="P17" s="825"/>
      <c r="Q17" s="825"/>
      <c r="R17" s="109"/>
      <c r="S17" s="109"/>
    </row>
    <row r="18" spans="5:19" ht="12.75" customHeight="1">
      <c r="E18" s="477" t="s">
        <v>164</v>
      </c>
      <c r="F18" s="737">
        <v>287.44530443800073</v>
      </c>
      <c r="G18" s="737">
        <v>13299.170927456018</v>
      </c>
      <c r="H18" s="738">
        <v>0.40231168254330851</v>
      </c>
      <c r="I18" s="738">
        <v>0.58608844635853996</v>
      </c>
      <c r="J18" s="737">
        <v>802.32225572744767</v>
      </c>
      <c r="K18" s="737">
        <v>31301.902865766177</v>
      </c>
      <c r="L18" s="738">
        <v>1.1759059889396688</v>
      </c>
      <c r="M18" s="738">
        <v>1.4112626801652957</v>
      </c>
      <c r="N18" s="825"/>
      <c r="O18" s="825"/>
      <c r="P18" s="825"/>
      <c r="Q18" s="825"/>
      <c r="R18" s="109"/>
      <c r="S18" s="109"/>
    </row>
    <row r="19" spans="5:19" ht="12.75" customHeight="1">
      <c r="E19" s="477" t="s">
        <v>165</v>
      </c>
      <c r="F19" s="737">
        <v>410.84120737799958</v>
      </c>
      <c r="G19" s="737">
        <v>13710.012134834014</v>
      </c>
      <c r="H19" s="738">
        <v>0.28218729913517482</v>
      </c>
      <c r="I19" s="738">
        <v>0.56776530694577598</v>
      </c>
      <c r="J19" s="737">
        <v>899.5891199699729</v>
      </c>
      <c r="K19" s="737">
        <v>32201.491985736153</v>
      </c>
      <c r="L19" s="738">
        <v>0.63440937063514569</v>
      </c>
      <c r="M19" s="738">
        <v>1.3645819902307381</v>
      </c>
      <c r="N19" s="825"/>
      <c r="O19" s="825"/>
      <c r="P19" s="825"/>
      <c r="Q19" s="825"/>
      <c r="R19" s="109"/>
      <c r="S19" s="109"/>
    </row>
    <row r="20" spans="5:19" ht="12.75" customHeight="1">
      <c r="E20" s="477" t="s">
        <v>166</v>
      </c>
      <c r="F20" s="737">
        <v>528.11249853200013</v>
      </c>
      <c r="G20" s="737">
        <v>14238.124633366016</v>
      </c>
      <c r="H20" s="738">
        <v>0.19617528317813226</v>
      </c>
      <c r="I20" s="738">
        <v>0.53049405872638089</v>
      </c>
      <c r="J20" s="737">
        <v>2541.2850268182665</v>
      </c>
      <c r="K20" s="737">
        <v>34742.777012554412</v>
      </c>
      <c r="L20" s="738">
        <v>1.0534192771418673</v>
      </c>
      <c r="M20" s="738">
        <v>1.3357223228898958</v>
      </c>
      <c r="N20" s="825"/>
      <c r="O20" s="825"/>
      <c r="P20" s="825"/>
      <c r="Q20" s="825"/>
      <c r="R20" s="109"/>
      <c r="S20" s="109"/>
    </row>
    <row r="21" spans="5:19" ht="12.75" customHeight="1">
      <c r="E21" s="701" t="s">
        <v>167</v>
      </c>
      <c r="F21" s="737">
        <v>1733.8832916699996</v>
      </c>
      <c r="G21" s="737">
        <v>15972.007925036016</v>
      </c>
      <c r="H21" s="738">
        <v>0.49927424018704525</v>
      </c>
      <c r="I21" s="738">
        <v>0.52691726423567176</v>
      </c>
      <c r="J21" s="737">
        <v>2649.1146572150901</v>
      </c>
      <c r="K21" s="737">
        <v>37391.891669769495</v>
      </c>
      <c r="L21" s="738">
        <v>0.83814613002166893</v>
      </c>
      <c r="M21" s="738">
        <v>1.2818101455214812</v>
      </c>
      <c r="N21" s="825"/>
      <c r="O21" s="825"/>
      <c r="P21" s="825"/>
      <c r="Q21" s="825"/>
      <c r="R21" s="109"/>
      <c r="S21" s="109"/>
    </row>
    <row r="22" spans="5:19" ht="12.75" customHeight="1">
      <c r="E22" s="824"/>
      <c r="F22" s="824"/>
      <c r="G22" s="824"/>
      <c r="H22" s="824"/>
      <c r="I22" s="824"/>
      <c r="J22" s="824"/>
      <c r="K22" s="824"/>
      <c r="L22" s="824"/>
      <c r="M22" s="824"/>
      <c r="R22" s="27"/>
    </row>
    <row r="23" spans="5:19" ht="12.75" customHeight="1">
      <c r="F23" s="86"/>
      <c r="G23" s="108"/>
      <c r="H23" s="27"/>
      <c r="I23" s="27"/>
      <c r="J23" s="107"/>
      <c r="K23" s="108"/>
      <c r="L23" s="27"/>
      <c r="M23" s="265"/>
      <c r="R23" s="27"/>
    </row>
    <row r="24" spans="5:19" ht="12.75" customHeight="1">
      <c r="F24" s="26"/>
    </row>
    <row r="25" spans="5:19" ht="12.75" customHeight="1">
      <c r="F25" s="26"/>
    </row>
    <row r="26" spans="5:19" ht="12.75" customHeight="1">
      <c r="F26" s="26"/>
    </row>
    <row r="27" spans="5:19" ht="12" customHeight="1">
      <c r="F27" s="26"/>
      <c r="G27" s="26"/>
      <c r="H27" s="26"/>
      <c r="I27" s="26"/>
      <c r="J27" s="26"/>
      <c r="K27" s="26"/>
      <c r="L27" s="26"/>
      <c r="M27" s="26"/>
    </row>
    <row r="30" spans="5:19">
      <c r="L30" s="26"/>
      <c r="M30" s="26"/>
    </row>
    <row r="31" spans="5:19">
      <c r="L31" s="26"/>
      <c r="M31" s="26"/>
    </row>
  </sheetData>
  <mergeCells count="5">
    <mergeCell ref="E3:M3"/>
    <mergeCell ref="F7:I7"/>
    <mergeCell ref="J7:M7"/>
    <mergeCell ref="L8:M8"/>
    <mergeCell ref="C7:C9"/>
  </mergeCells>
  <hyperlinks>
    <hyperlink ref="C4" location="Indice!A1" display="Indice!A1"/>
  </hyperlinks>
  <printOptions horizontalCentered="1" verticalCentered="1"/>
  <pageMargins left="0.78740157480314965" right="0.78740157480314965" top="0.78740157480314965" bottom="0.98425196850393704" header="0" footer="0"/>
  <pageSetup paperSize="9" orientation="landscape" horizontalDpi="4294967292" verticalDpi="4294967292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codeName="Hoja22">
    <pageSetUpPr autoPageBreaks="0"/>
  </sheetPr>
  <dimension ref="A1:CW39"/>
  <sheetViews>
    <sheetView showGridLines="0" showRowColHeaders="0" showOutlineSymbols="0" zoomScaleNormal="100" workbookViewId="0"/>
  </sheetViews>
  <sheetFormatPr baseColWidth="10" defaultColWidth="8.7109375" defaultRowHeight="11.25"/>
  <cols>
    <col min="1" max="1" width="0.140625" style="27" customWidth="1"/>
    <col min="2" max="2" width="2.7109375" style="27" customWidth="1"/>
    <col min="3" max="3" width="23.7109375" style="27" customWidth="1"/>
    <col min="4" max="4" width="1.28515625" style="27" customWidth="1"/>
    <col min="5" max="5" width="8.7109375" style="23" bestFit="1" customWidth="1"/>
    <col min="6" max="17" width="5.7109375" style="23" customWidth="1"/>
    <col min="18" max="16384" width="8.7109375" style="23"/>
  </cols>
  <sheetData>
    <row r="1" spans="1:101" s="27" customFormat="1" ht="0.75" customHeight="1"/>
    <row r="2" spans="1:101" s="27" customFormat="1" ht="21" customHeight="1">
      <c r="E2" s="13"/>
      <c r="H2" s="13"/>
      <c r="Q2" s="66" t="s">
        <v>36</v>
      </c>
    </row>
    <row r="3" spans="1:101" s="27" customFormat="1" ht="15" customHeight="1">
      <c r="E3" s="1028" t="s">
        <v>538</v>
      </c>
      <c r="F3" s="1028"/>
      <c r="G3" s="1028"/>
      <c r="H3" s="1028"/>
      <c r="I3" s="1028"/>
      <c r="J3" s="1028"/>
      <c r="K3" s="1028"/>
      <c r="L3" s="1028"/>
      <c r="M3" s="1028"/>
      <c r="N3" s="1028"/>
      <c r="O3" s="1028"/>
      <c r="P3" s="1028"/>
      <c r="Q3" s="1028"/>
    </row>
    <row r="4" spans="1:101" s="22" customFormat="1" ht="20.25" customHeight="1">
      <c r="B4" s="14"/>
      <c r="C4" s="6" t="str">
        <f>Indice!C4</f>
        <v>Producción de energía eléctrica</v>
      </c>
    </row>
    <row r="5" spans="1:101" s="22" customFormat="1" ht="12.75" customHeight="1">
      <c r="B5" s="14"/>
      <c r="C5" s="7"/>
    </row>
    <row r="6" spans="1:101" s="22" customFormat="1" ht="13.5" customHeight="1">
      <c r="B6" s="14"/>
      <c r="C6" s="10"/>
      <c r="D6" s="28"/>
      <c r="E6" s="28"/>
    </row>
    <row r="7" spans="1:101" ht="12.75" customHeight="1">
      <c r="A7" s="22"/>
      <c r="B7" s="14"/>
      <c r="C7" s="1035" t="s">
        <v>339</v>
      </c>
      <c r="D7" s="28"/>
      <c r="E7" s="122"/>
      <c r="F7" s="1040">
        <v>2017</v>
      </c>
      <c r="G7" s="1040"/>
      <c r="H7" s="1040"/>
      <c r="I7" s="1040"/>
      <c r="J7" s="1040"/>
      <c r="K7" s="1040"/>
      <c r="L7" s="1040">
        <v>2018</v>
      </c>
      <c r="M7" s="1040"/>
      <c r="N7" s="1040"/>
      <c r="O7" s="1040"/>
      <c r="P7" s="1040"/>
      <c r="Q7" s="1040"/>
    </row>
    <row r="8" spans="1:101" ht="12.75" customHeight="1">
      <c r="A8" s="22"/>
      <c r="B8" s="14"/>
      <c r="C8" s="1035"/>
      <c r="D8" s="28"/>
      <c r="E8" s="123"/>
      <c r="F8" s="1041" t="s">
        <v>168</v>
      </c>
      <c r="G8" s="1041"/>
      <c r="H8" s="1041" t="s">
        <v>169</v>
      </c>
      <c r="I8" s="1041"/>
      <c r="J8" s="1041" t="s">
        <v>170</v>
      </c>
      <c r="K8" s="1041"/>
      <c r="L8" s="1041" t="s">
        <v>168</v>
      </c>
      <c r="M8" s="1041"/>
      <c r="N8" s="1041" t="s">
        <v>169</v>
      </c>
      <c r="O8" s="1041"/>
      <c r="P8" s="1041" t="s">
        <v>170</v>
      </c>
      <c r="Q8" s="1041"/>
    </row>
    <row r="9" spans="1:101" ht="12.75" customHeight="1">
      <c r="A9" s="22"/>
      <c r="B9" s="14"/>
      <c r="C9" s="1035"/>
      <c r="D9" s="28"/>
      <c r="E9" s="17"/>
      <c r="F9" s="19" t="s">
        <v>171</v>
      </c>
      <c r="G9" s="19" t="s">
        <v>172</v>
      </c>
      <c r="H9" s="19" t="s">
        <v>171</v>
      </c>
      <c r="I9" s="19" t="s">
        <v>172</v>
      </c>
      <c r="J9" s="19" t="s">
        <v>171</v>
      </c>
      <c r="K9" s="19" t="s">
        <v>172</v>
      </c>
      <c r="L9" s="19" t="s">
        <v>171</v>
      </c>
      <c r="M9" s="19" t="s">
        <v>172</v>
      </c>
      <c r="N9" s="19" t="s">
        <v>171</v>
      </c>
      <c r="O9" s="19" t="s">
        <v>172</v>
      </c>
      <c r="P9" s="19" t="s">
        <v>171</v>
      </c>
      <c r="Q9" s="19" t="s">
        <v>172</v>
      </c>
    </row>
    <row r="10" spans="1:101" ht="12.75" customHeight="1">
      <c r="A10" s="22"/>
      <c r="B10" s="14"/>
      <c r="C10" s="91"/>
      <c r="D10" s="28"/>
      <c r="E10" s="477" t="s">
        <v>156</v>
      </c>
      <c r="F10" s="733">
        <f>'Data 2'!D110</f>
        <v>2989.757404</v>
      </c>
      <c r="G10" s="734">
        <f>'Data 2'!I110</f>
        <v>33.342229821546603</v>
      </c>
      <c r="H10" s="733">
        <f>'Data 2'!D175</f>
        <v>3362.6408449999999</v>
      </c>
      <c r="I10" s="734">
        <f>'Data 2'!I175</f>
        <v>35.13293689020135</v>
      </c>
      <c r="J10" s="733">
        <f>'Data 2'!D45</f>
        <v>6352.3982489999999</v>
      </c>
      <c r="K10" s="734">
        <f>'Data 2'!I45</f>
        <v>34.266770523211392</v>
      </c>
      <c r="L10" s="733">
        <f>'Data 2'!D122</f>
        <v>3213.4462119999998</v>
      </c>
      <c r="M10" s="734">
        <f>'Data 2'!I122</f>
        <v>35.836841469590475</v>
      </c>
      <c r="N10" s="733">
        <f>'Data 2'!D187</f>
        <v>2184.7758279999998</v>
      </c>
      <c r="O10" s="734">
        <f>'Data 2'!I187</f>
        <v>22.826580304731113</v>
      </c>
      <c r="P10" s="733">
        <f>'Data 2'!D57</f>
        <v>5398.2220399999997</v>
      </c>
      <c r="Q10" s="734">
        <f>'Data 2'!I57</f>
        <v>29.11965349577094</v>
      </c>
      <c r="R10" s="306"/>
      <c r="S10" s="124"/>
      <c r="T10" s="124"/>
      <c r="U10" s="124"/>
      <c r="V10" s="124"/>
      <c r="W10" s="124"/>
      <c r="X10" s="124"/>
      <c r="Y10" s="124"/>
      <c r="Z10" s="124"/>
      <c r="AA10" s="124"/>
      <c r="AB10" s="124"/>
      <c r="AC10" s="124"/>
      <c r="AD10" s="124"/>
      <c r="AE10" s="124"/>
      <c r="AF10" s="124"/>
      <c r="AG10" s="124"/>
      <c r="AH10" s="124"/>
      <c r="AI10" s="124"/>
      <c r="AJ10" s="124"/>
      <c r="AK10" s="124"/>
      <c r="AL10" s="124"/>
      <c r="AM10" s="124"/>
      <c r="AN10" s="124"/>
      <c r="AO10" s="124"/>
      <c r="AP10" s="124"/>
      <c r="AQ10" s="124"/>
      <c r="AR10" s="124"/>
      <c r="AS10" s="124"/>
      <c r="AT10" s="124"/>
      <c r="AU10" s="124"/>
      <c r="AV10" s="124"/>
      <c r="AW10" s="124"/>
      <c r="AX10" s="124"/>
      <c r="AY10" s="124"/>
      <c r="AZ10" s="124"/>
      <c r="BA10" s="124"/>
      <c r="BB10" s="124"/>
      <c r="BC10" s="124"/>
      <c r="BD10" s="124"/>
      <c r="BE10" s="124"/>
      <c r="BF10" s="124"/>
      <c r="BG10" s="124"/>
      <c r="BH10" s="124"/>
      <c r="BI10" s="124"/>
      <c r="BJ10" s="124"/>
      <c r="BK10" s="124"/>
      <c r="BL10" s="124"/>
      <c r="BM10" s="124"/>
      <c r="BN10" s="124"/>
      <c r="BO10" s="124"/>
      <c r="BP10" s="124"/>
      <c r="BQ10" s="124"/>
      <c r="BR10" s="124"/>
      <c r="BS10" s="124"/>
      <c r="BT10" s="124"/>
      <c r="BU10" s="124"/>
      <c r="BV10" s="124"/>
      <c r="BW10" s="124"/>
      <c r="BX10" s="124"/>
      <c r="BY10" s="124"/>
      <c r="BZ10" s="124"/>
      <c r="CA10" s="124"/>
      <c r="CB10" s="124"/>
      <c r="CC10" s="124"/>
      <c r="CD10" s="124"/>
      <c r="CE10" s="124"/>
      <c r="CF10" s="124"/>
      <c r="CG10" s="124"/>
      <c r="CH10" s="124"/>
      <c r="CI10" s="124"/>
      <c r="CJ10" s="124"/>
      <c r="CK10" s="124"/>
      <c r="CL10" s="124"/>
      <c r="CM10" s="124"/>
      <c r="CN10" s="124"/>
      <c r="CO10" s="124"/>
      <c r="CP10" s="124"/>
      <c r="CQ10" s="124"/>
      <c r="CR10" s="124"/>
      <c r="CS10" s="124"/>
      <c r="CT10" s="124"/>
      <c r="CU10" s="124"/>
      <c r="CV10" s="124"/>
      <c r="CW10" s="124"/>
    </row>
    <row r="11" spans="1:101" ht="12.75" customHeight="1">
      <c r="A11" s="22"/>
      <c r="B11" s="14"/>
      <c r="D11" s="28"/>
      <c r="E11" s="477" t="s">
        <v>157</v>
      </c>
      <c r="F11" s="733">
        <f>'Data 2'!D111</f>
        <v>4613.1434090000002</v>
      </c>
      <c r="G11" s="734">
        <f>'Data 2'!I111</f>
        <v>51.446477743259386</v>
      </c>
      <c r="H11" s="733">
        <f>'Data 2'!D176</f>
        <v>3588.3883019999998</v>
      </c>
      <c r="I11" s="734">
        <f>'Data 2'!I176</f>
        <v>37.491550707581673</v>
      </c>
      <c r="J11" s="733">
        <f>'Data 2'!D46</f>
        <v>8201.5317109999996</v>
      </c>
      <c r="K11" s="734">
        <f>'Data 2'!I46</f>
        <v>44.241559496670391</v>
      </c>
      <c r="L11" s="733">
        <f>'Data 2'!D123</f>
        <v>3478.152415</v>
      </c>
      <c r="M11" s="734">
        <f>'Data 2'!I123</f>
        <v>38.788885352417488</v>
      </c>
      <c r="N11" s="733">
        <f>'Data 2'!D188</f>
        <v>2138.257912</v>
      </c>
      <c r="O11" s="734">
        <f>'Data 2'!I188</f>
        <v>22.34056021444351</v>
      </c>
      <c r="P11" s="733">
        <f>'Data 2'!D58</f>
        <v>5616.4103270000005</v>
      </c>
      <c r="Q11" s="734">
        <f>'Data 2'!I58</f>
        <v>30.296627556340681</v>
      </c>
      <c r="R11" s="306"/>
      <c r="S11" s="124"/>
      <c r="T11" s="124"/>
      <c r="U11" s="124"/>
      <c r="V11" s="124"/>
      <c r="W11" s="124"/>
      <c r="X11" s="124"/>
      <c r="Y11" s="124"/>
      <c r="Z11" s="124"/>
      <c r="AA11" s="124"/>
      <c r="AB11" s="124"/>
      <c r="AC11" s="124"/>
      <c r="AD11" s="124"/>
      <c r="AE11" s="124"/>
      <c r="AF11" s="124"/>
      <c r="AG11" s="124"/>
      <c r="AH11" s="124"/>
      <c r="AI11" s="124"/>
      <c r="AJ11" s="124"/>
      <c r="AK11" s="124"/>
      <c r="AL11" s="124"/>
      <c r="AM11" s="124"/>
      <c r="AN11" s="124"/>
      <c r="AO11" s="124"/>
      <c r="AP11" s="124"/>
      <c r="AQ11" s="124"/>
      <c r="AR11" s="124"/>
      <c r="AS11" s="124"/>
      <c r="AT11" s="124"/>
      <c r="AU11" s="124"/>
      <c r="AV11" s="124"/>
      <c r="AW11" s="124"/>
      <c r="AX11" s="124"/>
      <c r="AY11" s="124"/>
      <c r="AZ11" s="124"/>
      <c r="BA11" s="124"/>
      <c r="BB11" s="124"/>
      <c r="BC11" s="124"/>
      <c r="BD11" s="124"/>
      <c r="BE11" s="124"/>
      <c r="BF11" s="124"/>
      <c r="BG11" s="124"/>
      <c r="BH11" s="124"/>
      <c r="BI11" s="124"/>
      <c r="BJ11" s="124"/>
      <c r="BK11" s="124"/>
      <c r="BL11" s="124"/>
      <c r="BM11" s="124"/>
      <c r="BN11" s="124"/>
      <c r="BO11" s="124"/>
      <c r="BP11" s="124"/>
      <c r="BQ11" s="124"/>
      <c r="BR11" s="124"/>
      <c r="BS11" s="124"/>
      <c r="BT11" s="124"/>
      <c r="BU11" s="124"/>
      <c r="BV11" s="124"/>
      <c r="BW11" s="124"/>
      <c r="BX11" s="124"/>
      <c r="BY11" s="124"/>
      <c r="BZ11" s="124"/>
      <c r="CA11" s="124"/>
      <c r="CB11" s="124"/>
      <c r="CC11" s="124"/>
      <c r="CD11" s="124"/>
      <c r="CE11" s="124"/>
      <c r="CF11" s="124"/>
      <c r="CG11" s="124"/>
      <c r="CH11" s="124"/>
      <c r="CI11" s="124"/>
      <c r="CJ11" s="124"/>
      <c r="CK11" s="124"/>
      <c r="CL11" s="124"/>
      <c r="CM11" s="124"/>
      <c r="CN11" s="124"/>
      <c r="CO11" s="124"/>
      <c r="CP11" s="124"/>
      <c r="CQ11" s="124"/>
      <c r="CR11" s="124"/>
      <c r="CS11" s="124"/>
      <c r="CT11" s="124"/>
      <c r="CU11" s="124"/>
      <c r="CV11" s="124"/>
      <c r="CW11" s="124"/>
    </row>
    <row r="12" spans="1:101" ht="12.75" customHeight="1">
      <c r="A12" s="22"/>
      <c r="B12" s="14"/>
      <c r="C12" s="95"/>
      <c r="D12" s="28"/>
      <c r="E12" s="477" t="s">
        <v>158</v>
      </c>
      <c r="F12" s="733">
        <f>'Data 2'!D112</f>
        <v>4750.7259160000003</v>
      </c>
      <c r="G12" s="734">
        <f>'Data 2'!I112</f>
        <v>52.980818811093577</v>
      </c>
      <c r="H12" s="733">
        <f>'Data 2'!D177</f>
        <v>3420.563666</v>
      </c>
      <c r="I12" s="734">
        <f>'Data 2'!I177</f>
        <v>35.738115649545016</v>
      </c>
      <c r="J12" s="733">
        <f>'Data 2'!D47</f>
        <v>8171.2895820000003</v>
      </c>
      <c r="K12" s="734">
        <f>'Data 2'!I47</f>
        <v>44.078424243816954</v>
      </c>
      <c r="L12" s="733">
        <f>'Data 2'!D124</f>
        <v>5968.3014750000002</v>
      </c>
      <c r="M12" s="734">
        <f>'Data 2'!I124</f>
        <v>66.559406846016316</v>
      </c>
      <c r="N12" s="733">
        <f>'Data 2'!D189</f>
        <v>3731.169668</v>
      </c>
      <c r="O12" s="734">
        <f>'Data 2'!I189</f>
        <v>38.983333194026407</v>
      </c>
      <c r="P12" s="733">
        <f>'Data 2'!D59</f>
        <v>9699.4711429999988</v>
      </c>
      <c r="Q12" s="734">
        <f>'Data 2'!I59</f>
        <v>52.321900930253193</v>
      </c>
      <c r="R12" s="306"/>
    </row>
    <row r="13" spans="1:101" ht="12.75" customHeight="1">
      <c r="A13" s="22"/>
      <c r="B13" s="14"/>
      <c r="C13" s="95"/>
      <c r="D13" s="28"/>
      <c r="E13" s="477" t="s">
        <v>159</v>
      </c>
      <c r="F13" s="733">
        <f>'Data 2'!D113</f>
        <v>4708.5443059999998</v>
      </c>
      <c r="G13" s="734">
        <f>'Data 2'!I113</f>
        <v>52.51040307335473</v>
      </c>
      <c r="H13" s="733">
        <f>'Data 2'!D178</f>
        <v>3293.934045</v>
      </c>
      <c r="I13" s="734">
        <f>'Data 2'!I178</f>
        <v>34.415086908715239</v>
      </c>
      <c r="J13" s="733">
        <f>'Data 2'!D48</f>
        <v>8002.4783509999997</v>
      </c>
      <c r="K13" s="734">
        <f>'Data 2'!I48</f>
        <v>43.167805059113221</v>
      </c>
      <c r="L13" s="733">
        <f>'Data 2'!D125</f>
        <v>7075.9146760000003</v>
      </c>
      <c r="M13" s="734">
        <f>'Data 2'!I125</f>
        <v>78.911677920489382</v>
      </c>
      <c r="N13" s="733">
        <f>'Data 2'!D190</f>
        <v>4821.6129769999998</v>
      </c>
      <c r="O13" s="734">
        <f>'Data 2'!I190</f>
        <v>50.37630607556509</v>
      </c>
      <c r="P13" s="733">
        <f>'Data 2'!D60</f>
        <v>11897.527653000001</v>
      </c>
      <c r="Q13" s="734">
        <f>'Data 2'!I60</f>
        <v>64.178887075143905</v>
      </c>
      <c r="R13" s="306"/>
    </row>
    <row r="14" spans="1:101" ht="12.75" customHeight="1">
      <c r="A14" s="22"/>
      <c r="B14" s="14"/>
      <c r="C14" s="95"/>
      <c r="D14" s="28"/>
      <c r="E14" s="477" t="s">
        <v>160</v>
      </c>
      <c r="F14" s="733">
        <f>'Data 2'!D114</f>
        <v>4931.1287140000004</v>
      </c>
      <c r="G14" s="734">
        <f>'Data 2'!I114</f>
        <v>54.992698284430965</v>
      </c>
      <c r="H14" s="733">
        <f>'Data 2'!D179</f>
        <v>3137.2215369999999</v>
      </c>
      <c r="I14" s="734">
        <f>'Data 2'!I179</f>
        <v>32.777751579949502</v>
      </c>
      <c r="J14" s="733">
        <f>'Data 2'!D49</f>
        <v>8068.3502509999998</v>
      </c>
      <c r="K14" s="734">
        <f>'Data 2'!I49</f>
        <v>43.523138146358377</v>
      </c>
      <c r="L14" s="733">
        <f>'Data 2'!D126</f>
        <v>7092.1430470000005</v>
      </c>
      <c r="M14" s="734">
        <f>'Data 2'!I126</f>
        <v>79.092659184985095</v>
      </c>
      <c r="N14" s="733">
        <f>'Data 2'!D191</f>
        <v>5003.5802000000003</v>
      </c>
      <c r="O14" s="734">
        <f>'Data 2'!I191</f>
        <v>52.277503157391479</v>
      </c>
      <c r="P14" s="733">
        <f>'Data 2'!D61</f>
        <v>12095.723247000002</v>
      </c>
      <c r="Q14" s="734">
        <f>'Data 2'!I61</f>
        <v>65.248014461698858</v>
      </c>
      <c r="R14" s="306"/>
    </row>
    <row r="15" spans="1:101" ht="12.75" customHeight="1">
      <c r="A15" s="22"/>
      <c r="B15" s="14"/>
      <c r="C15" s="95"/>
      <c r="D15" s="28"/>
      <c r="E15" s="477" t="s">
        <v>161</v>
      </c>
      <c r="F15" s="733">
        <f>'Data 2'!D115</f>
        <v>4572.4959479999998</v>
      </c>
      <c r="G15" s="734">
        <f>'Data 2'!I115</f>
        <v>50.993171068774309</v>
      </c>
      <c r="H15" s="733">
        <f>'Data 2'!D180</f>
        <v>2932.1777889999998</v>
      </c>
      <c r="I15" s="734">
        <f>'Data 2'!I180</f>
        <v>30.635450516508289</v>
      </c>
      <c r="J15" s="733">
        <f>'Data 2'!D50</f>
        <v>7504.6737370000001</v>
      </c>
      <c r="K15" s="734">
        <f>'Data 2'!I50</f>
        <v>40.482495384767923</v>
      </c>
      <c r="L15" s="733">
        <f>'Data 2'!D127</f>
        <v>6922.7266970000001</v>
      </c>
      <c r="M15" s="734">
        <f>'Data 2'!I127</f>
        <v>77.203302252656698</v>
      </c>
      <c r="N15" s="733">
        <f>'Data 2'!D192</f>
        <v>4953.5781610000004</v>
      </c>
      <c r="O15" s="734">
        <f>'Data 2'!I192</f>
        <v>51.755080882297634</v>
      </c>
      <c r="P15" s="733">
        <f>'Data 2'!D62</f>
        <v>11876.304858</v>
      </c>
      <c r="Q15" s="734">
        <f>'Data 2'!I62</f>
        <v>64.064404856362884</v>
      </c>
      <c r="R15" s="306"/>
    </row>
    <row r="16" spans="1:101" ht="12.75" customHeight="1">
      <c r="C16" s="95"/>
      <c r="E16" s="477" t="s">
        <v>162</v>
      </c>
      <c r="F16" s="733">
        <f>'Data 2'!D116</f>
        <v>4016.684796</v>
      </c>
      <c r="G16" s="734">
        <f>'Data 2'!I116</f>
        <v>44.794680467975532</v>
      </c>
      <c r="H16" s="733">
        <f>'Data 2'!D181</f>
        <v>2852.0756940000001</v>
      </c>
      <c r="I16" s="734">
        <f>'Data 2'!I181</f>
        <v>29.798542271432858</v>
      </c>
      <c r="J16" s="733">
        <f>'Data 2'!D51</f>
        <v>6868.7604899999997</v>
      </c>
      <c r="K16" s="734">
        <f>'Data 2'!I51</f>
        <v>37.05218568857569</v>
      </c>
      <c r="L16" s="733">
        <f>'Data 2'!D128</f>
        <v>5725.784216</v>
      </c>
      <c r="M16" s="734">
        <f>'Data 2'!I128</f>
        <v>63.854817445401011</v>
      </c>
      <c r="N16" s="733">
        <f>'Data 2'!D193</f>
        <v>4520.7186919999995</v>
      </c>
      <c r="O16" s="734">
        <f>'Data 2'!I193</f>
        <v>47.232556739014328</v>
      </c>
      <c r="P16" s="733">
        <f>'Data 2'!D63</f>
        <v>10246.502908</v>
      </c>
      <c r="Q16" s="734">
        <f>'Data 2'!I63</f>
        <v>55.272756847246953</v>
      </c>
      <c r="R16" s="306"/>
    </row>
    <row r="17" spans="3:18" ht="12.75" customHeight="1">
      <c r="C17" s="95"/>
      <c r="E17" s="477" t="s">
        <v>163</v>
      </c>
      <c r="F17" s="733">
        <f>'Data 2'!D117</f>
        <v>3324.5680339999999</v>
      </c>
      <c r="G17" s="734">
        <f>'Data 2'!I117</f>
        <v>37.076088949120418</v>
      </c>
      <c r="H17" s="733">
        <f>'Data 2'!D182</f>
        <v>2711.7360039999999</v>
      </c>
      <c r="I17" s="734">
        <f>'Data 2'!I182</f>
        <v>28.332270463281901</v>
      </c>
      <c r="J17" s="733">
        <f>'Data 2'!D52</f>
        <v>6036.3040380000002</v>
      </c>
      <c r="K17" s="734">
        <f>'Data 2'!I52</f>
        <v>32.561662095263308</v>
      </c>
      <c r="L17" s="733">
        <f>'Data 2'!D129</f>
        <v>5172.242383047409</v>
      </c>
      <c r="M17" s="734">
        <f>'Data 2'!I129</f>
        <v>57.681634636169491</v>
      </c>
      <c r="N17" s="733">
        <f>'Data 2'!D194</f>
        <v>4142.8291356673335</v>
      </c>
      <c r="O17" s="734">
        <f>'Data 2'!I194</f>
        <v>43.284359311435125</v>
      </c>
      <c r="P17" s="733">
        <f>'Data 2'!D64</f>
        <v>9315.0715187147434</v>
      </c>
      <c r="Q17" s="734">
        <f>'Data 2'!I64</f>
        <v>50.248332303370411</v>
      </c>
      <c r="R17" s="306"/>
    </row>
    <row r="18" spans="3:18" ht="12.75" customHeight="1">
      <c r="C18" s="95"/>
      <c r="E18" s="477" t="s">
        <v>164</v>
      </c>
      <c r="F18" s="733">
        <f>'Data 2'!D118</f>
        <v>2575.5982199999999</v>
      </c>
      <c r="G18" s="734">
        <f>'Data 2'!I118</f>
        <v>28.723463537313261</v>
      </c>
      <c r="H18" s="733">
        <f>'Data 2'!D183</f>
        <v>2559.9116119999999</v>
      </c>
      <c r="I18" s="734">
        <f>'Data 2'!I183</f>
        <v>26.746006265468292</v>
      </c>
      <c r="J18" s="733">
        <f>'Data 2'!D53</f>
        <v>5135.5098319999997</v>
      </c>
      <c r="K18" s="734">
        <f>'Data 2'!I53</f>
        <v>27.702503847352833</v>
      </c>
      <c r="L18" s="733">
        <f>'Data 2'!D130</f>
        <v>4492.194368430436</v>
      </c>
      <c r="M18" s="734">
        <f>'Data 2'!I130</f>
        <v>50.097635625845236</v>
      </c>
      <c r="N18" s="733">
        <f>'Data 2'!D195</f>
        <v>3700.7442042497601</v>
      </c>
      <c r="O18" s="734">
        <f>'Data 2'!I195</f>
        <v>38.665447357547109</v>
      </c>
      <c r="P18" s="733">
        <f>'Data 2'!D65</f>
        <v>8192.9385726801956</v>
      </c>
      <c r="Q18" s="734">
        <f>'Data 2'!I65</f>
        <v>44.195205491877751</v>
      </c>
      <c r="R18" s="306"/>
    </row>
    <row r="19" spans="3:18" ht="12.75" customHeight="1">
      <c r="E19" s="477" t="s">
        <v>165</v>
      </c>
      <c r="F19" s="733">
        <f>'Data 2'!D119</f>
        <v>2320.487376</v>
      </c>
      <c r="G19" s="734">
        <f>'Data 2'!I119</f>
        <v>25.878428559145274</v>
      </c>
      <c r="H19" s="733">
        <f>'Data 2'!D184</f>
        <v>2387.5507379999999</v>
      </c>
      <c r="I19" s="734">
        <f>'Data 2'!I184</f>
        <v>24.94517650466107</v>
      </c>
      <c r="J19" s="733">
        <f>'Data 2'!D54</f>
        <v>4708.038114</v>
      </c>
      <c r="K19" s="734">
        <f>'Data 2'!I54</f>
        <v>25.396591231094106</v>
      </c>
      <c r="L19" s="733">
        <f>'Data 2'!D131</f>
        <v>4097.9340500374883</v>
      </c>
      <c r="M19" s="734">
        <f>'Data 2'!I131</f>
        <v>45.700784520873853</v>
      </c>
      <c r="N19" s="733">
        <f>'Data 2'!D196</f>
        <v>3530.7044902846792</v>
      </c>
      <c r="O19" s="734">
        <f>'Data 2'!I196</f>
        <v>36.888869121888682</v>
      </c>
      <c r="P19" s="733">
        <f>'Data 2'!D66</f>
        <v>7628.6385403221666</v>
      </c>
      <c r="Q19" s="734">
        <f>'Data 2'!I66</f>
        <v>41.151199282396576</v>
      </c>
      <c r="R19" s="306"/>
    </row>
    <row r="20" spans="3:18" ht="12.75" customHeight="1">
      <c r="E20" s="477" t="s">
        <v>166</v>
      </c>
      <c r="F20" s="733">
        <f>'Data 2'!D120</f>
        <v>2221.825186</v>
      </c>
      <c r="G20" s="734">
        <f>'Data 2'!I120</f>
        <v>24.778132792914903</v>
      </c>
      <c r="H20" s="733">
        <f>'Data 2'!D185</f>
        <v>2182.0449349999999</v>
      </c>
      <c r="I20" s="734">
        <f>'Data 2'!I185</f>
        <v>22.798047881601374</v>
      </c>
      <c r="J20" s="733">
        <f>'Data 2'!D55</f>
        <v>4403.8701209999999</v>
      </c>
      <c r="K20" s="734">
        <f>'Data 2'!I55</f>
        <v>23.755816454689381</v>
      </c>
      <c r="L20" s="733">
        <f>'Data 2'!D132</f>
        <v>4573.982270225878</v>
      </c>
      <c r="M20" s="734">
        <f>'Data 2'!I132</f>
        <v>51.009746760560468</v>
      </c>
      <c r="N20" s="733">
        <f>'Data 2'!D197</f>
        <v>3434.9973521005491</v>
      </c>
      <c r="O20" s="734">
        <f>'Data 2'!I197</f>
        <v>35.888919082393805</v>
      </c>
      <c r="P20" s="733">
        <f>'Data 2'!D67</f>
        <v>8008.9796223264284</v>
      </c>
      <c r="Q20" s="734">
        <f>'Data 2'!I67</f>
        <v>43.2028748963494</v>
      </c>
      <c r="R20" s="306"/>
    </row>
    <row r="21" spans="3:18" ht="12.75" customHeight="1">
      <c r="E21" s="701" t="s">
        <v>167</v>
      </c>
      <c r="F21" s="481">
        <f>'Data 2'!D121</f>
        <v>2616.62727</v>
      </c>
      <c r="G21" s="735">
        <f>'Data 2'!I121</f>
        <v>29.181025750431111</v>
      </c>
      <c r="H21" s="481">
        <f>'Data 2'!D186</f>
        <v>2266.7847160000001</v>
      </c>
      <c r="I21" s="735">
        <f>'Data 2'!I186</f>
        <v>23.683410760122673</v>
      </c>
      <c r="J21" s="481">
        <f>'Data 2'!D56</f>
        <v>4883.4119860000001</v>
      </c>
      <c r="K21" s="735">
        <f>'Data 2'!I56</f>
        <v>26.342611299740948</v>
      </c>
      <c r="L21" s="481">
        <f>'Data 2'!D133</f>
        <v>4716.5233230899084</v>
      </c>
      <c r="M21" s="735">
        <f>'Data 2'!I133</f>
        <v>52.599386286911063</v>
      </c>
      <c r="N21" s="481">
        <f>'Data 2'!D198</f>
        <v>3455.6965058076053</v>
      </c>
      <c r="O21" s="735">
        <f>'Data 2'!I198</f>
        <v>36.105184242543729</v>
      </c>
      <c r="P21" s="481">
        <f>'Data 2'!D68</f>
        <v>8172.2198288975142</v>
      </c>
      <c r="Q21" s="735">
        <f>'Data 2'!I68</f>
        <v>44.083442278851528</v>
      </c>
      <c r="R21" s="306"/>
    </row>
    <row r="22" spans="3:18" ht="12.75" customHeight="1">
      <c r="E22" s="27"/>
      <c r="F22" s="107"/>
      <c r="G22" s="125"/>
      <c r="H22" s="107"/>
      <c r="I22" s="125"/>
      <c r="J22" s="107"/>
      <c r="K22" s="125"/>
      <c r="L22" s="27"/>
      <c r="M22" s="27"/>
      <c r="N22" s="27"/>
      <c r="O22" s="27"/>
      <c r="P22" s="27"/>
      <c r="Q22" s="27"/>
    </row>
    <row r="23" spans="3:18" ht="12.75" customHeight="1">
      <c r="E23" s="27"/>
      <c r="F23" s="107"/>
      <c r="G23" s="125"/>
      <c r="H23" s="107"/>
      <c r="I23" s="125"/>
      <c r="J23" s="107"/>
      <c r="K23" s="125"/>
      <c r="L23" s="125"/>
      <c r="M23" s="125"/>
      <c r="N23" s="125"/>
      <c r="O23" s="125"/>
      <c r="P23" s="125"/>
      <c r="Q23" s="107"/>
    </row>
    <row r="24" spans="3:18" ht="12.75" customHeight="1">
      <c r="E24" s="27"/>
      <c r="F24" s="107"/>
      <c r="G24" s="107"/>
      <c r="H24" s="107"/>
      <c r="I24" s="107"/>
      <c r="J24" s="107"/>
      <c r="K24" s="107"/>
      <c r="L24" s="107"/>
      <c r="M24" s="107"/>
      <c r="N24" s="107"/>
      <c r="O24" s="107"/>
      <c r="P24" s="107"/>
      <c r="Q24" s="107"/>
    </row>
    <row r="25" spans="3:18" ht="12.75" customHeight="1">
      <c r="F25" s="34"/>
      <c r="G25" s="126"/>
      <c r="H25" s="34"/>
      <c r="I25" s="34"/>
      <c r="J25" s="34"/>
      <c r="K25" s="34"/>
      <c r="L25" s="34"/>
      <c r="M25" s="34"/>
      <c r="N25" s="34"/>
      <c r="O25" s="34"/>
      <c r="P25" s="34"/>
      <c r="Q25" s="34"/>
    </row>
    <row r="26" spans="3:18" ht="12.75" customHeight="1"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</row>
    <row r="27" spans="3:18" ht="12.75" customHeight="1"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</row>
    <row r="28" spans="3:18" ht="12.75" customHeight="1"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</row>
    <row r="29" spans="3:18" ht="12.75" customHeight="1"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</row>
    <row r="30" spans="3:18"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</row>
    <row r="31" spans="3:18"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</row>
    <row r="32" spans="3:18"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</row>
    <row r="33" spans="6:17"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</row>
    <row r="34" spans="6:17"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</row>
    <row r="35" spans="6:17"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</row>
    <row r="36" spans="6:17">
      <c r="F36" s="127"/>
      <c r="G36" s="127"/>
      <c r="H36" s="127"/>
      <c r="I36" s="127"/>
      <c r="J36" s="127"/>
      <c r="K36" s="127"/>
      <c r="L36" s="127"/>
      <c r="M36" s="127"/>
      <c r="N36" s="127"/>
      <c r="O36" s="127"/>
      <c r="P36" s="127"/>
      <c r="Q36" s="127"/>
    </row>
    <row r="37" spans="6:17">
      <c r="F37" s="127"/>
      <c r="G37" s="127"/>
      <c r="H37" s="127"/>
      <c r="I37" s="127"/>
      <c r="J37" s="127"/>
      <c r="K37" s="127"/>
      <c r="L37" s="127"/>
      <c r="M37" s="127"/>
      <c r="N37" s="127"/>
      <c r="O37" s="127"/>
      <c r="P37" s="127"/>
      <c r="Q37" s="127"/>
    </row>
    <row r="38" spans="6:17">
      <c r="F38" s="127"/>
      <c r="G38" s="127"/>
      <c r="H38" s="127"/>
      <c r="I38" s="127"/>
      <c r="J38" s="127"/>
      <c r="K38" s="127"/>
      <c r="L38" s="127"/>
      <c r="M38" s="127"/>
      <c r="N38" s="127"/>
      <c r="O38" s="127"/>
      <c r="P38" s="127"/>
      <c r="Q38" s="127"/>
    </row>
    <row r="39" spans="6:17">
      <c r="F39" s="128"/>
      <c r="G39" s="128"/>
      <c r="H39" s="128"/>
      <c r="I39" s="128"/>
      <c r="J39" s="128"/>
      <c r="K39" s="128"/>
      <c r="L39" s="128"/>
      <c r="M39" s="128"/>
      <c r="N39" s="128"/>
      <c r="O39" s="128"/>
      <c r="P39" s="128"/>
      <c r="Q39" s="128"/>
    </row>
  </sheetData>
  <mergeCells count="10">
    <mergeCell ref="C7:C9"/>
    <mergeCell ref="E3:Q3"/>
    <mergeCell ref="F7:K7"/>
    <mergeCell ref="L7:Q7"/>
    <mergeCell ref="F8:G8"/>
    <mergeCell ref="H8:I8"/>
    <mergeCell ref="J8:K8"/>
    <mergeCell ref="L8:M8"/>
    <mergeCell ref="N8:O8"/>
    <mergeCell ref="P8:Q8"/>
  </mergeCells>
  <hyperlinks>
    <hyperlink ref="C4" location="Indice!A1" display="Indice!A1"/>
  </hyperlinks>
  <printOptions horizontalCentered="1" verticalCentered="1"/>
  <pageMargins left="0.78740157480314965" right="0.78740157480314965" top="0.78740157480314965" bottom="0.98425196850393704" header="0" footer="0"/>
  <pageSetup paperSize="9" orientation="landscape" horizontalDpi="4294967292" verticalDpi="4294967292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codeName="Hoja24">
    <pageSetUpPr autoPageBreaks="0"/>
  </sheetPr>
  <dimension ref="A1:K24"/>
  <sheetViews>
    <sheetView showGridLines="0" showRowColHeaders="0" showOutlineSymbols="0" zoomScaleNormal="100" workbookViewId="0">
      <selection activeCell="G25" sqref="G25"/>
    </sheetView>
  </sheetViews>
  <sheetFormatPr baseColWidth="10" defaultColWidth="8.7109375" defaultRowHeight="11.25"/>
  <cols>
    <col min="1" max="1" width="0.140625" style="27" customWidth="1"/>
    <col min="2" max="2" width="2.7109375" style="27" customWidth="1"/>
    <col min="3" max="3" width="23.7109375" style="27" customWidth="1"/>
    <col min="4" max="4" width="1.28515625" style="27" customWidth="1"/>
    <col min="5" max="5" width="8.140625" style="23" bestFit="1" customWidth="1"/>
    <col min="6" max="6" width="10" style="23" bestFit="1" customWidth="1"/>
    <col min="7" max="7" width="8.7109375" style="23" bestFit="1" customWidth="1"/>
    <col min="8" max="8" width="13.7109375" style="23" customWidth="1"/>
    <col min="9" max="9" width="5.7109375" style="23" customWidth="1"/>
    <col min="10" max="10" width="16.7109375" style="23" customWidth="1"/>
    <col min="11" max="11" width="5.7109375" style="23" customWidth="1"/>
    <col min="12" max="254" width="8.7109375" style="23" customWidth="1"/>
    <col min="255" max="16384" width="8.7109375" style="23"/>
  </cols>
  <sheetData>
    <row r="1" spans="1:11" s="27" customFormat="1" ht="0.75" customHeight="1"/>
    <row r="2" spans="1:11" s="27" customFormat="1" ht="21" customHeight="1">
      <c r="E2" s="13"/>
      <c r="I2" s="13"/>
      <c r="K2" s="66" t="s">
        <v>36</v>
      </c>
    </row>
    <row r="3" spans="1:11" s="27" customFormat="1" ht="15" customHeight="1">
      <c r="E3" s="1028" t="s">
        <v>538</v>
      </c>
      <c r="F3" s="1028"/>
      <c r="G3" s="1028"/>
      <c r="H3" s="1028"/>
      <c r="I3" s="1028"/>
      <c r="J3" s="1028"/>
      <c r="K3" s="1028"/>
    </row>
    <row r="4" spans="1:11" s="22" customFormat="1" ht="20.25" customHeight="1">
      <c r="B4" s="14"/>
      <c r="C4" s="6" t="str">
        <f>Indice!C4</f>
        <v>Producción de energía eléctrica</v>
      </c>
    </row>
    <row r="5" spans="1:11" s="22" customFormat="1" ht="12.75" customHeight="1">
      <c r="B5" s="14"/>
      <c r="C5" s="7"/>
    </row>
    <row r="6" spans="1:11" s="22" customFormat="1" ht="13.5" customHeight="1">
      <c r="B6" s="14"/>
      <c r="C6" s="10"/>
      <c r="D6" s="28"/>
      <c r="E6" s="28"/>
    </row>
    <row r="7" spans="1:11" ht="12.75" customHeight="1">
      <c r="A7" s="22"/>
      <c r="B7" s="14"/>
      <c r="C7" s="1035" t="s">
        <v>340</v>
      </c>
      <c r="D7" s="28"/>
      <c r="E7" s="122">
        <v>7864</v>
      </c>
      <c r="F7" s="122"/>
      <c r="G7" s="119"/>
      <c r="H7" s="119">
        <v>2018</v>
      </c>
      <c r="I7" s="119"/>
      <c r="J7" s="102" t="s">
        <v>205</v>
      </c>
      <c r="K7" s="119"/>
    </row>
    <row r="8" spans="1:11" ht="12.75" customHeight="1">
      <c r="A8" s="22"/>
      <c r="B8" s="14"/>
      <c r="C8" s="1035"/>
      <c r="D8" s="28"/>
      <c r="E8" s="138"/>
      <c r="F8" s="138"/>
      <c r="G8" s="19" t="s">
        <v>206</v>
      </c>
      <c r="H8" s="18" t="s">
        <v>207</v>
      </c>
      <c r="I8" s="18" t="s">
        <v>208</v>
      </c>
      <c r="J8" s="18" t="s">
        <v>209</v>
      </c>
      <c r="K8" s="18" t="s">
        <v>208</v>
      </c>
    </row>
    <row r="9" spans="1:11" ht="12.75" customHeight="1">
      <c r="A9" s="22"/>
      <c r="B9" s="14"/>
      <c r="C9" s="91"/>
      <c r="D9" s="28"/>
      <c r="E9" s="720" t="s">
        <v>210</v>
      </c>
      <c r="F9" s="477" t="s">
        <v>168</v>
      </c>
      <c r="G9" s="479">
        <v>7347.1244100000004</v>
      </c>
      <c r="H9" s="721">
        <v>43265</v>
      </c>
      <c r="I9" s="722">
        <v>81.936250171324943</v>
      </c>
      <c r="J9" s="723" t="s">
        <v>211</v>
      </c>
      <c r="K9" s="722">
        <v>92</v>
      </c>
    </row>
    <row r="10" spans="1:11" ht="12.75" customHeight="1">
      <c r="A10" s="22"/>
      <c r="B10" s="14"/>
      <c r="D10" s="28"/>
      <c r="E10" s="477"/>
      <c r="F10" s="477" t="s">
        <v>169</v>
      </c>
      <c r="G10" s="479">
        <v>5075.8555900000001</v>
      </c>
      <c r="H10" s="721">
        <v>43269</v>
      </c>
      <c r="I10" s="722">
        <v>53.032637836541156</v>
      </c>
      <c r="J10" s="723" t="s">
        <v>212</v>
      </c>
      <c r="K10" s="722">
        <v>91.1</v>
      </c>
    </row>
    <row r="11" spans="1:11" ht="12.75" customHeight="1">
      <c r="A11" s="22"/>
      <c r="B11" s="14"/>
      <c r="D11" s="28"/>
      <c r="E11" s="531"/>
      <c r="F11" s="720" t="s">
        <v>170</v>
      </c>
      <c r="G11" s="724">
        <v>12416.353279000001</v>
      </c>
      <c r="H11" s="725">
        <v>43265</v>
      </c>
      <c r="I11" s="726">
        <v>66.977590489323291</v>
      </c>
      <c r="J11" s="727" t="s">
        <v>212</v>
      </c>
      <c r="K11" s="726">
        <v>86.6</v>
      </c>
    </row>
    <row r="12" spans="1:11" ht="7.5" customHeight="1">
      <c r="A12" s="22"/>
      <c r="B12" s="14"/>
      <c r="D12" s="28"/>
      <c r="E12" s="531"/>
      <c r="F12" s="531"/>
      <c r="G12" s="479"/>
      <c r="H12" s="534"/>
      <c r="I12" s="722"/>
      <c r="J12" s="728"/>
      <c r="K12" s="729"/>
    </row>
    <row r="13" spans="1:11" ht="12.75" customHeight="1">
      <c r="A13" s="22"/>
      <c r="B13" s="14"/>
      <c r="D13" s="28"/>
      <c r="E13" s="720" t="s">
        <v>213</v>
      </c>
      <c r="F13" s="477" t="s">
        <v>168</v>
      </c>
      <c r="G13" s="479">
        <v>2655.0377870000002</v>
      </c>
      <c r="H13" s="721">
        <v>43101</v>
      </c>
      <c r="I13" s="722">
        <v>29.609385684807389</v>
      </c>
      <c r="J13" s="1007" t="s">
        <v>645</v>
      </c>
      <c r="K13" s="1008">
        <v>24.057942222706501</v>
      </c>
    </row>
    <row r="14" spans="1:11" ht="12.75" customHeight="1">
      <c r="A14" s="22"/>
      <c r="B14" s="14"/>
      <c r="D14" s="28"/>
      <c r="E14" s="477"/>
      <c r="F14" s="477" t="s">
        <v>169</v>
      </c>
      <c r="G14" s="479">
        <v>2123.200734</v>
      </c>
      <c r="H14" s="721">
        <v>43140</v>
      </c>
      <c r="I14" s="722">
        <v>22.18324252611378</v>
      </c>
      <c r="J14" s="1007" t="s">
        <v>214</v>
      </c>
      <c r="K14" s="1008">
        <v>17.600000000000001</v>
      </c>
    </row>
    <row r="15" spans="1:11" ht="12.75" customHeight="1">
      <c r="A15" s="22"/>
      <c r="B15" s="14"/>
      <c r="D15" s="28"/>
      <c r="E15" s="730"/>
      <c r="F15" s="704" t="s">
        <v>170</v>
      </c>
      <c r="G15" s="480">
        <v>4950.1709940000001</v>
      </c>
      <c r="H15" s="731">
        <v>43101</v>
      </c>
      <c r="I15" s="732">
        <v>26.702729717671268</v>
      </c>
      <c r="J15" s="1009" t="s">
        <v>646</v>
      </c>
      <c r="K15" s="1010">
        <v>23.000188104792599</v>
      </c>
    </row>
    <row r="16" spans="1:11" ht="12.75" customHeight="1"/>
    <row r="17" spans="9:11" ht="12.75" customHeight="1"/>
    <row r="18" spans="9:11" ht="12.75" customHeight="1"/>
    <row r="19" spans="9:11" ht="12.75" customHeight="1"/>
    <row r="20" spans="9:11" ht="12.75" customHeight="1"/>
    <row r="23" spans="9:11">
      <c r="K23" s="34"/>
    </row>
    <row r="24" spans="9:11">
      <c r="I24" s="23" t="s">
        <v>13</v>
      </c>
    </row>
  </sheetData>
  <mergeCells count="2">
    <mergeCell ref="E3:K3"/>
    <mergeCell ref="C7:C8"/>
  </mergeCells>
  <hyperlinks>
    <hyperlink ref="C4" location="Indice!A1" display="Indice!A1"/>
  </hyperlinks>
  <printOptions horizontalCentered="1" verticalCentered="1"/>
  <pageMargins left="0.78740157480314965" right="0.78740157480314965" top="0.78740157480314965" bottom="0.98425196850393704" header="0" footer="0"/>
  <pageSetup paperSize="9" orientation="landscape" horizontalDpi="4294967292" verticalDpi="4294967292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autoPageBreaks="0"/>
  </sheetPr>
  <dimension ref="A1:E29"/>
  <sheetViews>
    <sheetView showGridLines="0" showRowColHeaders="0" showOutlineSymbols="0" zoomScaleNormal="100" workbookViewId="0">
      <selection activeCell="B2" sqref="B2"/>
    </sheetView>
  </sheetViews>
  <sheetFormatPr baseColWidth="10" defaultColWidth="11.42578125" defaultRowHeight="12.75"/>
  <cols>
    <col min="1" max="1" width="0.140625" style="1" customWidth="1"/>
    <col min="2" max="2" width="2.7109375" style="1" customWidth="1"/>
    <col min="3" max="3" width="23.7109375" style="1" customWidth="1"/>
    <col min="4" max="4" width="1.28515625" style="1" customWidth="1"/>
    <col min="5" max="5" width="105.7109375" style="1" customWidth="1"/>
    <col min="6" max="16384" width="11.42578125" style="139"/>
  </cols>
  <sheetData>
    <row r="1" spans="1:5" s="1" customFormat="1" ht="0.75" customHeight="1"/>
    <row r="2" spans="1:5" s="1" customFormat="1" ht="21" customHeight="1">
      <c r="E2" s="66" t="s">
        <v>36</v>
      </c>
    </row>
    <row r="3" spans="1:5" s="1" customFormat="1" ht="15" customHeight="1">
      <c r="E3" s="921" t="s">
        <v>538</v>
      </c>
    </row>
    <row r="4" spans="1:5" s="4" customFormat="1" ht="20.25" customHeight="1">
      <c r="B4" s="5"/>
      <c r="C4" s="6" t="str">
        <f>Indice!C4</f>
        <v>Producción de energía eléctrica</v>
      </c>
    </row>
    <row r="5" spans="1:5" s="4" customFormat="1" ht="12.75" customHeight="1">
      <c r="B5" s="5"/>
      <c r="C5" s="15"/>
    </row>
    <row r="6" spans="1:5" s="4" customFormat="1" ht="13.5" customHeight="1">
      <c r="B6" s="5"/>
      <c r="C6" s="10"/>
      <c r="D6" s="21"/>
      <c r="E6" s="21"/>
    </row>
    <row r="7" spans="1:5" s="4" customFormat="1" ht="12.75" customHeight="1">
      <c r="B7" s="5"/>
      <c r="C7" s="1027" t="s">
        <v>582</v>
      </c>
      <c r="D7" s="21"/>
      <c r="E7" s="612"/>
    </row>
    <row r="8" spans="1:5" s="1" customFormat="1" ht="12.75" customHeight="1">
      <c r="A8" s="4"/>
      <c r="B8" s="5"/>
      <c r="C8" s="1027"/>
      <c r="D8" s="21"/>
      <c r="E8" s="612"/>
    </row>
    <row r="9" spans="1:5" s="1" customFormat="1" ht="12.75" customHeight="1">
      <c r="A9" s="4"/>
      <c r="B9" s="5"/>
      <c r="C9" s="1027"/>
      <c r="D9" s="21"/>
      <c r="E9" s="612"/>
    </row>
    <row r="10" spans="1:5" s="1" customFormat="1" ht="12.75" customHeight="1">
      <c r="A10" s="4"/>
      <c r="B10" s="5"/>
      <c r="C10" s="358" t="s">
        <v>360</v>
      </c>
      <c r="D10" s="21"/>
      <c r="E10" s="612"/>
    </row>
    <row r="11" spans="1:5" s="1" customFormat="1" ht="12.75" customHeight="1">
      <c r="A11" s="4"/>
      <c r="B11" s="5"/>
      <c r="D11" s="21"/>
      <c r="E11" s="429"/>
    </row>
    <row r="12" spans="1:5" s="1" customFormat="1" ht="12.75" customHeight="1">
      <c r="A12" s="4"/>
      <c r="B12" s="5"/>
      <c r="D12" s="21"/>
      <c r="E12" s="429"/>
    </row>
    <row r="13" spans="1:5" s="1" customFormat="1" ht="12.75" customHeight="1">
      <c r="A13" s="4"/>
      <c r="B13" s="5"/>
      <c r="C13" s="10"/>
      <c r="D13" s="21"/>
      <c r="E13" s="429"/>
    </row>
    <row r="14" spans="1:5" s="1" customFormat="1" ht="12.75" customHeight="1">
      <c r="A14" s="4"/>
      <c r="B14" s="5"/>
      <c r="C14" s="10"/>
      <c r="D14" s="21"/>
      <c r="E14" s="429"/>
    </row>
    <row r="15" spans="1:5" s="1" customFormat="1" ht="12.75" customHeight="1">
      <c r="A15" s="4"/>
      <c r="B15" s="5"/>
      <c r="C15" s="10"/>
      <c r="D15" s="21"/>
      <c r="E15" s="429"/>
    </row>
    <row r="16" spans="1:5" s="1" customFormat="1" ht="12.75" customHeight="1">
      <c r="A16" s="4"/>
      <c r="B16" s="5"/>
      <c r="C16" s="10"/>
      <c r="D16" s="21"/>
      <c r="E16" s="429"/>
    </row>
    <row r="17" spans="1:5" s="1" customFormat="1" ht="12.75" customHeight="1">
      <c r="A17" s="4"/>
      <c r="B17" s="5"/>
      <c r="C17" s="10"/>
      <c r="D17" s="21"/>
      <c r="E17" s="429"/>
    </row>
    <row r="18" spans="1:5" s="1" customFormat="1" ht="12.75" customHeight="1">
      <c r="A18" s="4"/>
      <c r="B18" s="5"/>
      <c r="C18" s="10"/>
      <c r="D18" s="21"/>
      <c r="E18" s="429"/>
    </row>
    <row r="19" spans="1:5" s="1" customFormat="1" ht="12.75" customHeight="1">
      <c r="A19" s="4"/>
      <c r="B19" s="5"/>
      <c r="C19" s="10"/>
      <c r="D19" s="21"/>
      <c r="E19" s="429"/>
    </row>
    <row r="20" spans="1:5" s="1" customFormat="1" ht="12.75" customHeight="1">
      <c r="A20" s="4"/>
      <c r="B20" s="5"/>
      <c r="C20" s="10"/>
      <c r="D20" s="21"/>
      <c r="E20" s="429"/>
    </row>
    <row r="21" spans="1:5" s="1" customFormat="1" ht="12.75" customHeight="1">
      <c r="A21" s="4"/>
      <c r="B21" s="5"/>
      <c r="C21" s="10"/>
      <c r="D21" s="21"/>
      <c r="E21" s="429"/>
    </row>
    <row r="22" spans="1:5">
      <c r="E22" s="614"/>
    </row>
    <row r="23" spans="1:5">
      <c r="E23" s="614"/>
    </row>
    <row r="24" spans="1:5">
      <c r="E24" s="614"/>
    </row>
    <row r="29" spans="1:5" ht="8.25" customHeight="1"/>
  </sheetData>
  <mergeCells count="1">
    <mergeCell ref="C7:C9"/>
  </mergeCells>
  <hyperlinks>
    <hyperlink ref="C4" location="Indice!A1" display="Indice!A1"/>
  </hyperlinks>
  <printOptions horizontalCentered="1" verticalCentered="1"/>
  <pageMargins left="0.78740157480314965" right="0.78740157480314965" top="0.78740157480314965" bottom="0.98425196850393704" header="0" footer="0"/>
  <pageSetup paperSize="9" orientation="landscape" horizontalDpi="4294967292" verticalDpi="4294967292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>
    <pageSetUpPr autoPageBreaks="0"/>
  </sheetPr>
  <dimension ref="A1:Q20"/>
  <sheetViews>
    <sheetView showGridLines="0" showRowColHeaders="0" showOutlineSymbols="0" zoomScaleNormal="100" workbookViewId="0">
      <selection activeCell="B2" sqref="B2"/>
    </sheetView>
  </sheetViews>
  <sheetFormatPr baseColWidth="10" defaultColWidth="11.42578125" defaultRowHeight="11.25"/>
  <cols>
    <col min="1" max="1" width="0.140625" style="27" customWidth="1"/>
    <col min="2" max="2" width="2.7109375" style="27" customWidth="1"/>
    <col min="3" max="3" width="23.7109375" style="27" customWidth="1"/>
    <col min="4" max="4" width="1.28515625" style="27" customWidth="1"/>
    <col min="5" max="7" width="11.7109375" style="141" customWidth="1"/>
    <col min="8" max="8" width="14.140625" style="141" bestFit="1" customWidth="1"/>
    <col min="9" max="9" width="12.7109375" style="141" customWidth="1"/>
    <col min="10" max="16384" width="11.42578125" style="141"/>
  </cols>
  <sheetData>
    <row r="1" spans="1:17" s="27" customFormat="1" ht="0.75" customHeight="1"/>
    <row r="2" spans="1:17" s="27" customFormat="1" ht="21" customHeight="1">
      <c r="E2" s="13"/>
      <c r="I2" s="66" t="s">
        <v>36</v>
      </c>
      <c r="Q2" s="13"/>
    </row>
    <row r="3" spans="1:17" s="27" customFormat="1" ht="15" customHeight="1">
      <c r="E3" s="13"/>
      <c r="I3" s="921" t="s">
        <v>538</v>
      </c>
      <c r="Q3" s="13"/>
    </row>
    <row r="4" spans="1:17" s="22" customFormat="1" ht="20.25" customHeight="1">
      <c r="B4" s="14"/>
      <c r="C4" s="6" t="str">
        <f>Indice!C4</f>
        <v>Producción de energía eléctrica</v>
      </c>
    </row>
    <row r="5" spans="1:17" s="22" customFormat="1" ht="12.75" customHeight="1">
      <c r="B5" s="14"/>
      <c r="C5" s="15"/>
    </row>
    <row r="6" spans="1:17" s="22" customFormat="1" ht="13.5" customHeight="1">
      <c r="B6" s="14"/>
      <c r="C6" s="10"/>
      <c r="D6" s="28"/>
      <c r="E6" s="28"/>
    </row>
    <row r="7" spans="1:17" ht="12.75" customHeight="1">
      <c r="A7" s="22"/>
      <c r="B7" s="14"/>
      <c r="C7" s="1027" t="s">
        <v>581</v>
      </c>
      <c r="D7" s="28"/>
      <c r="E7" s="140"/>
      <c r="F7" s="140"/>
      <c r="G7" s="140"/>
      <c r="H7" s="140" t="s">
        <v>216</v>
      </c>
    </row>
    <row r="8" spans="1:17" ht="12.75" customHeight="1">
      <c r="A8" s="22"/>
      <c r="B8" s="14"/>
      <c r="C8" s="1027"/>
      <c r="D8" s="28"/>
      <c r="E8" s="142" t="s">
        <v>217</v>
      </c>
      <c r="F8" s="142" t="s">
        <v>8</v>
      </c>
      <c r="G8" s="142" t="s">
        <v>153</v>
      </c>
      <c r="H8" s="142" t="s">
        <v>218</v>
      </c>
      <c r="I8" s="143"/>
    </row>
    <row r="9" spans="1:17" ht="12.75" customHeight="1">
      <c r="A9" s="22"/>
      <c r="B9" s="14"/>
      <c r="C9" s="1027"/>
      <c r="D9" s="28"/>
      <c r="E9" s="713">
        <v>2014</v>
      </c>
      <c r="F9" s="714">
        <v>40271.072641503983</v>
      </c>
      <c r="G9" s="715">
        <v>1.3450738172652816</v>
      </c>
      <c r="H9" s="716">
        <v>0.14563853199694643</v>
      </c>
      <c r="I9" s="32"/>
    </row>
    <row r="10" spans="1:17" ht="12.75" customHeight="1">
      <c r="A10" s="22"/>
      <c r="B10" s="14"/>
      <c r="C10" s="99"/>
      <c r="D10" s="28"/>
      <c r="E10" s="713">
        <v>2015</v>
      </c>
      <c r="F10" s="714">
        <v>25140.895262849976</v>
      </c>
      <c r="G10" s="715">
        <v>0.82064663448889963</v>
      </c>
      <c r="H10" s="716">
        <v>0.78995941813692516</v>
      </c>
      <c r="I10" s="32"/>
    </row>
    <row r="11" spans="1:17" ht="12.75" customHeight="1">
      <c r="A11" s="22"/>
      <c r="B11" s="14"/>
      <c r="C11" s="99"/>
      <c r="D11" s="28"/>
      <c r="E11" s="713">
        <v>2016</v>
      </c>
      <c r="F11" s="714">
        <v>34666.883405772016</v>
      </c>
      <c r="G11" s="715">
        <v>1.1243663743130567</v>
      </c>
      <c r="H11" s="716">
        <v>0.37337980074161708</v>
      </c>
      <c r="I11" s="32"/>
    </row>
    <row r="12" spans="1:17" ht="12.75" customHeight="1">
      <c r="A12" s="22"/>
      <c r="B12" s="14"/>
      <c r="D12" s="28"/>
      <c r="E12" s="713">
        <v>2017</v>
      </c>
      <c r="F12" s="714">
        <v>15972.007925036016</v>
      </c>
      <c r="G12" s="715">
        <v>0.52691726423567176</v>
      </c>
      <c r="H12" s="716">
        <v>0.99282426066621132</v>
      </c>
      <c r="I12" s="144"/>
    </row>
    <row r="13" spans="1:17" ht="12.75" customHeight="1">
      <c r="A13" s="22"/>
      <c r="B13" s="14"/>
      <c r="D13" s="28"/>
      <c r="E13" s="717">
        <v>2018</v>
      </c>
      <c r="F13" s="718">
        <v>37391.891669769495</v>
      </c>
      <c r="G13" s="908">
        <v>1.2818101455214812</v>
      </c>
      <c r="H13" s="719">
        <v>0.17197116200933096</v>
      </c>
      <c r="I13" s="144"/>
    </row>
    <row r="14" spans="1:17" ht="12.75" customHeight="1">
      <c r="A14" s="22"/>
      <c r="B14" s="14"/>
      <c r="C14" s="30"/>
      <c r="D14" s="28"/>
      <c r="F14" s="145"/>
      <c r="G14" s="302"/>
      <c r="H14" s="303"/>
    </row>
    <row r="15" spans="1:17" ht="12.75" customHeight="1">
      <c r="A15" s="22"/>
      <c r="B15" s="14"/>
      <c r="C15" s="30"/>
      <c r="D15" s="28"/>
      <c r="F15" s="805"/>
      <c r="G15" s="302"/>
      <c r="H15" s="303"/>
    </row>
    <row r="16" spans="1:17" ht="12.75" customHeight="1">
      <c r="F16" s="805"/>
      <c r="G16" s="302"/>
      <c r="H16" s="303"/>
    </row>
    <row r="17" spans="6:8" ht="12" customHeight="1">
      <c r="F17" s="145"/>
      <c r="G17" s="302"/>
      <c r="H17" s="303"/>
    </row>
    <row r="18" spans="6:8">
      <c r="F18" s="145"/>
      <c r="G18" s="302"/>
      <c r="H18" s="303"/>
    </row>
    <row r="19" spans="6:8">
      <c r="F19" s="145"/>
      <c r="G19" s="302"/>
      <c r="H19" s="303"/>
    </row>
    <row r="20" spans="6:8" ht="12.75">
      <c r="H20" s="72"/>
    </row>
  </sheetData>
  <mergeCells count="1">
    <mergeCell ref="C7:C9"/>
  </mergeCells>
  <hyperlinks>
    <hyperlink ref="C4" location="Indice!A1" display="Indice!A1"/>
  </hyperlinks>
  <printOptions horizontalCentered="1" verticalCentered="1"/>
  <pageMargins left="0.78740157480314965" right="0.78740157480314965" top="0.78740157480314965" bottom="0.98425196850393704" header="0" footer="0"/>
  <pageSetup paperSize="9" orientation="landscape" horizontalDpi="4294967292" verticalDpi="4294967292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51">
    <pageSetUpPr autoPageBreaks="0"/>
  </sheetPr>
  <dimension ref="A1:Q42"/>
  <sheetViews>
    <sheetView showGridLines="0" showRowColHeaders="0" showOutlineSymbols="0" zoomScaleNormal="100" workbookViewId="0">
      <selection activeCell="B2" sqref="B2"/>
    </sheetView>
  </sheetViews>
  <sheetFormatPr baseColWidth="10" defaultColWidth="11.42578125" defaultRowHeight="12.75"/>
  <cols>
    <col min="1" max="1" width="0.140625" style="1" customWidth="1"/>
    <col min="2" max="2" width="2.7109375" style="1" customWidth="1"/>
    <col min="3" max="3" width="23.7109375" style="1" customWidth="1"/>
    <col min="4" max="4" width="1.28515625" style="1" customWidth="1"/>
    <col min="5" max="5" width="59.85546875" style="1" customWidth="1"/>
    <col min="6" max="16384" width="11.42578125" style="155"/>
  </cols>
  <sheetData>
    <row r="1" spans="2:17" s="1" customFormat="1" ht="0.75" customHeight="1"/>
    <row r="2" spans="2:17" s="1" customFormat="1" ht="21" customHeight="1">
      <c r="B2" s="1" t="s">
        <v>521</v>
      </c>
      <c r="E2" s="66" t="s">
        <v>36</v>
      </c>
    </row>
    <row r="3" spans="2:17" s="1" customFormat="1" ht="15" customHeight="1">
      <c r="E3" s="921" t="s">
        <v>538</v>
      </c>
    </row>
    <row r="4" spans="2:17" s="4" customFormat="1" ht="20.25" customHeight="1">
      <c r="B4" s="5"/>
      <c r="C4" s="6" t="str">
        <f>Indice!C4</f>
        <v>Producción de energía eléctrica</v>
      </c>
    </row>
    <row r="5" spans="2:17" s="4" customFormat="1" ht="12.75" customHeight="1">
      <c r="B5" s="5"/>
      <c r="C5" s="7"/>
    </row>
    <row r="6" spans="2:17" s="4" customFormat="1" ht="13.5" customHeight="1">
      <c r="B6" s="5"/>
      <c r="C6" s="10"/>
      <c r="D6" s="21"/>
      <c r="E6" s="21"/>
    </row>
    <row r="7" spans="2:17" s="4" customFormat="1" ht="12.75" customHeight="1">
      <c r="B7" s="5"/>
      <c r="C7" s="1027" t="s">
        <v>583</v>
      </c>
      <c r="D7" s="21"/>
      <c r="E7" s="612"/>
      <c r="G7" s="153"/>
      <c r="H7" s="154"/>
      <c r="I7" s="146"/>
      <c r="J7" s="146"/>
      <c r="K7" s="146"/>
      <c r="L7" s="1042"/>
      <c r="M7" s="1042"/>
      <c r="N7" s="1042"/>
      <c r="O7" s="147"/>
      <c r="P7" s="147"/>
      <c r="Q7" s="147"/>
    </row>
    <row r="8" spans="2:17" s="4" customFormat="1" ht="12.75" customHeight="1">
      <c r="B8" s="5"/>
      <c r="C8" s="1027"/>
      <c r="D8" s="21"/>
      <c r="E8" s="612"/>
      <c r="G8" s="153"/>
      <c r="H8" s="154"/>
      <c r="I8" s="148"/>
      <c r="J8" s="148"/>
      <c r="K8" s="148"/>
      <c r="L8" s="148"/>
      <c r="M8" s="148"/>
      <c r="N8" s="148"/>
      <c r="O8" s="148"/>
      <c r="P8" s="148"/>
      <c r="Q8" s="148"/>
    </row>
    <row r="9" spans="2:17" s="4" customFormat="1" ht="12.75" customHeight="1">
      <c r="B9" s="5"/>
      <c r="C9" s="1027"/>
      <c r="D9" s="21"/>
      <c r="E9" s="612"/>
      <c r="G9" s="153"/>
      <c r="H9" s="154"/>
      <c r="I9" s="149"/>
      <c r="J9" s="149"/>
      <c r="K9" s="149"/>
      <c r="L9" s="149"/>
      <c r="M9" s="149"/>
      <c r="N9" s="149"/>
      <c r="O9" s="150"/>
      <c r="P9" s="150"/>
      <c r="Q9" s="150"/>
    </row>
    <row r="10" spans="2:17" s="4" customFormat="1" ht="12.75" customHeight="1">
      <c r="B10" s="5"/>
      <c r="C10" s="1027"/>
      <c r="D10" s="21"/>
      <c r="E10" s="612"/>
      <c r="G10" s="153"/>
      <c r="H10" s="154"/>
      <c r="I10" s="149"/>
      <c r="J10" s="149"/>
      <c r="K10" s="149"/>
      <c r="L10" s="149"/>
      <c r="M10" s="149"/>
      <c r="N10" s="149"/>
      <c r="O10" s="150"/>
      <c r="P10" s="150"/>
      <c r="Q10" s="150"/>
    </row>
    <row r="11" spans="2:17" s="4" customFormat="1" ht="12.75" customHeight="1">
      <c r="B11" s="5"/>
      <c r="C11" s="99"/>
      <c r="D11" s="21"/>
      <c r="E11" s="429"/>
      <c r="G11" s="153"/>
      <c r="H11" s="154"/>
      <c r="I11" s="149"/>
      <c r="J11" s="149"/>
      <c r="K11" s="149"/>
      <c r="L11" s="149"/>
      <c r="M11" s="149"/>
      <c r="N11" s="149"/>
      <c r="O11" s="150"/>
      <c r="P11" s="150"/>
      <c r="Q11" s="150"/>
    </row>
    <row r="12" spans="2:17" s="4" customFormat="1" ht="12.75" customHeight="1">
      <c r="B12" s="5"/>
      <c r="C12" s="99"/>
      <c r="D12" s="21"/>
      <c r="E12" s="429"/>
      <c r="G12" s="153"/>
      <c r="H12" s="154"/>
      <c r="I12" s="146"/>
      <c r="J12" s="151"/>
      <c r="K12" s="149"/>
      <c r="L12" s="146"/>
      <c r="M12" s="149"/>
      <c r="N12" s="149"/>
      <c r="O12" s="150"/>
      <c r="P12" s="150"/>
      <c r="Q12" s="150"/>
    </row>
    <row r="13" spans="2:17" s="4" customFormat="1" ht="12.75" customHeight="1">
      <c r="B13" s="5"/>
      <c r="C13" s="99"/>
      <c r="D13" s="21"/>
      <c r="E13" s="429"/>
      <c r="G13" s="153"/>
      <c r="H13" s="154"/>
      <c r="I13" s="152"/>
      <c r="J13" s="152"/>
      <c r="K13" s="149"/>
      <c r="L13" s="152"/>
      <c r="M13" s="152"/>
      <c r="N13" s="149"/>
      <c r="O13" s="150"/>
      <c r="P13" s="150"/>
      <c r="Q13" s="150"/>
    </row>
    <row r="14" spans="2:17" s="4" customFormat="1" ht="12.75" customHeight="1">
      <c r="B14" s="5"/>
      <c r="C14" s="10"/>
      <c r="D14" s="21"/>
      <c r="E14" s="429"/>
      <c r="G14" s="146"/>
      <c r="H14" s="146"/>
      <c r="I14" s="149"/>
      <c r="J14" s="149"/>
      <c r="K14" s="149"/>
      <c r="L14" s="149"/>
      <c r="M14" s="149"/>
      <c r="N14" s="149"/>
      <c r="O14" s="150"/>
      <c r="P14" s="150"/>
      <c r="Q14" s="150"/>
    </row>
    <row r="15" spans="2:17" s="4" customFormat="1" ht="12.75" customHeight="1">
      <c r="B15" s="5"/>
      <c r="C15" s="10"/>
      <c r="D15" s="21"/>
      <c r="E15" s="429"/>
      <c r="G15" s="146"/>
      <c r="H15" s="146"/>
      <c r="I15" s="149"/>
      <c r="J15" s="149"/>
      <c r="K15" s="149"/>
      <c r="L15" s="149"/>
      <c r="M15" s="149"/>
      <c r="N15" s="149"/>
      <c r="O15" s="150"/>
      <c r="P15" s="150"/>
      <c r="Q15" s="150"/>
    </row>
    <row r="16" spans="2:17" s="4" customFormat="1" ht="12.75" customHeight="1">
      <c r="B16" s="5"/>
      <c r="C16" s="10"/>
      <c r="D16" s="21"/>
      <c r="E16" s="429"/>
      <c r="G16" s="146"/>
      <c r="H16" s="154"/>
      <c r="I16" s="146"/>
      <c r="J16" s="146"/>
      <c r="K16" s="146"/>
      <c r="L16" s="149"/>
      <c r="M16" s="149"/>
      <c r="N16" s="149"/>
      <c r="O16" s="150"/>
      <c r="P16" s="150"/>
      <c r="Q16" s="150"/>
    </row>
    <row r="17" spans="2:8" s="4" customFormat="1" ht="12.75" customHeight="1">
      <c r="B17" s="5"/>
      <c r="C17" s="10"/>
      <c r="D17" s="21"/>
      <c r="E17" s="429"/>
      <c r="G17" s="153"/>
      <c r="H17" s="154"/>
    </row>
    <row r="18" spans="2:8" s="4" customFormat="1" ht="12.75" customHeight="1">
      <c r="B18" s="5"/>
      <c r="C18" s="10"/>
      <c r="D18" s="21"/>
      <c r="E18" s="429"/>
      <c r="G18" s="153"/>
      <c r="H18" s="154"/>
    </row>
    <row r="19" spans="2:8" s="4" customFormat="1" ht="12.75" customHeight="1">
      <c r="B19" s="5"/>
      <c r="C19" s="10"/>
      <c r="D19" s="21"/>
      <c r="E19" s="429"/>
      <c r="G19" s="153"/>
      <c r="H19" s="154"/>
    </row>
    <row r="20" spans="2:8" s="4" customFormat="1" ht="12.75" customHeight="1">
      <c r="B20" s="5"/>
      <c r="C20" s="10"/>
      <c r="D20" s="21"/>
      <c r="E20" s="429"/>
      <c r="G20" s="153"/>
      <c r="H20" s="154"/>
    </row>
    <row r="21" spans="2:8" s="4" customFormat="1" ht="12.75" customHeight="1">
      <c r="B21" s="5"/>
      <c r="C21" s="10"/>
      <c r="D21" s="21"/>
      <c r="E21" s="429"/>
      <c r="G21" s="153"/>
      <c r="H21" s="154"/>
    </row>
    <row r="22" spans="2:8">
      <c r="E22" s="614"/>
    </row>
    <row r="23" spans="2:8">
      <c r="E23" s="614"/>
    </row>
    <row r="24" spans="2:8" ht="9" customHeight="1">
      <c r="E24" s="614"/>
    </row>
    <row r="25" spans="2:8">
      <c r="E25" s="614"/>
    </row>
    <row r="26" spans="2:8">
      <c r="E26" s="614"/>
    </row>
    <row r="27" spans="2:8">
      <c r="E27" s="614"/>
    </row>
    <row r="29" spans="2:8">
      <c r="E29" s="146"/>
      <c r="F29" s="149"/>
    </row>
    <row r="30" spans="2:8">
      <c r="E30" s="146"/>
      <c r="F30" s="149"/>
    </row>
    <row r="31" spans="2:8">
      <c r="E31" s="146"/>
      <c r="F31" s="149"/>
    </row>
    <row r="32" spans="2:8">
      <c r="E32" s="146"/>
      <c r="F32" s="149"/>
    </row>
    <row r="33" spans="5:13">
      <c r="E33" s="146"/>
      <c r="F33" s="149"/>
    </row>
    <row r="34" spans="5:13">
      <c r="E34" s="146"/>
      <c r="F34" s="149"/>
    </row>
    <row r="35" spans="5:13">
      <c r="E35" s="146"/>
      <c r="F35" s="149"/>
    </row>
    <row r="39" spans="5:13">
      <c r="F39" s="1"/>
      <c r="G39" s="1"/>
      <c r="H39" s="1"/>
      <c r="I39" s="1"/>
      <c r="J39" s="1"/>
      <c r="K39" s="1"/>
      <c r="M39" s="1"/>
    </row>
    <row r="40" spans="5:13">
      <c r="F40" s="1"/>
      <c r="G40" s="1"/>
      <c r="H40" s="1"/>
      <c r="I40" s="1"/>
      <c r="J40" s="1"/>
      <c r="K40" s="1"/>
      <c r="M40" s="1"/>
    </row>
    <row r="41" spans="5:13">
      <c r="F41" s="1"/>
      <c r="G41" s="1"/>
      <c r="H41" s="1"/>
      <c r="I41" s="1"/>
      <c r="J41" s="1"/>
      <c r="K41" s="1"/>
      <c r="M41" s="1"/>
    </row>
    <row r="42" spans="5:13">
      <c r="F42" s="1"/>
      <c r="G42" s="1"/>
      <c r="H42" s="1"/>
      <c r="I42" s="1"/>
      <c r="J42" s="1"/>
      <c r="K42" s="1"/>
      <c r="M42" s="1"/>
    </row>
  </sheetData>
  <mergeCells count="2">
    <mergeCell ref="L7:N7"/>
    <mergeCell ref="C7:C10"/>
  </mergeCells>
  <hyperlinks>
    <hyperlink ref="C4" location="Indice!A1" display="Indice!A1"/>
  </hyperlinks>
  <printOptions horizontalCentered="1" verticalCentered="1"/>
  <pageMargins left="0.78740157480314965" right="0.78740157480314965" top="0.78740157480314965" bottom="0.98425196850393704" header="0" footer="0"/>
  <pageSetup paperSize="9" orientation="landscape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autoPageBreaks="0"/>
  </sheetPr>
  <dimension ref="A1:S51"/>
  <sheetViews>
    <sheetView showGridLines="0" showRowColHeaders="0" showOutlineSymbols="0" zoomScaleNormal="100" workbookViewId="0">
      <selection activeCell="G17" sqref="G17"/>
    </sheetView>
  </sheetViews>
  <sheetFormatPr baseColWidth="10" defaultRowHeight="12.75"/>
  <cols>
    <col min="1" max="1" width="0.140625" style="159" customWidth="1"/>
    <col min="2" max="2" width="2.7109375" style="159" customWidth="1"/>
    <col min="3" max="3" width="23.7109375" style="159" customWidth="1"/>
    <col min="4" max="4" width="1.28515625" style="159" customWidth="1"/>
    <col min="5" max="5" width="31.42578125" style="190" customWidth="1"/>
    <col min="6" max="6" width="10.7109375" style="172" customWidth="1"/>
    <col min="7" max="7" width="10.7109375" style="190" customWidth="1"/>
    <col min="8" max="8" width="10.7109375" style="172" customWidth="1"/>
    <col min="9" max="9" width="10.7109375" style="190" customWidth="1"/>
    <col min="10" max="10" width="10.7109375" style="172" customWidth="1"/>
    <col min="11" max="11" width="10.7109375" style="190" customWidth="1"/>
    <col min="12" max="246" width="11.42578125" style="190"/>
    <col min="247" max="247" width="0.140625" style="190" customWidth="1"/>
    <col min="248" max="248" width="2.7109375" style="190" customWidth="1"/>
    <col min="249" max="249" width="15.42578125" style="190" customWidth="1"/>
    <col min="250" max="250" width="1.28515625" style="190" customWidth="1"/>
    <col min="251" max="251" width="27.7109375" style="190" customWidth="1"/>
    <col min="252" max="252" width="6.7109375" style="190" customWidth="1"/>
    <col min="253" max="253" width="1.5703125" style="190" customWidth="1"/>
    <col min="254" max="254" width="10.5703125" style="190" customWidth="1"/>
    <col min="255" max="255" width="5.85546875" style="190" customWidth="1"/>
    <col min="256" max="256" width="1.5703125" style="190" customWidth="1"/>
    <col min="257" max="257" width="10.5703125" style="190" customWidth="1"/>
    <col min="258" max="258" width="6.7109375" style="190" customWidth="1"/>
    <col min="259" max="259" width="1.5703125" style="190" customWidth="1"/>
    <col min="260" max="260" width="10.5703125" style="190" customWidth="1"/>
    <col min="261" max="261" width="9.7109375" style="190" customWidth="1"/>
    <col min="262" max="262" width="13.28515625" style="190" bestFit="1" customWidth="1"/>
    <col min="263" max="263" width="7.7109375" style="190" customWidth="1"/>
    <col min="264" max="264" width="11.42578125" style="190"/>
    <col min="265" max="265" width="13.28515625" style="190" bestFit="1" customWidth="1"/>
    <col min="266" max="502" width="11.42578125" style="190"/>
    <col min="503" max="503" width="0.140625" style="190" customWidth="1"/>
    <col min="504" max="504" width="2.7109375" style="190" customWidth="1"/>
    <col min="505" max="505" width="15.42578125" style="190" customWidth="1"/>
    <col min="506" max="506" width="1.28515625" style="190" customWidth="1"/>
    <col min="507" max="507" width="27.7109375" style="190" customWidth="1"/>
    <col min="508" max="508" width="6.7109375" style="190" customWidth="1"/>
    <col min="509" max="509" width="1.5703125" style="190" customWidth="1"/>
    <col min="510" max="510" width="10.5703125" style="190" customWidth="1"/>
    <col min="511" max="511" width="5.85546875" style="190" customWidth="1"/>
    <col min="512" max="512" width="1.5703125" style="190" customWidth="1"/>
    <col min="513" max="513" width="10.5703125" style="190" customWidth="1"/>
    <col min="514" max="514" width="6.7109375" style="190" customWidth="1"/>
    <col min="515" max="515" width="1.5703125" style="190" customWidth="1"/>
    <col min="516" max="516" width="10.5703125" style="190" customWidth="1"/>
    <col min="517" max="517" width="9.7109375" style="190" customWidth="1"/>
    <col min="518" max="518" width="13.28515625" style="190" bestFit="1" customWidth="1"/>
    <col min="519" max="519" width="7.7109375" style="190" customWidth="1"/>
    <col min="520" max="520" width="11.42578125" style="190"/>
    <col min="521" max="521" width="13.28515625" style="190" bestFit="1" customWidth="1"/>
    <col min="522" max="758" width="11.42578125" style="190"/>
    <col min="759" max="759" width="0.140625" style="190" customWidth="1"/>
    <col min="760" max="760" width="2.7109375" style="190" customWidth="1"/>
    <col min="761" max="761" width="15.42578125" style="190" customWidth="1"/>
    <col min="762" max="762" width="1.28515625" style="190" customWidth="1"/>
    <col min="763" max="763" width="27.7109375" style="190" customWidth="1"/>
    <col min="764" max="764" width="6.7109375" style="190" customWidth="1"/>
    <col min="765" max="765" width="1.5703125" style="190" customWidth="1"/>
    <col min="766" max="766" width="10.5703125" style="190" customWidth="1"/>
    <col min="767" max="767" width="5.85546875" style="190" customWidth="1"/>
    <col min="768" max="768" width="1.5703125" style="190" customWidth="1"/>
    <col min="769" max="769" width="10.5703125" style="190" customWidth="1"/>
    <col min="770" max="770" width="6.7109375" style="190" customWidth="1"/>
    <col min="771" max="771" width="1.5703125" style="190" customWidth="1"/>
    <col min="772" max="772" width="10.5703125" style="190" customWidth="1"/>
    <col min="773" max="773" width="9.7109375" style="190" customWidth="1"/>
    <col min="774" max="774" width="13.28515625" style="190" bestFit="1" customWidth="1"/>
    <col min="775" max="775" width="7.7109375" style="190" customWidth="1"/>
    <col min="776" max="776" width="11.42578125" style="190"/>
    <col min="777" max="777" width="13.28515625" style="190" bestFit="1" customWidth="1"/>
    <col min="778" max="1014" width="11.42578125" style="190"/>
    <col min="1015" max="1015" width="0.140625" style="190" customWidth="1"/>
    <col min="1016" max="1016" width="2.7109375" style="190" customWidth="1"/>
    <col min="1017" max="1017" width="15.42578125" style="190" customWidth="1"/>
    <col min="1018" max="1018" width="1.28515625" style="190" customWidth="1"/>
    <col min="1019" max="1019" width="27.7109375" style="190" customWidth="1"/>
    <col min="1020" max="1020" width="6.7109375" style="190" customWidth="1"/>
    <col min="1021" max="1021" width="1.5703125" style="190" customWidth="1"/>
    <col min="1022" max="1022" width="10.5703125" style="190" customWidth="1"/>
    <col min="1023" max="1023" width="5.85546875" style="190" customWidth="1"/>
    <col min="1024" max="1024" width="1.5703125" style="190" customWidth="1"/>
    <col min="1025" max="1025" width="10.5703125" style="190" customWidth="1"/>
    <col min="1026" max="1026" width="6.7109375" style="190" customWidth="1"/>
    <col min="1027" max="1027" width="1.5703125" style="190" customWidth="1"/>
    <col min="1028" max="1028" width="10.5703125" style="190" customWidth="1"/>
    <col min="1029" max="1029" width="9.7109375" style="190" customWidth="1"/>
    <col min="1030" max="1030" width="13.28515625" style="190" bestFit="1" customWidth="1"/>
    <col min="1031" max="1031" width="7.7109375" style="190" customWidth="1"/>
    <col min="1032" max="1032" width="11.42578125" style="190"/>
    <col min="1033" max="1033" width="13.28515625" style="190" bestFit="1" customWidth="1"/>
    <col min="1034" max="1270" width="11.42578125" style="190"/>
    <col min="1271" max="1271" width="0.140625" style="190" customWidth="1"/>
    <col min="1272" max="1272" width="2.7109375" style="190" customWidth="1"/>
    <col min="1273" max="1273" width="15.42578125" style="190" customWidth="1"/>
    <col min="1274" max="1274" width="1.28515625" style="190" customWidth="1"/>
    <col min="1275" max="1275" width="27.7109375" style="190" customWidth="1"/>
    <col min="1276" max="1276" width="6.7109375" style="190" customWidth="1"/>
    <col min="1277" max="1277" width="1.5703125" style="190" customWidth="1"/>
    <col min="1278" max="1278" width="10.5703125" style="190" customWidth="1"/>
    <col min="1279" max="1279" width="5.85546875" style="190" customWidth="1"/>
    <col min="1280" max="1280" width="1.5703125" style="190" customWidth="1"/>
    <col min="1281" max="1281" width="10.5703125" style="190" customWidth="1"/>
    <col min="1282" max="1282" width="6.7109375" style="190" customWidth="1"/>
    <col min="1283" max="1283" width="1.5703125" style="190" customWidth="1"/>
    <col min="1284" max="1284" width="10.5703125" style="190" customWidth="1"/>
    <col min="1285" max="1285" width="9.7109375" style="190" customWidth="1"/>
    <col min="1286" max="1286" width="13.28515625" style="190" bestFit="1" customWidth="1"/>
    <col min="1287" max="1287" width="7.7109375" style="190" customWidth="1"/>
    <col min="1288" max="1288" width="11.42578125" style="190"/>
    <col min="1289" max="1289" width="13.28515625" style="190" bestFit="1" customWidth="1"/>
    <col min="1290" max="1526" width="11.42578125" style="190"/>
    <col min="1527" max="1527" width="0.140625" style="190" customWidth="1"/>
    <col min="1528" max="1528" width="2.7109375" style="190" customWidth="1"/>
    <col min="1529" max="1529" width="15.42578125" style="190" customWidth="1"/>
    <col min="1530" max="1530" width="1.28515625" style="190" customWidth="1"/>
    <col min="1531" max="1531" width="27.7109375" style="190" customWidth="1"/>
    <col min="1532" max="1532" width="6.7109375" style="190" customWidth="1"/>
    <col min="1533" max="1533" width="1.5703125" style="190" customWidth="1"/>
    <col min="1534" max="1534" width="10.5703125" style="190" customWidth="1"/>
    <col min="1535" max="1535" width="5.85546875" style="190" customWidth="1"/>
    <col min="1536" max="1536" width="1.5703125" style="190" customWidth="1"/>
    <col min="1537" max="1537" width="10.5703125" style="190" customWidth="1"/>
    <col min="1538" max="1538" width="6.7109375" style="190" customWidth="1"/>
    <col min="1539" max="1539" width="1.5703125" style="190" customWidth="1"/>
    <col min="1540" max="1540" width="10.5703125" style="190" customWidth="1"/>
    <col min="1541" max="1541" width="9.7109375" style="190" customWidth="1"/>
    <col min="1542" max="1542" width="13.28515625" style="190" bestFit="1" customWidth="1"/>
    <col min="1543" max="1543" width="7.7109375" style="190" customWidth="1"/>
    <col min="1544" max="1544" width="11.42578125" style="190"/>
    <col min="1545" max="1545" width="13.28515625" style="190" bestFit="1" customWidth="1"/>
    <col min="1546" max="1782" width="11.42578125" style="190"/>
    <col min="1783" max="1783" width="0.140625" style="190" customWidth="1"/>
    <col min="1784" max="1784" width="2.7109375" style="190" customWidth="1"/>
    <col min="1785" max="1785" width="15.42578125" style="190" customWidth="1"/>
    <col min="1786" max="1786" width="1.28515625" style="190" customWidth="1"/>
    <col min="1787" max="1787" width="27.7109375" style="190" customWidth="1"/>
    <col min="1788" max="1788" width="6.7109375" style="190" customWidth="1"/>
    <col min="1789" max="1789" width="1.5703125" style="190" customWidth="1"/>
    <col min="1790" max="1790" width="10.5703125" style="190" customWidth="1"/>
    <col min="1791" max="1791" width="5.85546875" style="190" customWidth="1"/>
    <col min="1792" max="1792" width="1.5703125" style="190" customWidth="1"/>
    <col min="1793" max="1793" width="10.5703125" style="190" customWidth="1"/>
    <col min="1794" max="1794" width="6.7109375" style="190" customWidth="1"/>
    <col min="1795" max="1795" width="1.5703125" style="190" customWidth="1"/>
    <col min="1796" max="1796" width="10.5703125" style="190" customWidth="1"/>
    <col min="1797" max="1797" width="9.7109375" style="190" customWidth="1"/>
    <col min="1798" max="1798" width="13.28515625" style="190" bestFit="1" customWidth="1"/>
    <col min="1799" max="1799" width="7.7109375" style="190" customWidth="1"/>
    <col min="1800" max="1800" width="11.42578125" style="190"/>
    <col min="1801" max="1801" width="13.28515625" style="190" bestFit="1" customWidth="1"/>
    <col min="1802" max="2038" width="11.42578125" style="190"/>
    <col min="2039" max="2039" width="0.140625" style="190" customWidth="1"/>
    <col min="2040" max="2040" width="2.7109375" style="190" customWidth="1"/>
    <col min="2041" max="2041" width="15.42578125" style="190" customWidth="1"/>
    <col min="2042" max="2042" width="1.28515625" style="190" customWidth="1"/>
    <col min="2043" max="2043" width="27.7109375" style="190" customWidth="1"/>
    <col min="2044" max="2044" width="6.7109375" style="190" customWidth="1"/>
    <col min="2045" max="2045" width="1.5703125" style="190" customWidth="1"/>
    <col min="2046" max="2046" width="10.5703125" style="190" customWidth="1"/>
    <col min="2047" max="2047" width="5.85546875" style="190" customWidth="1"/>
    <col min="2048" max="2048" width="1.5703125" style="190" customWidth="1"/>
    <col min="2049" max="2049" width="10.5703125" style="190" customWidth="1"/>
    <col min="2050" max="2050" width="6.7109375" style="190" customWidth="1"/>
    <col min="2051" max="2051" width="1.5703125" style="190" customWidth="1"/>
    <col min="2052" max="2052" width="10.5703125" style="190" customWidth="1"/>
    <col min="2053" max="2053" width="9.7109375" style="190" customWidth="1"/>
    <col min="2054" max="2054" width="13.28515625" style="190" bestFit="1" customWidth="1"/>
    <col min="2055" max="2055" width="7.7109375" style="190" customWidth="1"/>
    <col min="2056" max="2056" width="11.42578125" style="190"/>
    <col min="2057" max="2057" width="13.28515625" style="190" bestFit="1" customWidth="1"/>
    <col min="2058" max="2294" width="11.42578125" style="190"/>
    <col min="2295" max="2295" width="0.140625" style="190" customWidth="1"/>
    <col min="2296" max="2296" width="2.7109375" style="190" customWidth="1"/>
    <col min="2297" max="2297" width="15.42578125" style="190" customWidth="1"/>
    <col min="2298" max="2298" width="1.28515625" style="190" customWidth="1"/>
    <col min="2299" max="2299" width="27.7109375" style="190" customWidth="1"/>
    <col min="2300" max="2300" width="6.7109375" style="190" customWidth="1"/>
    <col min="2301" max="2301" width="1.5703125" style="190" customWidth="1"/>
    <col min="2302" max="2302" width="10.5703125" style="190" customWidth="1"/>
    <col min="2303" max="2303" width="5.85546875" style="190" customWidth="1"/>
    <col min="2304" max="2304" width="1.5703125" style="190" customWidth="1"/>
    <col min="2305" max="2305" width="10.5703125" style="190" customWidth="1"/>
    <col min="2306" max="2306" width="6.7109375" style="190" customWidth="1"/>
    <col min="2307" max="2307" width="1.5703125" style="190" customWidth="1"/>
    <col min="2308" max="2308" width="10.5703125" style="190" customWidth="1"/>
    <col min="2309" max="2309" width="9.7109375" style="190" customWidth="1"/>
    <col min="2310" max="2310" width="13.28515625" style="190" bestFit="1" customWidth="1"/>
    <col min="2311" max="2311" width="7.7109375" style="190" customWidth="1"/>
    <col min="2312" max="2312" width="11.42578125" style="190"/>
    <col min="2313" max="2313" width="13.28515625" style="190" bestFit="1" customWidth="1"/>
    <col min="2314" max="2550" width="11.42578125" style="190"/>
    <col min="2551" max="2551" width="0.140625" style="190" customWidth="1"/>
    <col min="2552" max="2552" width="2.7109375" style="190" customWidth="1"/>
    <col min="2553" max="2553" width="15.42578125" style="190" customWidth="1"/>
    <col min="2554" max="2554" width="1.28515625" style="190" customWidth="1"/>
    <col min="2555" max="2555" width="27.7109375" style="190" customWidth="1"/>
    <col min="2556" max="2556" width="6.7109375" style="190" customWidth="1"/>
    <col min="2557" max="2557" width="1.5703125" style="190" customWidth="1"/>
    <col min="2558" max="2558" width="10.5703125" style="190" customWidth="1"/>
    <col min="2559" max="2559" width="5.85546875" style="190" customWidth="1"/>
    <col min="2560" max="2560" width="1.5703125" style="190" customWidth="1"/>
    <col min="2561" max="2561" width="10.5703125" style="190" customWidth="1"/>
    <col min="2562" max="2562" width="6.7109375" style="190" customWidth="1"/>
    <col min="2563" max="2563" width="1.5703125" style="190" customWidth="1"/>
    <col min="2564" max="2564" width="10.5703125" style="190" customWidth="1"/>
    <col min="2565" max="2565" width="9.7109375" style="190" customWidth="1"/>
    <col min="2566" max="2566" width="13.28515625" style="190" bestFit="1" customWidth="1"/>
    <col min="2567" max="2567" width="7.7109375" style="190" customWidth="1"/>
    <col min="2568" max="2568" width="11.42578125" style="190"/>
    <col min="2569" max="2569" width="13.28515625" style="190" bestFit="1" customWidth="1"/>
    <col min="2570" max="2806" width="11.42578125" style="190"/>
    <col min="2807" max="2807" width="0.140625" style="190" customWidth="1"/>
    <col min="2808" max="2808" width="2.7109375" style="190" customWidth="1"/>
    <col min="2809" max="2809" width="15.42578125" style="190" customWidth="1"/>
    <col min="2810" max="2810" width="1.28515625" style="190" customWidth="1"/>
    <col min="2811" max="2811" width="27.7109375" style="190" customWidth="1"/>
    <col min="2812" max="2812" width="6.7109375" style="190" customWidth="1"/>
    <col min="2813" max="2813" width="1.5703125" style="190" customWidth="1"/>
    <col min="2814" max="2814" width="10.5703125" style="190" customWidth="1"/>
    <col min="2815" max="2815" width="5.85546875" style="190" customWidth="1"/>
    <col min="2816" max="2816" width="1.5703125" style="190" customWidth="1"/>
    <col min="2817" max="2817" width="10.5703125" style="190" customWidth="1"/>
    <col min="2818" max="2818" width="6.7109375" style="190" customWidth="1"/>
    <col min="2819" max="2819" width="1.5703125" style="190" customWidth="1"/>
    <col min="2820" max="2820" width="10.5703125" style="190" customWidth="1"/>
    <col min="2821" max="2821" width="9.7109375" style="190" customWidth="1"/>
    <col min="2822" max="2822" width="13.28515625" style="190" bestFit="1" customWidth="1"/>
    <col min="2823" max="2823" width="7.7109375" style="190" customWidth="1"/>
    <col min="2824" max="2824" width="11.42578125" style="190"/>
    <col min="2825" max="2825" width="13.28515625" style="190" bestFit="1" customWidth="1"/>
    <col min="2826" max="3062" width="11.42578125" style="190"/>
    <col min="3063" max="3063" width="0.140625" style="190" customWidth="1"/>
    <col min="3064" max="3064" width="2.7109375" style="190" customWidth="1"/>
    <col min="3065" max="3065" width="15.42578125" style="190" customWidth="1"/>
    <col min="3066" max="3066" width="1.28515625" style="190" customWidth="1"/>
    <col min="3067" max="3067" width="27.7109375" style="190" customWidth="1"/>
    <col min="3068" max="3068" width="6.7109375" style="190" customWidth="1"/>
    <col min="3069" max="3069" width="1.5703125" style="190" customWidth="1"/>
    <col min="3070" max="3070" width="10.5703125" style="190" customWidth="1"/>
    <col min="3071" max="3071" width="5.85546875" style="190" customWidth="1"/>
    <col min="3072" max="3072" width="1.5703125" style="190" customWidth="1"/>
    <col min="3073" max="3073" width="10.5703125" style="190" customWidth="1"/>
    <col min="3074" max="3074" width="6.7109375" style="190" customWidth="1"/>
    <col min="3075" max="3075" width="1.5703125" style="190" customWidth="1"/>
    <col min="3076" max="3076" width="10.5703125" style="190" customWidth="1"/>
    <col min="3077" max="3077" width="9.7109375" style="190" customWidth="1"/>
    <col min="3078" max="3078" width="13.28515625" style="190" bestFit="1" customWidth="1"/>
    <col min="3079" max="3079" width="7.7109375" style="190" customWidth="1"/>
    <col min="3080" max="3080" width="11.42578125" style="190"/>
    <col min="3081" max="3081" width="13.28515625" style="190" bestFit="1" customWidth="1"/>
    <col min="3082" max="3318" width="11.42578125" style="190"/>
    <col min="3319" max="3319" width="0.140625" style="190" customWidth="1"/>
    <col min="3320" max="3320" width="2.7109375" style="190" customWidth="1"/>
    <col min="3321" max="3321" width="15.42578125" style="190" customWidth="1"/>
    <col min="3322" max="3322" width="1.28515625" style="190" customWidth="1"/>
    <col min="3323" max="3323" width="27.7109375" style="190" customWidth="1"/>
    <col min="3324" max="3324" width="6.7109375" style="190" customWidth="1"/>
    <col min="3325" max="3325" width="1.5703125" style="190" customWidth="1"/>
    <col min="3326" max="3326" width="10.5703125" style="190" customWidth="1"/>
    <col min="3327" max="3327" width="5.85546875" style="190" customWidth="1"/>
    <col min="3328" max="3328" width="1.5703125" style="190" customWidth="1"/>
    <col min="3329" max="3329" width="10.5703125" style="190" customWidth="1"/>
    <col min="3330" max="3330" width="6.7109375" style="190" customWidth="1"/>
    <col min="3331" max="3331" width="1.5703125" style="190" customWidth="1"/>
    <col min="3332" max="3332" width="10.5703125" style="190" customWidth="1"/>
    <col min="3333" max="3333" width="9.7109375" style="190" customWidth="1"/>
    <col min="3334" max="3334" width="13.28515625" style="190" bestFit="1" customWidth="1"/>
    <col min="3335" max="3335" width="7.7109375" style="190" customWidth="1"/>
    <col min="3336" max="3336" width="11.42578125" style="190"/>
    <col min="3337" max="3337" width="13.28515625" style="190" bestFit="1" customWidth="1"/>
    <col min="3338" max="3574" width="11.42578125" style="190"/>
    <col min="3575" max="3575" width="0.140625" style="190" customWidth="1"/>
    <col min="3576" max="3576" width="2.7109375" style="190" customWidth="1"/>
    <col min="3577" max="3577" width="15.42578125" style="190" customWidth="1"/>
    <col min="3578" max="3578" width="1.28515625" style="190" customWidth="1"/>
    <col min="3579" max="3579" width="27.7109375" style="190" customWidth="1"/>
    <col min="3580" max="3580" width="6.7109375" style="190" customWidth="1"/>
    <col min="3581" max="3581" width="1.5703125" style="190" customWidth="1"/>
    <col min="3582" max="3582" width="10.5703125" style="190" customWidth="1"/>
    <col min="3583" max="3583" width="5.85546875" style="190" customWidth="1"/>
    <col min="3584" max="3584" width="1.5703125" style="190" customWidth="1"/>
    <col min="3585" max="3585" width="10.5703125" style="190" customWidth="1"/>
    <col min="3586" max="3586" width="6.7109375" style="190" customWidth="1"/>
    <col min="3587" max="3587" width="1.5703125" style="190" customWidth="1"/>
    <col min="3588" max="3588" width="10.5703125" style="190" customWidth="1"/>
    <col min="3589" max="3589" width="9.7109375" style="190" customWidth="1"/>
    <col min="3590" max="3590" width="13.28515625" style="190" bestFit="1" customWidth="1"/>
    <col min="3591" max="3591" width="7.7109375" style="190" customWidth="1"/>
    <col min="3592" max="3592" width="11.42578125" style="190"/>
    <col min="3593" max="3593" width="13.28515625" style="190" bestFit="1" customWidth="1"/>
    <col min="3594" max="3830" width="11.42578125" style="190"/>
    <col min="3831" max="3831" width="0.140625" style="190" customWidth="1"/>
    <col min="3832" max="3832" width="2.7109375" style="190" customWidth="1"/>
    <col min="3833" max="3833" width="15.42578125" style="190" customWidth="1"/>
    <col min="3834" max="3834" width="1.28515625" style="190" customWidth="1"/>
    <col min="3835" max="3835" width="27.7109375" style="190" customWidth="1"/>
    <col min="3836" max="3836" width="6.7109375" style="190" customWidth="1"/>
    <col min="3837" max="3837" width="1.5703125" style="190" customWidth="1"/>
    <col min="3838" max="3838" width="10.5703125" style="190" customWidth="1"/>
    <col min="3839" max="3839" width="5.85546875" style="190" customWidth="1"/>
    <col min="3840" max="3840" width="1.5703125" style="190" customWidth="1"/>
    <col min="3841" max="3841" width="10.5703125" style="190" customWidth="1"/>
    <col min="3842" max="3842" width="6.7109375" style="190" customWidth="1"/>
    <col min="3843" max="3843" width="1.5703125" style="190" customWidth="1"/>
    <col min="3844" max="3844" width="10.5703125" style="190" customWidth="1"/>
    <col min="3845" max="3845" width="9.7109375" style="190" customWidth="1"/>
    <col min="3846" max="3846" width="13.28515625" style="190" bestFit="1" customWidth="1"/>
    <col min="3847" max="3847" width="7.7109375" style="190" customWidth="1"/>
    <col min="3848" max="3848" width="11.42578125" style="190"/>
    <col min="3849" max="3849" width="13.28515625" style="190" bestFit="1" customWidth="1"/>
    <col min="3850" max="4086" width="11.42578125" style="190"/>
    <col min="4087" max="4087" width="0.140625" style="190" customWidth="1"/>
    <col min="4088" max="4088" width="2.7109375" style="190" customWidth="1"/>
    <col min="4089" max="4089" width="15.42578125" style="190" customWidth="1"/>
    <col min="4090" max="4090" width="1.28515625" style="190" customWidth="1"/>
    <col min="4091" max="4091" width="27.7109375" style="190" customWidth="1"/>
    <col min="4092" max="4092" width="6.7109375" style="190" customWidth="1"/>
    <col min="4093" max="4093" width="1.5703125" style="190" customWidth="1"/>
    <col min="4094" max="4094" width="10.5703125" style="190" customWidth="1"/>
    <col min="4095" max="4095" width="5.85546875" style="190" customWidth="1"/>
    <col min="4096" max="4096" width="1.5703125" style="190" customWidth="1"/>
    <col min="4097" max="4097" width="10.5703125" style="190" customWidth="1"/>
    <col min="4098" max="4098" width="6.7109375" style="190" customWidth="1"/>
    <col min="4099" max="4099" width="1.5703125" style="190" customWidth="1"/>
    <col min="4100" max="4100" width="10.5703125" style="190" customWidth="1"/>
    <col min="4101" max="4101" width="9.7109375" style="190" customWidth="1"/>
    <col min="4102" max="4102" width="13.28515625" style="190" bestFit="1" customWidth="1"/>
    <col min="4103" max="4103" width="7.7109375" style="190" customWidth="1"/>
    <col min="4104" max="4104" width="11.42578125" style="190"/>
    <col min="4105" max="4105" width="13.28515625" style="190" bestFit="1" customWidth="1"/>
    <col min="4106" max="4342" width="11.42578125" style="190"/>
    <col min="4343" max="4343" width="0.140625" style="190" customWidth="1"/>
    <col min="4344" max="4344" width="2.7109375" style="190" customWidth="1"/>
    <col min="4345" max="4345" width="15.42578125" style="190" customWidth="1"/>
    <col min="4346" max="4346" width="1.28515625" style="190" customWidth="1"/>
    <col min="4347" max="4347" width="27.7109375" style="190" customWidth="1"/>
    <col min="4348" max="4348" width="6.7109375" style="190" customWidth="1"/>
    <col min="4349" max="4349" width="1.5703125" style="190" customWidth="1"/>
    <col min="4350" max="4350" width="10.5703125" style="190" customWidth="1"/>
    <col min="4351" max="4351" width="5.85546875" style="190" customWidth="1"/>
    <col min="4352" max="4352" width="1.5703125" style="190" customWidth="1"/>
    <col min="4353" max="4353" width="10.5703125" style="190" customWidth="1"/>
    <col min="4354" max="4354" width="6.7109375" style="190" customWidth="1"/>
    <col min="4355" max="4355" width="1.5703125" style="190" customWidth="1"/>
    <col min="4356" max="4356" width="10.5703125" style="190" customWidth="1"/>
    <col min="4357" max="4357" width="9.7109375" style="190" customWidth="1"/>
    <col min="4358" max="4358" width="13.28515625" style="190" bestFit="1" customWidth="1"/>
    <col min="4359" max="4359" width="7.7109375" style="190" customWidth="1"/>
    <col min="4360" max="4360" width="11.42578125" style="190"/>
    <col min="4361" max="4361" width="13.28515625" style="190" bestFit="1" customWidth="1"/>
    <col min="4362" max="4598" width="11.42578125" style="190"/>
    <col min="4599" max="4599" width="0.140625" style="190" customWidth="1"/>
    <col min="4600" max="4600" width="2.7109375" style="190" customWidth="1"/>
    <col min="4601" max="4601" width="15.42578125" style="190" customWidth="1"/>
    <col min="4602" max="4602" width="1.28515625" style="190" customWidth="1"/>
    <col min="4603" max="4603" width="27.7109375" style="190" customWidth="1"/>
    <col min="4604" max="4604" width="6.7109375" style="190" customWidth="1"/>
    <col min="4605" max="4605" width="1.5703125" style="190" customWidth="1"/>
    <col min="4606" max="4606" width="10.5703125" style="190" customWidth="1"/>
    <col min="4607" max="4607" width="5.85546875" style="190" customWidth="1"/>
    <col min="4608" max="4608" width="1.5703125" style="190" customWidth="1"/>
    <col min="4609" max="4609" width="10.5703125" style="190" customWidth="1"/>
    <col min="4610" max="4610" width="6.7109375" style="190" customWidth="1"/>
    <col min="4611" max="4611" width="1.5703125" style="190" customWidth="1"/>
    <col min="4612" max="4612" width="10.5703125" style="190" customWidth="1"/>
    <col min="4613" max="4613" width="9.7109375" style="190" customWidth="1"/>
    <col min="4614" max="4614" width="13.28515625" style="190" bestFit="1" customWidth="1"/>
    <col min="4615" max="4615" width="7.7109375" style="190" customWidth="1"/>
    <col min="4616" max="4616" width="11.42578125" style="190"/>
    <col min="4617" max="4617" width="13.28515625" style="190" bestFit="1" customWidth="1"/>
    <col min="4618" max="4854" width="11.42578125" style="190"/>
    <col min="4855" max="4855" width="0.140625" style="190" customWidth="1"/>
    <col min="4856" max="4856" width="2.7109375" style="190" customWidth="1"/>
    <col min="4857" max="4857" width="15.42578125" style="190" customWidth="1"/>
    <col min="4858" max="4858" width="1.28515625" style="190" customWidth="1"/>
    <col min="4859" max="4859" width="27.7109375" style="190" customWidth="1"/>
    <col min="4860" max="4860" width="6.7109375" style="190" customWidth="1"/>
    <col min="4861" max="4861" width="1.5703125" style="190" customWidth="1"/>
    <col min="4862" max="4862" width="10.5703125" style="190" customWidth="1"/>
    <col min="4863" max="4863" width="5.85546875" style="190" customWidth="1"/>
    <col min="4864" max="4864" width="1.5703125" style="190" customWidth="1"/>
    <col min="4865" max="4865" width="10.5703125" style="190" customWidth="1"/>
    <col min="4866" max="4866" width="6.7109375" style="190" customWidth="1"/>
    <col min="4867" max="4867" width="1.5703125" style="190" customWidth="1"/>
    <col min="4868" max="4868" width="10.5703125" style="190" customWidth="1"/>
    <col min="4869" max="4869" width="9.7109375" style="190" customWidth="1"/>
    <col min="4870" max="4870" width="13.28515625" style="190" bestFit="1" customWidth="1"/>
    <col min="4871" max="4871" width="7.7109375" style="190" customWidth="1"/>
    <col min="4872" max="4872" width="11.42578125" style="190"/>
    <col min="4873" max="4873" width="13.28515625" style="190" bestFit="1" customWidth="1"/>
    <col min="4874" max="5110" width="11.42578125" style="190"/>
    <col min="5111" max="5111" width="0.140625" style="190" customWidth="1"/>
    <col min="5112" max="5112" width="2.7109375" style="190" customWidth="1"/>
    <col min="5113" max="5113" width="15.42578125" style="190" customWidth="1"/>
    <col min="5114" max="5114" width="1.28515625" style="190" customWidth="1"/>
    <col min="5115" max="5115" width="27.7109375" style="190" customWidth="1"/>
    <col min="5116" max="5116" width="6.7109375" style="190" customWidth="1"/>
    <col min="5117" max="5117" width="1.5703125" style="190" customWidth="1"/>
    <col min="5118" max="5118" width="10.5703125" style="190" customWidth="1"/>
    <col min="5119" max="5119" width="5.85546875" style="190" customWidth="1"/>
    <col min="5120" max="5120" width="1.5703125" style="190" customWidth="1"/>
    <col min="5121" max="5121" width="10.5703125" style="190" customWidth="1"/>
    <col min="5122" max="5122" width="6.7109375" style="190" customWidth="1"/>
    <col min="5123" max="5123" width="1.5703125" style="190" customWidth="1"/>
    <col min="5124" max="5124" width="10.5703125" style="190" customWidth="1"/>
    <col min="5125" max="5125" width="9.7109375" style="190" customWidth="1"/>
    <col min="5126" max="5126" width="13.28515625" style="190" bestFit="1" customWidth="1"/>
    <col min="5127" max="5127" width="7.7109375" style="190" customWidth="1"/>
    <col min="5128" max="5128" width="11.42578125" style="190"/>
    <col min="5129" max="5129" width="13.28515625" style="190" bestFit="1" customWidth="1"/>
    <col min="5130" max="5366" width="11.42578125" style="190"/>
    <col min="5367" max="5367" width="0.140625" style="190" customWidth="1"/>
    <col min="5368" max="5368" width="2.7109375" style="190" customWidth="1"/>
    <col min="5369" max="5369" width="15.42578125" style="190" customWidth="1"/>
    <col min="5370" max="5370" width="1.28515625" style="190" customWidth="1"/>
    <col min="5371" max="5371" width="27.7109375" style="190" customWidth="1"/>
    <col min="5372" max="5372" width="6.7109375" style="190" customWidth="1"/>
    <col min="5373" max="5373" width="1.5703125" style="190" customWidth="1"/>
    <col min="5374" max="5374" width="10.5703125" style="190" customWidth="1"/>
    <col min="5375" max="5375" width="5.85546875" style="190" customWidth="1"/>
    <col min="5376" max="5376" width="1.5703125" style="190" customWidth="1"/>
    <col min="5377" max="5377" width="10.5703125" style="190" customWidth="1"/>
    <col min="5378" max="5378" width="6.7109375" style="190" customWidth="1"/>
    <col min="5379" max="5379" width="1.5703125" style="190" customWidth="1"/>
    <col min="5380" max="5380" width="10.5703125" style="190" customWidth="1"/>
    <col min="5381" max="5381" width="9.7109375" style="190" customWidth="1"/>
    <col min="5382" max="5382" width="13.28515625" style="190" bestFit="1" customWidth="1"/>
    <col min="5383" max="5383" width="7.7109375" style="190" customWidth="1"/>
    <col min="5384" max="5384" width="11.42578125" style="190"/>
    <col min="5385" max="5385" width="13.28515625" style="190" bestFit="1" customWidth="1"/>
    <col min="5386" max="5622" width="11.42578125" style="190"/>
    <col min="5623" max="5623" width="0.140625" style="190" customWidth="1"/>
    <col min="5624" max="5624" width="2.7109375" style="190" customWidth="1"/>
    <col min="5625" max="5625" width="15.42578125" style="190" customWidth="1"/>
    <col min="5626" max="5626" width="1.28515625" style="190" customWidth="1"/>
    <col min="5627" max="5627" width="27.7109375" style="190" customWidth="1"/>
    <col min="5628" max="5628" width="6.7109375" style="190" customWidth="1"/>
    <col min="5629" max="5629" width="1.5703125" style="190" customWidth="1"/>
    <col min="5630" max="5630" width="10.5703125" style="190" customWidth="1"/>
    <col min="5631" max="5631" width="5.85546875" style="190" customWidth="1"/>
    <col min="5632" max="5632" width="1.5703125" style="190" customWidth="1"/>
    <col min="5633" max="5633" width="10.5703125" style="190" customWidth="1"/>
    <col min="5634" max="5634" width="6.7109375" style="190" customWidth="1"/>
    <col min="5635" max="5635" width="1.5703125" style="190" customWidth="1"/>
    <col min="5636" max="5636" width="10.5703125" style="190" customWidth="1"/>
    <col min="5637" max="5637" width="9.7109375" style="190" customWidth="1"/>
    <col min="5638" max="5638" width="13.28515625" style="190" bestFit="1" customWidth="1"/>
    <col min="5639" max="5639" width="7.7109375" style="190" customWidth="1"/>
    <col min="5640" max="5640" width="11.42578125" style="190"/>
    <col min="5641" max="5641" width="13.28515625" style="190" bestFit="1" customWidth="1"/>
    <col min="5642" max="5878" width="11.42578125" style="190"/>
    <col min="5879" max="5879" width="0.140625" style="190" customWidth="1"/>
    <col min="5880" max="5880" width="2.7109375" style="190" customWidth="1"/>
    <col min="5881" max="5881" width="15.42578125" style="190" customWidth="1"/>
    <col min="5882" max="5882" width="1.28515625" style="190" customWidth="1"/>
    <col min="5883" max="5883" width="27.7109375" style="190" customWidth="1"/>
    <col min="5884" max="5884" width="6.7109375" style="190" customWidth="1"/>
    <col min="5885" max="5885" width="1.5703125" style="190" customWidth="1"/>
    <col min="5886" max="5886" width="10.5703125" style="190" customWidth="1"/>
    <col min="5887" max="5887" width="5.85546875" style="190" customWidth="1"/>
    <col min="5888" max="5888" width="1.5703125" style="190" customWidth="1"/>
    <col min="5889" max="5889" width="10.5703125" style="190" customWidth="1"/>
    <col min="5890" max="5890" width="6.7109375" style="190" customWidth="1"/>
    <col min="5891" max="5891" width="1.5703125" style="190" customWidth="1"/>
    <col min="5892" max="5892" width="10.5703125" style="190" customWidth="1"/>
    <col min="5893" max="5893" width="9.7109375" style="190" customWidth="1"/>
    <col min="5894" max="5894" width="13.28515625" style="190" bestFit="1" customWidth="1"/>
    <col min="5895" max="5895" width="7.7109375" style="190" customWidth="1"/>
    <col min="5896" max="5896" width="11.42578125" style="190"/>
    <col min="5897" max="5897" width="13.28515625" style="190" bestFit="1" customWidth="1"/>
    <col min="5898" max="6134" width="11.42578125" style="190"/>
    <col min="6135" max="6135" width="0.140625" style="190" customWidth="1"/>
    <col min="6136" max="6136" width="2.7109375" style="190" customWidth="1"/>
    <col min="6137" max="6137" width="15.42578125" style="190" customWidth="1"/>
    <col min="6138" max="6138" width="1.28515625" style="190" customWidth="1"/>
    <col min="6139" max="6139" width="27.7109375" style="190" customWidth="1"/>
    <col min="6140" max="6140" width="6.7109375" style="190" customWidth="1"/>
    <col min="6141" max="6141" width="1.5703125" style="190" customWidth="1"/>
    <col min="6142" max="6142" width="10.5703125" style="190" customWidth="1"/>
    <col min="6143" max="6143" width="5.85546875" style="190" customWidth="1"/>
    <col min="6144" max="6144" width="1.5703125" style="190" customWidth="1"/>
    <col min="6145" max="6145" width="10.5703125" style="190" customWidth="1"/>
    <col min="6146" max="6146" width="6.7109375" style="190" customWidth="1"/>
    <col min="6147" max="6147" width="1.5703125" style="190" customWidth="1"/>
    <col min="6148" max="6148" width="10.5703125" style="190" customWidth="1"/>
    <col min="6149" max="6149" width="9.7109375" style="190" customWidth="1"/>
    <col min="6150" max="6150" width="13.28515625" style="190" bestFit="1" customWidth="1"/>
    <col min="6151" max="6151" width="7.7109375" style="190" customWidth="1"/>
    <col min="6152" max="6152" width="11.42578125" style="190"/>
    <col min="6153" max="6153" width="13.28515625" style="190" bestFit="1" customWidth="1"/>
    <col min="6154" max="6390" width="11.42578125" style="190"/>
    <col min="6391" max="6391" width="0.140625" style="190" customWidth="1"/>
    <col min="6392" max="6392" width="2.7109375" style="190" customWidth="1"/>
    <col min="6393" max="6393" width="15.42578125" style="190" customWidth="1"/>
    <col min="6394" max="6394" width="1.28515625" style="190" customWidth="1"/>
    <col min="6395" max="6395" width="27.7109375" style="190" customWidth="1"/>
    <col min="6396" max="6396" width="6.7109375" style="190" customWidth="1"/>
    <col min="6397" max="6397" width="1.5703125" style="190" customWidth="1"/>
    <col min="6398" max="6398" width="10.5703125" style="190" customWidth="1"/>
    <col min="6399" max="6399" width="5.85546875" style="190" customWidth="1"/>
    <col min="6400" max="6400" width="1.5703125" style="190" customWidth="1"/>
    <col min="6401" max="6401" width="10.5703125" style="190" customWidth="1"/>
    <col min="6402" max="6402" width="6.7109375" style="190" customWidth="1"/>
    <col min="6403" max="6403" width="1.5703125" style="190" customWidth="1"/>
    <col min="6404" max="6404" width="10.5703125" style="190" customWidth="1"/>
    <col min="6405" max="6405" width="9.7109375" style="190" customWidth="1"/>
    <col min="6406" max="6406" width="13.28515625" style="190" bestFit="1" customWidth="1"/>
    <col min="6407" max="6407" width="7.7109375" style="190" customWidth="1"/>
    <col min="6408" max="6408" width="11.42578125" style="190"/>
    <col min="6409" max="6409" width="13.28515625" style="190" bestFit="1" customWidth="1"/>
    <col min="6410" max="6646" width="11.42578125" style="190"/>
    <col min="6647" max="6647" width="0.140625" style="190" customWidth="1"/>
    <col min="6648" max="6648" width="2.7109375" style="190" customWidth="1"/>
    <col min="6649" max="6649" width="15.42578125" style="190" customWidth="1"/>
    <col min="6650" max="6650" width="1.28515625" style="190" customWidth="1"/>
    <col min="6651" max="6651" width="27.7109375" style="190" customWidth="1"/>
    <col min="6652" max="6652" width="6.7109375" style="190" customWidth="1"/>
    <col min="6653" max="6653" width="1.5703125" style="190" customWidth="1"/>
    <col min="6654" max="6654" width="10.5703125" style="190" customWidth="1"/>
    <col min="6655" max="6655" width="5.85546875" style="190" customWidth="1"/>
    <col min="6656" max="6656" width="1.5703125" style="190" customWidth="1"/>
    <col min="6657" max="6657" width="10.5703125" style="190" customWidth="1"/>
    <col min="6658" max="6658" width="6.7109375" style="190" customWidth="1"/>
    <col min="6659" max="6659" width="1.5703125" style="190" customWidth="1"/>
    <col min="6660" max="6660" width="10.5703125" style="190" customWidth="1"/>
    <col min="6661" max="6661" width="9.7109375" style="190" customWidth="1"/>
    <col min="6662" max="6662" width="13.28515625" style="190" bestFit="1" customWidth="1"/>
    <col min="6663" max="6663" width="7.7109375" style="190" customWidth="1"/>
    <col min="6664" max="6664" width="11.42578125" style="190"/>
    <col min="6665" max="6665" width="13.28515625" style="190" bestFit="1" customWidth="1"/>
    <col min="6666" max="6902" width="11.42578125" style="190"/>
    <col min="6903" max="6903" width="0.140625" style="190" customWidth="1"/>
    <col min="6904" max="6904" width="2.7109375" style="190" customWidth="1"/>
    <col min="6905" max="6905" width="15.42578125" style="190" customWidth="1"/>
    <col min="6906" max="6906" width="1.28515625" style="190" customWidth="1"/>
    <col min="6907" max="6907" width="27.7109375" style="190" customWidth="1"/>
    <col min="6908" max="6908" width="6.7109375" style="190" customWidth="1"/>
    <col min="6909" max="6909" width="1.5703125" style="190" customWidth="1"/>
    <col min="6910" max="6910" width="10.5703125" style="190" customWidth="1"/>
    <col min="6911" max="6911" width="5.85546875" style="190" customWidth="1"/>
    <col min="6912" max="6912" width="1.5703125" style="190" customWidth="1"/>
    <col min="6913" max="6913" width="10.5703125" style="190" customWidth="1"/>
    <col min="6914" max="6914" width="6.7109375" style="190" customWidth="1"/>
    <col min="6915" max="6915" width="1.5703125" style="190" customWidth="1"/>
    <col min="6916" max="6916" width="10.5703125" style="190" customWidth="1"/>
    <col min="6917" max="6917" width="9.7109375" style="190" customWidth="1"/>
    <col min="6918" max="6918" width="13.28515625" style="190" bestFit="1" customWidth="1"/>
    <col min="6919" max="6919" width="7.7109375" style="190" customWidth="1"/>
    <col min="6920" max="6920" width="11.42578125" style="190"/>
    <col min="6921" max="6921" width="13.28515625" style="190" bestFit="1" customWidth="1"/>
    <col min="6922" max="7158" width="11.42578125" style="190"/>
    <col min="7159" max="7159" width="0.140625" style="190" customWidth="1"/>
    <col min="7160" max="7160" width="2.7109375" style="190" customWidth="1"/>
    <col min="7161" max="7161" width="15.42578125" style="190" customWidth="1"/>
    <col min="7162" max="7162" width="1.28515625" style="190" customWidth="1"/>
    <col min="7163" max="7163" width="27.7109375" style="190" customWidth="1"/>
    <col min="7164" max="7164" width="6.7109375" style="190" customWidth="1"/>
    <col min="7165" max="7165" width="1.5703125" style="190" customWidth="1"/>
    <col min="7166" max="7166" width="10.5703125" style="190" customWidth="1"/>
    <col min="7167" max="7167" width="5.85546875" style="190" customWidth="1"/>
    <col min="7168" max="7168" width="1.5703125" style="190" customWidth="1"/>
    <col min="7169" max="7169" width="10.5703125" style="190" customWidth="1"/>
    <col min="7170" max="7170" width="6.7109375" style="190" customWidth="1"/>
    <col min="7171" max="7171" width="1.5703125" style="190" customWidth="1"/>
    <col min="7172" max="7172" width="10.5703125" style="190" customWidth="1"/>
    <col min="7173" max="7173" width="9.7109375" style="190" customWidth="1"/>
    <col min="7174" max="7174" width="13.28515625" style="190" bestFit="1" customWidth="1"/>
    <col min="7175" max="7175" width="7.7109375" style="190" customWidth="1"/>
    <col min="7176" max="7176" width="11.42578125" style="190"/>
    <col min="7177" max="7177" width="13.28515625" style="190" bestFit="1" customWidth="1"/>
    <col min="7178" max="7414" width="11.42578125" style="190"/>
    <col min="7415" max="7415" width="0.140625" style="190" customWidth="1"/>
    <col min="7416" max="7416" width="2.7109375" style="190" customWidth="1"/>
    <col min="7417" max="7417" width="15.42578125" style="190" customWidth="1"/>
    <col min="7418" max="7418" width="1.28515625" style="190" customWidth="1"/>
    <col min="7419" max="7419" width="27.7109375" style="190" customWidth="1"/>
    <col min="7420" max="7420" width="6.7109375" style="190" customWidth="1"/>
    <col min="7421" max="7421" width="1.5703125" style="190" customWidth="1"/>
    <col min="7422" max="7422" width="10.5703125" style="190" customWidth="1"/>
    <col min="7423" max="7423" width="5.85546875" style="190" customWidth="1"/>
    <col min="7424" max="7424" width="1.5703125" style="190" customWidth="1"/>
    <col min="7425" max="7425" width="10.5703125" style="190" customWidth="1"/>
    <col min="7426" max="7426" width="6.7109375" style="190" customWidth="1"/>
    <col min="7427" max="7427" width="1.5703125" style="190" customWidth="1"/>
    <col min="7428" max="7428" width="10.5703125" style="190" customWidth="1"/>
    <col min="7429" max="7429" width="9.7109375" style="190" customWidth="1"/>
    <col min="7430" max="7430" width="13.28515625" style="190" bestFit="1" customWidth="1"/>
    <col min="7431" max="7431" width="7.7109375" style="190" customWidth="1"/>
    <col min="7432" max="7432" width="11.42578125" style="190"/>
    <col min="7433" max="7433" width="13.28515625" style="190" bestFit="1" customWidth="1"/>
    <col min="7434" max="7670" width="11.42578125" style="190"/>
    <col min="7671" max="7671" width="0.140625" style="190" customWidth="1"/>
    <col min="7672" max="7672" width="2.7109375" style="190" customWidth="1"/>
    <col min="7673" max="7673" width="15.42578125" style="190" customWidth="1"/>
    <col min="7674" max="7674" width="1.28515625" style="190" customWidth="1"/>
    <col min="7675" max="7675" width="27.7109375" style="190" customWidth="1"/>
    <col min="7676" max="7676" width="6.7109375" style="190" customWidth="1"/>
    <col min="7677" max="7677" width="1.5703125" style="190" customWidth="1"/>
    <col min="7678" max="7678" width="10.5703125" style="190" customWidth="1"/>
    <col min="7679" max="7679" width="5.85546875" style="190" customWidth="1"/>
    <col min="7680" max="7680" width="1.5703125" style="190" customWidth="1"/>
    <col min="7681" max="7681" width="10.5703125" style="190" customWidth="1"/>
    <col min="7682" max="7682" width="6.7109375" style="190" customWidth="1"/>
    <col min="7683" max="7683" width="1.5703125" style="190" customWidth="1"/>
    <col min="7684" max="7684" width="10.5703125" style="190" customWidth="1"/>
    <col min="7685" max="7685" width="9.7109375" style="190" customWidth="1"/>
    <col min="7686" max="7686" width="13.28515625" style="190" bestFit="1" customWidth="1"/>
    <col min="7687" max="7687" width="7.7109375" style="190" customWidth="1"/>
    <col min="7688" max="7688" width="11.42578125" style="190"/>
    <col min="7689" max="7689" width="13.28515625" style="190" bestFit="1" customWidth="1"/>
    <col min="7690" max="7926" width="11.42578125" style="190"/>
    <col min="7927" max="7927" width="0.140625" style="190" customWidth="1"/>
    <col min="7928" max="7928" width="2.7109375" style="190" customWidth="1"/>
    <col min="7929" max="7929" width="15.42578125" style="190" customWidth="1"/>
    <col min="7930" max="7930" width="1.28515625" style="190" customWidth="1"/>
    <col min="7931" max="7931" width="27.7109375" style="190" customWidth="1"/>
    <col min="7932" max="7932" width="6.7109375" style="190" customWidth="1"/>
    <col min="7933" max="7933" width="1.5703125" style="190" customWidth="1"/>
    <col min="7934" max="7934" width="10.5703125" style="190" customWidth="1"/>
    <col min="7935" max="7935" width="5.85546875" style="190" customWidth="1"/>
    <col min="7936" max="7936" width="1.5703125" style="190" customWidth="1"/>
    <col min="7937" max="7937" width="10.5703125" style="190" customWidth="1"/>
    <col min="7938" max="7938" width="6.7109375" style="190" customWidth="1"/>
    <col min="7939" max="7939" width="1.5703125" style="190" customWidth="1"/>
    <col min="7940" max="7940" width="10.5703125" style="190" customWidth="1"/>
    <col min="7941" max="7941" width="9.7109375" style="190" customWidth="1"/>
    <col min="7942" max="7942" width="13.28515625" style="190" bestFit="1" customWidth="1"/>
    <col min="7943" max="7943" width="7.7109375" style="190" customWidth="1"/>
    <col min="7944" max="7944" width="11.42578125" style="190"/>
    <col min="7945" max="7945" width="13.28515625" style="190" bestFit="1" customWidth="1"/>
    <col min="7946" max="8182" width="11.42578125" style="190"/>
    <col min="8183" max="8183" width="0.140625" style="190" customWidth="1"/>
    <col min="8184" max="8184" width="2.7109375" style="190" customWidth="1"/>
    <col min="8185" max="8185" width="15.42578125" style="190" customWidth="1"/>
    <col min="8186" max="8186" width="1.28515625" style="190" customWidth="1"/>
    <col min="8187" max="8187" width="27.7109375" style="190" customWidth="1"/>
    <col min="8188" max="8188" width="6.7109375" style="190" customWidth="1"/>
    <col min="8189" max="8189" width="1.5703125" style="190" customWidth="1"/>
    <col min="8190" max="8190" width="10.5703125" style="190" customWidth="1"/>
    <col min="8191" max="8191" width="5.85546875" style="190" customWidth="1"/>
    <col min="8192" max="8192" width="1.5703125" style="190" customWidth="1"/>
    <col min="8193" max="8193" width="10.5703125" style="190" customWidth="1"/>
    <col min="8194" max="8194" width="6.7109375" style="190" customWidth="1"/>
    <col min="8195" max="8195" width="1.5703125" style="190" customWidth="1"/>
    <col min="8196" max="8196" width="10.5703125" style="190" customWidth="1"/>
    <col min="8197" max="8197" width="9.7109375" style="190" customWidth="1"/>
    <col min="8198" max="8198" width="13.28515625" style="190" bestFit="1" customWidth="1"/>
    <col min="8199" max="8199" width="7.7109375" style="190" customWidth="1"/>
    <col min="8200" max="8200" width="11.42578125" style="190"/>
    <col min="8201" max="8201" width="13.28515625" style="190" bestFit="1" customWidth="1"/>
    <col min="8202" max="8438" width="11.42578125" style="190"/>
    <col min="8439" max="8439" width="0.140625" style="190" customWidth="1"/>
    <col min="8440" max="8440" width="2.7109375" style="190" customWidth="1"/>
    <col min="8441" max="8441" width="15.42578125" style="190" customWidth="1"/>
    <col min="8442" max="8442" width="1.28515625" style="190" customWidth="1"/>
    <col min="8443" max="8443" width="27.7109375" style="190" customWidth="1"/>
    <col min="8444" max="8444" width="6.7109375" style="190" customWidth="1"/>
    <col min="8445" max="8445" width="1.5703125" style="190" customWidth="1"/>
    <col min="8446" max="8446" width="10.5703125" style="190" customWidth="1"/>
    <col min="8447" max="8447" width="5.85546875" style="190" customWidth="1"/>
    <col min="8448" max="8448" width="1.5703125" style="190" customWidth="1"/>
    <col min="8449" max="8449" width="10.5703125" style="190" customWidth="1"/>
    <col min="8450" max="8450" width="6.7109375" style="190" customWidth="1"/>
    <col min="8451" max="8451" width="1.5703125" style="190" customWidth="1"/>
    <col min="8452" max="8452" width="10.5703125" style="190" customWidth="1"/>
    <col min="8453" max="8453" width="9.7109375" style="190" customWidth="1"/>
    <col min="8454" max="8454" width="13.28515625" style="190" bestFit="1" customWidth="1"/>
    <col min="8455" max="8455" width="7.7109375" style="190" customWidth="1"/>
    <col min="8456" max="8456" width="11.42578125" style="190"/>
    <col min="8457" max="8457" width="13.28515625" style="190" bestFit="1" customWidth="1"/>
    <col min="8458" max="8694" width="11.42578125" style="190"/>
    <col min="8695" max="8695" width="0.140625" style="190" customWidth="1"/>
    <col min="8696" max="8696" width="2.7109375" style="190" customWidth="1"/>
    <col min="8697" max="8697" width="15.42578125" style="190" customWidth="1"/>
    <col min="8698" max="8698" width="1.28515625" style="190" customWidth="1"/>
    <col min="8699" max="8699" width="27.7109375" style="190" customWidth="1"/>
    <col min="8700" max="8700" width="6.7109375" style="190" customWidth="1"/>
    <col min="8701" max="8701" width="1.5703125" style="190" customWidth="1"/>
    <col min="8702" max="8702" width="10.5703125" style="190" customWidth="1"/>
    <col min="8703" max="8703" width="5.85546875" style="190" customWidth="1"/>
    <col min="8704" max="8704" width="1.5703125" style="190" customWidth="1"/>
    <col min="8705" max="8705" width="10.5703125" style="190" customWidth="1"/>
    <col min="8706" max="8706" width="6.7109375" style="190" customWidth="1"/>
    <col min="8707" max="8707" width="1.5703125" style="190" customWidth="1"/>
    <col min="8708" max="8708" width="10.5703125" style="190" customWidth="1"/>
    <col min="8709" max="8709" width="9.7109375" style="190" customWidth="1"/>
    <col min="8710" max="8710" width="13.28515625" style="190" bestFit="1" customWidth="1"/>
    <col min="8711" max="8711" width="7.7109375" style="190" customWidth="1"/>
    <col min="8712" max="8712" width="11.42578125" style="190"/>
    <col min="8713" max="8713" width="13.28515625" style="190" bestFit="1" customWidth="1"/>
    <col min="8714" max="8950" width="11.42578125" style="190"/>
    <col min="8951" max="8951" width="0.140625" style="190" customWidth="1"/>
    <col min="8952" max="8952" width="2.7109375" style="190" customWidth="1"/>
    <col min="8953" max="8953" width="15.42578125" style="190" customWidth="1"/>
    <col min="8954" max="8954" width="1.28515625" style="190" customWidth="1"/>
    <col min="8955" max="8955" width="27.7109375" style="190" customWidth="1"/>
    <col min="8956" max="8956" width="6.7109375" style="190" customWidth="1"/>
    <col min="8957" max="8957" width="1.5703125" style="190" customWidth="1"/>
    <col min="8958" max="8958" width="10.5703125" style="190" customWidth="1"/>
    <col min="8959" max="8959" width="5.85546875" style="190" customWidth="1"/>
    <col min="8960" max="8960" width="1.5703125" style="190" customWidth="1"/>
    <col min="8961" max="8961" width="10.5703125" style="190" customWidth="1"/>
    <col min="8962" max="8962" width="6.7109375" style="190" customWidth="1"/>
    <col min="8963" max="8963" width="1.5703125" style="190" customWidth="1"/>
    <col min="8964" max="8964" width="10.5703125" style="190" customWidth="1"/>
    <col min="8965" max="8965" width="9.7109375" style="190" customWidth="1"/>
    <col min="8966" max="8966" width="13.28515625" style="190" bestFit="1" customWidth="1"/>
    <col min="8967" max="8967" width="7.7109375" style="190" customWidth="1"/>
    <col min="8968" max="8968" width="11.42578125" style="190"/>
    <col min="8969" max="8969" width="13.28515625" style="190" bestFit="1" customWidth="1"/>
    <col min="8970" max="9206" width="11.42578125" style="190"/>
    <col min="9207" max="9207" width="0.140625" style="190" customWidth="1"/>
    <col min="9208" max="9208" width="2.7109375" style="190" customWidth="1"/>
    <col min="9209" max="9209" width="15.42578125" style="190" customWidth="1"/>
    <col min="9210" max="9210" width="1.28515625" style="190" customWidth="1"/>
    <col min="9211" max="9211" width="27.7109375" style="190" customWidth="1"/>
    <col min="9212" max="9212" width="6.7109375" style="190" customWidth="1"/>
    <col min="9213" max="9213" width="1.5703125" style="190" customWidth="1"/>
    <col min="9214" max="9214" width="10.5703125" style="190" customWidth="1"/>
    <col min="9215" max="9215" width="5.85546875" style="190" customWidth="1"/>
    <col min="9216" max="9216" width="1.5703125" style="190" customWidth="1"/>
    <col min="9217" max="9217" width="10.5703125" style="190" customWidth="1"/>
    <col min="9218" max="9218" width="6.7109375" style="190" customWidth="1"/>
    <col min="9219" max="9219" width="1.5703125" style="190" customWidth="1"/>
    <col min="9220" max="9220" width="10.5703125" style="190" customWidth="1"/>
    <col min="9221" max="9221" width="9.7109375" style="190" customWidth="1"/>
    <col min="9222" max="9222" width="13.28515625" style="190" bestFit="1" customWidth="1"/>
    <col min="9223" max="9223" width="7.7109375" style="190" customWidth="1"/>
    <col min="9224" max="9224" width="11.42578125" style="190"/>
    <col min="9225" max="9225" width="13.28515625" style="190" bestFit="1" customWidth="1"/>
    <col min="9226" max="9462" width="11.42578125" style="190"/>
    <col min="9463" max="9463" width="0.140625" style="190" customWidth="1"/>
    <col min="9464" max="9464" width="2.7109375" style="190" customWidth="1"/>
    <col min="9465" max="9465" width="15.42578125" style="190" customWidth="1"/>
    <col min="9466" max="9466" width="1.28515625" style="190" customWidth="1"/>
    <col min="9467" max="9467" width="27.7109375" style="190" customWidth="1"/>
    <col min="9468" max="9468" width="6.7109375" style="190" customWidth="1"/>
    <col min="9469" max="9469" width="1.5703125" style="190" customWidth="1"/>
    <col min="9470" max="9470" width="10.5703125" style="190" customWidth="1"/>
    <col min="9471" max="9471" width="5.85546875" style="190" customWidth="1"/>
    <col min="9472" max="9472" width="1.5703125" style="190" customWidth="1"/>
    <col min="9473" max="9473" width="10.5703125" style="190" customWidth="1"/>
    <col min="9474" max="9474" width="6.7109375" style="190" customWidth="1"/>
    <col min="9475" max="9475" width="1.5703125" style="190" customWidth="1"/>
    <col min="9476" max="9476" width="10.5703125" style="190" customWidth="1"/>
    <col min="9477" max="9477" width="9.7109375" style="190" customWidth="1"/>
    <col min="9478" max="9478" width="13.28515625" style="190" bestFit="1" customWidth="1"/>
    <col min="9479" max="9479" width="7.7109375" style="190" customWidth="1"/>
    <col min="9480" max="9480" width="11.42578125" style="190"/>
    <col min="9481" max="9481" width="13.28515625" style="190" bestFit="1" customWidth="1"/>
    <col min="9482" max="9718" width="11.42578125" style="190"/>
    <col min="9719" max="9719" width="0.140625" style="190" customWidth="1"/>
    <col min="9720" max="9720" width="2.7109375" style="190" customWidth="1"/>
    <col min="9721" max="9721" width="15.42578125" style="190" customWidth="1"/>
    <col min="9722" max="9722" width="1.28515625" style="190" customWidth="1"/>
    <col min="9723" max="9723" width="27.7109375" style="190" customWidth="1"/>
    <col min="9724" max="9724" width="6.7109375" style="190" customWidth="1"/>
    <col min="9725" max="9725" width="1.5703125" style="190" customWidth="1"/>
    <col min="9726" max="9726" width="10.5703125" style="190" customWidth="1"/>
    <col min="9727" max="9727" width="5.85546875" style="190" customWidth="1"/>
    <col min="9728" max="9728" width="1.5703125" style="190" customWidth="1"/>
    <col min="9729" max="9729" width="10.5703125" style="190" customWidth="1"/>
    <col min="9730" max="9730" width="6.7109375" style="190" customWidth="1"/>
    <col min="9731" max="9731" width="1.5703125" style="190" customWidth="1"/>
    <col min="9732" max="9732" width="10.5703125" style="190" customWidth="1"/>
    <col min="9733" max="9733" width="9.7109375" style="190" customWidth="1"/>
    <col min="9734" max="9734" width="13.28515625" style="190" bestFit="1" customWidth="1"/>
    <col min="9735" max="9735" width="7.7109375" style="190" customWidth="1"/>
    <col min="9736" max="9736" width="11.42578125" style="190"/>
    <col min="9737" max="9737" width="13.28515625" style="190" bestFit="1" customWidth="1"/>
    <col min="9738" max="9974" width="11.42578125" style="190"/>
    <col min="9975" max="9975" width="0.140625" style="190" customWidth="1"/>
    <col min="9976" max="9976" width="2.7109375" style="190" customWidth="1"/>
    <col min="9977" max="9977" width="15.42578125" style="190" customWidth="1"/>
    <col min="9978" max="9978" width="1.28515625" style="190" customWidth="1"/>
    <col min="9979" max="9979" width="27.7109375" style="190" customWidth="1"/>
    <col min="9980" max="9980" width="6.7109375" style="190" customWidth="1"/>
    <col min="9981" max="9981" width="1.5703125" style="190" customWidth="1"/>
    <col min="9982" max="9982" width="10.5703125" style="190" customWidth="1"/>
    <col min="9983" max="9983" width="5.85546875" style="190" customWidth="1"/>
    <col min="9984" max="9984" width="1.5703125" style="190" customWidth="1"/>
    <col min="9985" max="9985" width="10.5703125" style="190" customWidth="1"/>
    <col min="9986" max="9986" width="6.7109375" style="190" customWidth="1"/>
    <col min="9987" max="9987" width="1.5703125" style="190" customWidth="1"/>
    <col min="9988" max="9988" width="10.5703125" style="190" customWidth="1"/>
    <col min="9989" max="9989" width="9.7109375" style="190" customWidth="1"/>
    <col min="9990" max="9990" width="13.28515625" style="190" bestFit="1" customWidth="1"/>
    <col min="9991" max="9991" width="7.7109375" style="190" customWidth="1"/>
    <col min="9992" max="9992" width="11.42578125" style="190"/>
    <col min="9993" max="9993" width="13.28515625" style="190" bestFit="1" customWidth="1"/>
    <col min="9994" max="10230" width="11.42578125" style="190"/>
    <col min="10231" max="10231" width="0.140625" style="190" customWidth="1"/>
    <col min="10232" max="10232" width="2.7109375" style="190" customWidth="1"/>
    <col min="10233" max="10233" width="15.42578125" style="190" customWidth="1"/>
    <col min="10234" max="10234" width="1.28515625" style="190" customWidth="1"/>
    <col min="10235" max="10235" width="27.7109375" style="190" customWidth="1"/>
    <col min="10236" max="10236" width="6.7109375" style="190" customWidth="1"/>
    <col min="10237" max="10237" width="1.5703125" style="190" customWidth="1"/>
    <col min="10238" max="10238" width="10.5703125" style="190" customWidth="1"/>
    <col min="10239" max="10239" width="5.85546875" style="190" customWidth="1"/>
    <col min="10240" max="10240" width="1.5703125" style="190" customWidth="1"/>
    <col min="10241" max="10241" width="10.5703125" style="190" customWidth="1"/>
    <col min="10242" max="10242" width="6.7109375" style="190" customWidth="1"/>
    <col min="10243" max="10243" width="1.5703125" style="190" customWidth="1"/>
    <col min="10244" max="10244" width="10.5703125" style="190" customWidth="1"/>
    <col min="10245" max="10245" width="9.7109375" style="190" customWidth="1"/>
    <col min="10246" max="10246" width="13.28515625" style="190" bestFit="1" customWidth="1"/>
    <col min="10247" max="10247" width="7.7109375" style="190" customWidth="1"/>
    <col min="10248" max="10248" width="11.42578125" style="190"/>
    <col min="10249" max="10249" width="13.28515625" style="190" bestFit="1" customWidth="1"/>
    <col min="10250" max="10486" width="11.42578125" style="190"/>
    <col min="10487" max="10487" width="0.140625" style="190" customWidth="1"/>
    <col min="10488" max="10488" width="2.7109375" style="190" customWidth="1"/>
    <col min="10489" max="10489" width="15.42578125" style="190" customWidth="1"/>
    <col min="10490" max="10490" width="1.28515625" style="190" customWidth="1"/>
    <col min="10491" max="10491" width="27.7109375" style="190" customWidth="1"/>
    <col min="10492" max="10492" width="6.7109375" style="190" customWidth="1"/>
    <col min="10493" max="10493" width="1.5703125" style="190" customWidth="1"/>
    <col min="10494" max="10494" width="10.5703125" style="190" customWidth="1"/>
    <col min="10495" max="10495" width="5.85546875" style="190" customWidth="1"/>
    <col min="10496" max="10496" width="1.5703125" style="190" customWidth="1"/>
    <col min="10497" max="10497" width="10.5703125" style="190" customWidth="1"/>
    <col min="10498" max="10498" width="6.7109375" style="190" customWidth="1"/>
    <col min="10499" max="10499" width="1.5703125" style="190" customWidth="1"/>
    <col min="10500" max="10500" width="10.5703125" style="190" customWidth="1"/>
    <col min="10501" max="10501" width="9.7109375" style="190" customWidth="1"/>
    <col min="10502" max="10502" width="13.28515625" style="190" bestFit="1" customWidth="1"/>
    <col min="10503" max="10503" width="7.7109375" style="190" customWidth="1"/>
    <col min="10504" max="10504" width="11.42578125" style="190"/>
    <col min="10505" max="10505" width="13.28515625" style="190" bestFit="1" customWidth="1"/>
    <col min="10506" max="10742" width="11.42578125" style="190"/>
    <col min="10743" max="10743" width="0.140625" style="190" customWidth="1"/>
    <col min="10744" max="10744" width="2.7109375" style="190" customWidth="1"/>
    <col min="10745" max="10745" width="15.42578125" style="190" customWidth="1"/>
    <col min="10746" max="10746" width="1.28515625" style="190" customWidth="1"/>
    <col min="10747" max="10747" width="27.7109375" style="190" customWidth="1"/>
    <col min="10748" max="10748" width="6.7109375" style="190" customWidth="1"/>
    <col min="10749" max="10749" width="1.5703125" style="190" customWidth="1"/>
    <col min="10750" max="10750" width="10.5703125" style="190" customWidth="1"/>
    <col min="10751" max="10751" width="5.85546875" style="190" customWidth="1"/>
    <col min="10752" max="10752" width="1.5703125" style="190" customWidth="1"/>
    <col min="10753" max="10753" width="10.5703125" style="190" customWidth="1"/>
    <col min="10754" max="10754" width="6.7109375" style="190" customWidth="1"/>
    <col min="10755" max="10755" width="1.5703125" style="190" customWidth="1"/>
    <col min="10756" max="10756" width="10.5703125" style="190" customWidth="1"/>
    <col min="10757" max="10757" width="9.7109375" style="190" customWidth="1"/>
    <col min="10758" max="10758" width="13.28515625" style="190" bestFit="1" customWidth="1"/>
    <col min="10759" max="10759" width="7.7109375" style="190" customWidth="1"/>
    <col min="10760" max="10760" width="11.42578125" style="190"/>
    <col min="10761" max="10761" width="13.28515625" style="190" bestFit="1" customWidth="1"/>
    <col min="10762" max="10998" width="11.42578125" style="190"/>
    <col min="10999" max="10999" width="0.140625" style="190" customWidth="1"/>
    <col min="11000" max="11000" width="2.7109375" style="190" customWidth="1"/>
    <col min="11001" max="11001" width="15.42578125" style="190" customWidth="1"/>
    <col min="11002" max="11002" width="1.28515625" style="190" customWidth="1"/>
    <col min="11003" max="11003" width="27.7109375" style="190" customWidth="1"/>
    <col min="11004" max="11004" width="6.7109375" style="190" customWidth="1"/>
    <col min="11005" max="11005" width="1.5703125" style="190" customWidth="1"/>
    <col min="11006" max="11006" width="10.5703125" style="190" customWidth="1"/>
    <col min="11007" max="11007" width="5.85546875" style="190" customWidth="1"/>
    <col min="11008" max="11008" width="1.5703125" style="190" customWidth="1"/>
    <col min="11009" max="11009" width="10.5703125" style="190" customWidth="1"/>
    <col min="11010" max="11010" width="6.7109375" style="190" customWidth="1"/>
    <col min="11011" max="11011" width="1.5703125" style="190" customWidth="1"/>
    <col min="11012" max="11012" width="10.5703125" style="190" customWidth="1"/>
    <col min="11013" max="11013" width="9.7109375" style="190" customWidth="1"/>
    <col min="11014" max="11014" width="13.28515625" style="190" bestFit="1" customWidth="1"/>
    <col min="11015" max="11015" width="7.7109375" style="190" customWidth="1"/>
    <col min="11016" max="11016" width="11.42578125" style="190"/>
    <col min="11017" max="11017" width="13.28515625" style="190" bestFit="1" customWidth="1"/>
    <col min="11018" max="11254" width="11.42578125" style="190"/>
    <col min="11255" max="11255" width="0.140625" style="190" customWidth="1"/>
    <col min="11256" max="11256" width="2.7109375" style="190" customWidth="1"/>
    <col min="11257" max="11257" width="15.42578125" style="190" customWidth="1"/>
    <col min="11258" max="11258" width="1.28515625" style="190" customWidth="1"/>
    <col min="11259" max="11259" width="27.7109375" style="190" customWidth="1"/>
    <col min="11260" max="11260" width="6.7109375" style="190" customWidth="1"/>
    <col min="11261" max="11261" width="1.5703125" style="190" customWidth="1"/>
    <col min="11262" max="11262" width="10.5703125" style="190" customWidth="1"/>
    <col min="11263" max="11263" width="5.85546875" style="190" customWidth="1"/>
    <col min="11264" max="11264" width="1.5703125" style="190" customWidth="1"/>
    <col min="11265" max="11265" width="10.5703125" style="190" customWidth="1"/>
    <col min="11266" max="11266" width="6.7109375" style="190" customWidth="1"/>
    <col min="11267" max="11267" width="1.5703125" style="190" customWidth="1"/>
    <col min="11268" max="11268" width="10.5703125" style="190" customWidth="1"/>
    <col min="11269" max="11269" width="9.7109375" style="190" customWidth="1"/>
    <col min="11270" max="11270" width="13.28515625" style="190" bestFit="1" customWidth="1"/>
    <col min="11271" max="11271" width="7.7109375" style="190" customWidth="1"/>
    <col min="11272" max="11272" width="11.42578125" style="190"/>
    <col min="11273" max="11273" width="13.28515625" style="190" bestFit="1" customWidth="1"/>
    <col min="11274" max="11510" width="11.42578125" style="190"/>
    <col min="11511" max="11511" width="0.140625" style="190" customWidth="1"/>
    <col min="11512" max="11512" width="2.7109375" style="190" customWidth="1"/>
    <col min="11513" max="11513" width="15.42578125" style="190" customWidth="1"/>
    <col min="11514" max="11514" width="1.28515625" style="190" customWidth="1"/>
    <col min="11515" max="11515" width="27.7109375" style="190" customWidth="1"/>
    <col min="11516" max="11516" width="6.7109375" style="190" customWidth="1"/>
    <col min="11517" max="11517" width="1.5703125" style="190" customWidth="1"/>
    <col min="11518" max="11518" width="10.5703125" style="190" customWidth="1"/>
    <col min="11519" max="11519" width="5.85546875" style="190" customWidth="1"/>
    <col min="11520" max="11520" width="1.5703125" style="190" customWidth="1"/>
    <col min="11521" max="11521" width="10.5703125" style="190" customWidth="1"/>
    <col min="11522" max="11522" width="6.7109375" style="190" customWidth="1"/>
    <col min="11523" max="11523" width="1.5703125" style="190" customWidth="1"/>
    <col min="11524" max="11524" width="10.5703125" style="190" customWidth="1"/>
    <col min="11525" max="11525" width="9.7109375" style="190" customWidth="1"/>
    <col min="11526" max="11526" width="13.28515625" style="190" bestFit="1" customWidth="1"/>
    <col min="11527" max="11527" width="7.7109375" style="190" customWidth="1"/>
    <col min="11528" max="11528" width="11.42578125" style="190"/>
    <col min="11529" max="11529" width="13.28515625" style="190" bestFit="1" customWidth="1"/>
    <col min="11530" max="11766" width="11.42578125" style="190"/>
    <col min="11767" max="11767" width="0.140625" style="190" customWidth="1"/>
    <col min="11768" max="11768" width="2.7109375" style="190" customWidth="1"/>
    <col min="11769" max="11769" width="15.42578125" style="190" customWidth="1"/>
    <col min="11770" max="11770" width="1.28515625" style="190" customWidth="1"/>
    <col min="11771" max="11771" width="27.7109375" style="190" customWidth="1"/>
    <col min="11772" max="11772" width="6.7109375" style="190" customWidth="1"/>
    <col min="11773" max="11773" width="1.5703125" style="190" customWidth="1"/>
    <col min="11774" max="11774" width="10.5703125" style="190" customWidth="1"/>
    <col min="11775" max="11775" width="5.85546875" style="190" customWidth="1"/>
    <col min="11776" max="11776" width="1.5703125" style="190" customWidth="1"/>
    <col min="11777" max="11777" width="10.5703125" style="190" customWidth="1"/>
    <col min="11778" max="11778" width="6.7109375" style="190" customWidth="1"/>
    <col min="11779" max="11779" width="1.5703125" style="190" customWidth="1"/>
    <col min="11780" max="11780" width="10.5703125" style="190" customWidth="1"/>
    <col min="11781" max="11781" width="9.7109375" style="190" customWidth="1"/>
    <col min="11782" max="11782" width="13.28515625" style="190" bestFit="1" customWidth="1"/>
    <col min="11783" max="11783" width="7.7109375" style="190" customWidth="1"/>
    <col min="11784" max="11784" width="11.42578125" style="190"/>
    <col min="11785" max="11785" width="13.28515625" style="190" bestFit="1" customWidth="1"/>
    <col min="11786" max="12022" width="11.42578125" style="190"/>
    <col min="12023" max="12023" width="0.140625" style="190" customWidth="1"/>
    <col min="12024" max="12024" width="2.7109375" style="190" customWidth="1"/>
    <col min="12025" max="12025" width="15.42578125" style="190" customWidth="1"/>
    <col min="12026" max="12026" width="1.28515625" style="190" customWidth="1"/>
    <col min="12027" max="12027" width="27.7109375" style="190" customWidth="1"/>
    <col min="12028" max="12028" width="6.7109375" style="190" customWidth="1"/>
    <col min="12029" max="12029" width="1.5703125" style="190" customWidth="1"/>
    <col min="12030" max="12030" width="10.5703125" style="190" customWidth="1"/>
    <col min="12031" max="12031" width="5.85546875" style="190" customWidth="1"/>
    <col min="12032" max="12032" width="1.5703125" style="190" customWidth="1"/>
    <col min="12033" max="12033" width="10.5703125" style="190" customWidth="1"/>
    <col min="12034" max="12034" width="6.7109375" style="190" customWidth="1"/>
    <col min="12035" max="12035" width="1.5703125" style="190" customWidth="1"/>
    <col min="12036" max="12036" width="10.5703125" style="190" customWidth="1"/>
    <col min="12037" max="12037" width="9.7109375" style="190" customWidth="1"/>
    <col min="12038" max="12038" width="13.28515625" style="190" bestFit="1" customWidth="1"/>
    <col min="12039" max="12039" width="7.7109375" style="190" customWidth="1"/>
    <col min="12040" max="12040" width="11.42578125" style="190"/>
    <col min="12041" max="12041" width="13.28515625" style="190" bestFit="1" customWidth="1"/>
    <col min="12042" max="12278" width="11.42578125" style="190"/>
    <col min="12279" max="12279" width="0.140625" style="190" customWidth="1"/>
    <col min="12280" max="12280" width="2.7109375" style="190" customWidth="1"/>
    <col min="12281" max="12281" width="15.42578125" style="190" customWidth="1"/>
    <col min="12282" max="12282" width="1.28515625" style="190" customWidth="1"/>
    <col min="12283" max="12283" width="27.7109375" style="190" customWidth="1"/>
    <col min="12284" max="12284" width="6.7109375" style="190" customWidth="1"/>
    <col min="12285" max="12285" width="1.5703125" style="190" customWidth="1"/>
    <col min="12286" max="12286" width="10.5703125" style="190" customWidth="1"/>
    <col min="12287" max="12287" width="5.85546875" style="190" customWidth="1"/>
    <col min="12288" max="12288" width="1.5703125" style="190" customWidth="1"/>
    <col min="12289" max="12289" width="10.5703125" style="190" customWidth="1"/>
    <col min="12290" max="12290" width="6.7109375" style="190" customWidth="1"/>
    <col min="12291" max="12291" width="1.5703125" style="190" customWidth="1"/>
    <col min="12292" max="12292" width="10.5703125" style="190" customWidth="1"/>
    <col min="12293" max="12293" width="9.7109375" style="190" customWidth="1"/>
    <col min="12294" max="12294" width="13.28515625" style="190" bestFit="1" customWidth="1"/>
    <col min="12295" max="12295" width="7.7109375" style="190" customWidth="1"/>
    <col min="12296" max="12296" width="11.42578125" style="190"/>
    <col min="12297" max="12297" width="13.28515625" style="190" bestFit="1" customWidth="1"/>
    <col min="12298" max="12534" width="11.42578125" style="190"/>
    <col min="12535" max="12535" width="0.140625" style="190" customWidth="1"/>
    <col min="12536" max="12536" width="2.7109375" style="190" customWidth="1"/>
    <col min="12537" max="12537" width="15.42578125" style="190" customWidth="1"/>
    <col min="12538" max="12538" width="1.28515625" style="190" customWidth="1"/>
    <col min="12539" max="12539" width="27.7109375" style="190" customWidth="1"/>
    <col min="12540" max="12540" width="6.7109375" style="190" customWidth="1"/>
    <col min="12541" max="12541" width="1.5703125" style="190" customWidth="1"/>
    <col min="12542" max="12542" width="10.5703125" style="190" customWidth="1"/>
    <col min="12543" max="12543" width="5.85546875" style="190" customWidth="1"/>
    <col min="12544" max="12544" width="1.5703125" style="190" customWidth="1"/>
    <col min="12545" max="12545" width="10.5703125" style="190" customWidth="1"/>
    <col min="12546" max="12546" width="6.7109375" style="190" customWidth="1"/>
    <col min="12547" max="12547" width="1.5703125" style="190" customWidth="1"/>
    <col min="12548" max="12548" width="10.5703125" style="190" customWidth="1"/>
    <col min="12549" max="12549" width="9.7109375" style="190" customWidth="1"/>
    <col min="12550" max="12550" width="13.28515625" style="190" bestFit="1" customWidth="1"/>
    <col min="12551" max="12551" width="7.7109375" style="190" customWidth="1"/>
    <col min="12552" max="12552" width="11.42578125" style="190"/>
    <col min="12553" max="12553" width="13.28515625" style="190" bestFit="1" customWidth="1"/>
    <col min="12554" max="12790" width="11.42578125" style="190"/>
    <col min="12791" max="12791" width="0.140625" style="190" customWidth="1"/>
    <col min="12792" max="12792" width="2.7109375" style="190" customWidth="1"/>
    <col min="12793" max="12793" width="15.42578125" style="190" customWidth="1"/>
    <col min="12794" max="12794" width="1.28515625" style="190" customWidth="1"/>
    <col min="12795" max="12795" width="27.7109375" style="190" customWidth="1"/>
    <col min="12796" max="12796" width="6.7109375" style="190" customWidth="1"/>
    <col min="12797" max="12797" width="1.5703125" style="190" customWidth="1"/>
    <col min="12798" max="12798" width="10.5703125" style="190" customWidth="1"/>
    <col min="12799" max="12799" width="5.85546875" style="190" customWidth="1"/>
    <col min="12800" max="12800" width="1.5703125" style="190" customWidth="1"/>
    <col min="12801" max="12801" width="10.5703125" style="190" customWidth="1"/>
    <col min="12802" max="12802" width="6.7109375" style="190" customWidth="1"/>
    <col min="12803" max="12803" width="1.5703125" style="190" customWidth="1"/>
    <col min="12804" max="12804" width="10.5703125" style="190" customWidth="1"/>
    <col min="12805" max="12805" width="9.7109375" style="190" customWidth="1"/>
    <col min="12806" max="12806" width="13.28515625" style="190" bestFit="1" customWidth="1"/>
    <col min="12807" max="12807" width="7.7109375" style="190" customWidth="1"/>
    <col min="12808" max="12808" width="11.42578125" style="190"/>
    <col min="12809" max="12809" width="13.28515625" style="190" bestFit="1" customWidth="1"/>
    <col min="12810" max="13046" width="11.42578125" style="190"/>
    <col min="13047" max="13047" width="0.140625" style="190" customWidth="1"/>
    <col min="13048" max="13048" width="2.7109375" style="190" customWidth="1"/>
    <col min="13049" max="13049" width="15.42578125" style="190" customWidth="1"/>
    <col min="13050" max="13050" width="1.28515625" style="190" customWidth="1"/>
    <col min="13051" max="13051" width="27.7109375" style="190" customWidth="1"/>
    <col min="13052" max="13052" width="6.7109375" style="190" customWidth="1"/>
    <col min="13053" max="13053" width="1.5703125" style="190" customWidth="1"/>
    <col min="13054" max="13054" width="10.5703125" style="190" customWidth="1"/>
    <col min="13055" max="13055" width="5.85546875" style="190" customWidth="1"/>
    <col min="13056" max="13056" width="1.5703125" style="190" customWidth="1"/>
    <col min="13057" max="13057" width="10.5703125" style="190" customWidth="1"/>
    <col min="13058" max="13058" width="6.7109375" style="190" customWidth="1"/>
    <col min="13059" max="13059" width="1.5703125" style="190" customWidth="1"/>
    <col min="13060" max="13060" width="10.5703125" style="190" customWidth="1"/>
    <col min="13061" max="13061" width="9.7109375" style="190" customWidth="1"/>
    <col min="13062" max="13062" width="13.28515625" style="190" bestFit="1" customWidth="1"/>
    <col min="13063" max="13063" width="7.7109375" style="190" customWidth="1"/>
    <col min="13064" max="13064" width="11.42578125" style="190"/>
    <col min="13065" max="13065" width="13.28515625" style="190" bestFit="1" customWidth="1"/>
    <col min="13066" max="13302" width="11.42578125" style="190"/>
    <col min="13303" max="13303" width="0.140625" style="190" customWidth="1"/>
    <col min="13304" max="13304" width="2.7109375" style="190" customWidth="1"/>
    <col min="13305" max="13305" width="15.42578125" style="190" customWidth="1"/>
    <col min="13306" max="13306" width="1.28515625" style="190" customWidth="1"/>
    <col min="13307" max="13307" width="27.7109375" style="190" customWidth="1"/>
    <col min="13308" max="13308" width="6.7109375" style="190" customWidth="1"/>
    <col min="13309" max="13309" width="1.5703125" style="190" customWidth="1"/>
    <col min="13310" max="13310" width="10.5703125" style="190" customWidth="1"/>
    <col min="13311" max="13311" width="5.85546875" style="190" customWidth="1"/>
    <col min="13312" max="13312" width="1.5703125" style="190" customWidth="1"/>
    <col min="13313" max="13313" width="10.5703125" style="190" customWidth="1"/>
    <col min="13314" max="13314" width="6.7109375" style="190" customWidth="1"/>
    <col min="13315" max="13315" width="1.5703125" style="190" customWidth="1"/>
    <col min="13316" max="13316" width="10.5703125" style="190" customWidth="1"/>
    <col min="13317" max="13317" width="9.7109375" style="190" customWidth="1"/>
    <col min="13318" max="13318" width="13.28515625" style="190" bestFit="1" customWidth="1"/>
    <col min="13319" max="13319" width="7.7109375" style="190" customWidth="1"/>
    <col min="13320" max="13320" width="11.42578125" style="190"/>
    <col min="13321" max="13321" width="13.28515625" style="190" bestFit="1" customWidth="1"/>
    <col min="13322" max="13558" width="11.42578125" style="190"/>
    <col min="13559" max="13559" width="0.140625" style="190" customWidth="1"/>
    <col min="13560" max="13560" width="2.7109375" style="190" customWidth="1"/>
    <col min="13561" max="13561" width="15.42578125" style="190" customWidth="1"/>
    <col min="13562" max="13562" width="1.28515625" style="190" customWidth="1"/>
    <col min="13563" max="13563" width="27.7109375" style="190" customWidth="1"/>
    <col min="13564" max="13564" width="6.7109375" style="190" customWidth="1"/>
    <col min="13565" max="13565" width="1.5703125" style="190" customWidth="1"/>
    <col min="13566" max="13566" width="10.5703125" style="190" customWidth="1"/>
    <col min="13567" max="13567" width="5.85546875" style="190" customWidth="1"/>
    <col min="13568" max="13568" width="1.5703125" style="190" customWidth="1"/>
    <col min="13569" max="13569" width="10.5703125" style="190" customWidth="1"/>
    <col min="13570" max="13570" width="6.7109375" style="190" customWidth="1"/>
    <col min="13571" max="13571" width="1.5703125" style="190" customWidth="1"/>
    <col min="13572" max="13572" width="10.5703125" style="190" customWidth="1"/>
    <col min="13573" max="13573" width="9.7109375" style="190" customWidth="1"/>
    <col min="13574" max="13574" width="13.28515625" style="190" bestFit="1" customWidth="1"/>
    <col min="13575" max="13575" width="7.7109375" style="190" customWidth="1"/>
    <col min="13576" max="13576" width="11.42578125" style="190"/>
    <col min="13577" max="13577" width="13.28515625" style="190" bestFit="1" customWidth="1"/>
    <col min="13578" max="13814" width="11.42578125" style="190"/>
    <col min="13815" max="13815" width="0.140625" style="190" customWidth="1"/>
    <col min="13816" max="13816" width="2.7109375" style="190" customWidth="1"/>
    <col min="13817" max="13817" width="15.42578125" style="190" customWidth="1"/>
    <col min="13818" max="13818" width="1.28515625" style="190" customWidth="1"/>
    <col min="13819" max="13819" width="27.7109375" style="190" customWidth="1"/>
    <col min="13820" max="13820" width="6.7109375" style="190" customWidth="1"/>
    <col min="13821" max="13821" width="1.5703125" style="190" customWidth="1"/>
    <col min="13822" max="13822" width="10.5703125" style="190" customWidth="1"/>
    <col min="13823" max="13823" width="5.85546875" style="190" customWidth="1"/>
    <col min="13824" max="13824" width="1.5703125" style="190" customWidth="1"/>
    <col min="13825" max="13825" width="10.5703125" style="190" customWidth="1"/>
    <col min="13826" max="13826" width="6.7109375" style="190" customWidth="1"/>
    <col min="13827" max="13827" width="1.5703125" style="190" customWidth="1"/>
    <col min="13828" max="13828" width="10.5703125" style="190" customWidth="1"/>
    <col min="13829" max="13829" width="9.7109375" style="190" customWidth="1"/>
    <col min="13830" max="13830" width="13.28515625" style="190" bestFit="1" customWidth="1"/>
    <col min="13831" max="13831" width="7.7109375" style="190" customWidth="1"/>
    <col min="13832" max="13832" width="11.42578125" style="190"/>
    <col min="13833" max="13833" width="13.28515625" style="190" bestFit="1" customWidth="1"/>
    <col min="13834" max="14070" width="11.42578125" style="190"/>
    <col min="14071" max="14071" width="0.140625" style="190" customWidth="1"/>
    <col min="14072" max="14072" width="2.7109375" style="190" customWidth="1"/>
    <col min="14073" max="14073" width="15.42578125" style="190" customWidth="1"/>
    <col min="14074" max="14074" width="1.28515625" style="190" customWidth="1"/>
    <col min="14075" max="14075" width="27.7109375" style="190" customWidth="1"/>
    <col min="14076" max="14076" width="6.7109375" style="190" customWidth="1"/>
    <col min="14077" max="14077" width="1.5703125" style="190" customWidth="1"/>
    <col min="14078" max="14078" width="10.5703125" style="190" customWidth="1"/>
    <col min="14079" max="14079" width="5.85546875" style="190" customWidth="1"/>
    <col min="14080" max="14080" width="1.5703125" style="190" customWidth="1"/>
    <col min="14081" max="14081" width="10.5703125" style="190" customWidth="1"/>
    <col min="14082" max="14082" width="6.7109375" style="190" customWidth="1"/>
    <col min="14083" max="14083" width="1.5703125" style="190" customWidth="1"/>
    <col min="14084" max="14084" width="10.5703125" style="190" customWidth="1"/>
    <col min="14085" max="14085" width="9.7109375" style="190" customWidth="1"/>
    <col min="14086" max="14086" width="13.28515625" style="190" bestFit="1" customWidth="1"/>
    <col min="14087" max="14087" width="7.7109375" style="190" customWidth="1"/>
    <col min="14088" max="14088" width="11.42578125" style="190"/>
    <col min="14089" max="14089" width="13.28515625" style="190" bestFit="1" customWidth="1"/>
    <col min="14090" max="14326" width="11.42578125" style="190"/>
    <col min="14327" max="14327" width="0.140625" style="190" customWidth="1"/>
    <col min="14328" max="14328" width="2.7109375" style="190" customWidth="1"/>
    <col min="14329" max="14329" width="15.42578125" style="190" customWidth="1"/>
    <col min="14330" max="14330" width="1.28515625" style="190" customWidth="1"/>
    <col min="14331" max="14331" width="27.7109375" style="190" customWidth="1"/>
    <col min="14332" max="14332" width="6.7109375" style="190" customWidth="1"/>
    <col min="14333" max="14333" width="1.5703125" style="190" customWidth="1"/>
    <col min="14334" max="14334" width="10.5703125" style="190" customWidth="1"/>
    <col min="14335" max="14335" width="5.85546875" style="190" customWidth="1"/>
    <col min="14336" max="14336" width="1.5703125" style="190" customWidth="1"/>
    <col min="14337" max="14337" width="10.5703125" style="190" customWidth="1"/>
    <col min="14338" max="14338" width="6.7109375" style="190" customWidth="1"/>
    <col min="14339" max="14339" width="1.5703125" style="190" customWidth="1"/>
    <col min="14340" max="14340" width="10.5703125" style="190" customWidth="1"/>
    <col min="14341" max="14341" width="9.7109375" style="190" customWidth="1"/>
    <col min="14342" max="14342" width="13.28515625" style="190" bestFit="1" customWidth="1"/>
    <col min="14343" max="14343" width="7.7109375" style="190" customWidth="1"/>
    <col min="14344" max="14344" width="11.42578125" style="190"/>
    <col min="14345" max="14345" width="13.28515625" style="190" bestFit="1" customWidth="1"/>
    <col min="14346" max="14582" width="11.42578125" style="190"/>
    <col min="14583" max="14583" width="0.140625" style="190" customWidth="1"/>
    <col min="14584" max="14584" width="2.7109375" style="190" customWidth="1"/>
    <col min="14585" max="14585" width="15.42578125" style="190" customWidth="1"/>
    <col min="14586" max="14586" width="1.28515625" style="190" customWidth="1"/>
    <col min="14587" max="14587" width="27.7109375" style="190" customWidth="1"/>
    <col min="14588" max="14588" width="6.7109375" style="190" customWidth="1"/>
    <col min="14589" max="14589" width="1.5703125" style="190" customWidth="1"/>
    <col min="14590" max="14590" width="10.5703125" style="190" customWidth="1"/>
    <col min="14591" max="14591" width="5.85546875" style="190" customWidth="1"/>
    <col min="14592" max="14592" width="1.5703125" style="190" customWidth="1"/>
    <col min="14593" max="14593" width="10.5703125" style="190" customWidth="1"/>
    <col min="14594" max="14594" width="6.7109375" style="190" customWidth="1"/>
    <col min="14595" max="14595" width="1.5703125" style="190" customWidth="1"/>
    <col min="14596" max="14596" width="10.5703125" style="190" customWidth="1"/>
    <col min="14597" max="14597" width="9.7109375" style="190" customWidth="1"/>
    <col min="14598" max="14598" width="13.28515625" style="190" bestFit="1" customWidth="1"/>
    <col min="14599" max="14599" width="7.7109375" style="190" customWidth="1"/>
    <col min="14600" max="14600" width="11.42578125" style="190"/>
    <col min="14601" max="14601" width="13.28515625" style="190" bestFit="1" customWidth="1"/>
    <col min="14602" max="14838" width="11.42578125" style="190"/>
    <col min="14839" max="14839" width="0.140625" style="190" customWidth="1"/>
    <col min="14840" max="14840" width="2.7109375" style="190" customWidth="1"/>
    <col min="14841" max="14841" width="15.42578125" style="190" customWidth="1"/>
    <col min="14842" max="14842" width="1.28515625" style="190" customWidth="1"/>
    <col min="14843" max="14843" width="27.7109375" style="190" customWidth="1"/>
    <col min="14844" max="14844" width="6.7109375" style="190" customWidth="1"/>
    <col min="14845" max="14845" width="1.5703125" style="190" customWidth="1"/>
    <col min="14846" max="14846" width="10.5703125" style="190" customWidth="1"/>
    <col min="14847" max="14847" width="5.85546875" style="190" customWidth="1"/>
    <col min="14848" max="14848" width="1.5703125" style="190" customWidth="1"/>
    <col min="14849" max="14849" width="10.5703125" style="190" customWidth="1"/>
    <col min="14850" max="14850" width="6.7109375" style="190" customWidth="1"/>
    <col min="14851" max="14851" width="1.5703125" style="190" customWidth="1"/>
    <col min="14852" max="14852" width="10.5703125" style="190" customWidth="1"/>
    <col min="14853" max="14853" width="9.7109375" style="190" customWidth="1"/>
    <col min="14854" max="14854" width="13.28515625" style="190" bestFit="1" customWidth="1"/>
    <col min="14855" max="14855" width="7.7109375" style="190" customWidth="1"/>
    <col min="14856" max="14856" width="11.42578125" style="190"/>
    <col min="14857" max="14857" width="13.28515625" style="190" bestFit="1" customWidth="1"/>
    <col min="14858" max="15094" width="11.42578125" style="190"/>
    <col min="15095" max="15095" width="0.140625" style="190" customWidth="1"/>
    <col min="15096" max="15096" width="2.7109375" style="190" customWidth="1"/>
    <col min="15097" max="15097" width="15.42578125" style="190" customWidth="1"/>
    <col min="15098" max="15098" width="1.28515625" style="190" customWidth="1"/>
    <col min="15099" max="15099" width="27.7109375" style="190" customWidth="1"/>
    <col min="15100" max="15100" width="6.7109375" style="190" customWidth="1"/>
    <col min="15101" max="15101" width="1.5703125" style="190" customWidth="1"/>
    <col min="15102" max="15102" width="10.5703125" style="190" customWidth="1"/>
    <col min="15103" max="15103" width="5.85546875" style="190" customWidth="1"/>
    <col min="15104" max="15104" width="1.5703125" style="190" customWidth="1"/>
    <col min="15105" max="15105" width="10.5703125" style="190" customWidth="1"/>
    <col min="15106" max="15106" width="6.7109375" style="190" customWidth="1"/>
    <col min="15107" max="15107" width="1.5703125" style="190" customWidth="1"/>
    <col min="15108" max="15108" width="10.5703125" style="190" customWidth="1"/>
    <col min="15109" max="15109" width="9.7109375" style="190" customWidth="1"/>
    <col min="15110" max="15110" width="13.28515625" style="190" bestFit="1" customWidth="1"/>
    <col min="15111" max="15111" width="7.7109375" style="190" customWidth="1"/>
    <col min="15112" max="15112" width="11.42578125" style="190"/>
    <col min="15113" max="15113" width="13.28515625" style="190" bestFit="1" customWidth="1"/>
    <col min="15114" max="15350" width="11.42578125" style="190"/>
    <col min="15351" max="15351" width="0.140625" style="190" customWidth="1"/>
    <col min="15352" max="15352" width="2.7109375" style="190" customWidth="1"/>
    <col min="15353" max="15353" width="15.42578125" style="190" customWidth="1"/>
    <col min="15354" max="15354" width="1.28515625" style="190" customWidth="1"/>
    <col min="15355" max="15355" width="27.7109375" style="190" customWidth="1"/>
    <col min="15356" max="15356" width="6.7109375" style="190" customWidth="1"/>
    <col min="15357" max="15357" width="1.5703125" style="190" customWidth="1"/>
    <col min="15358" max="15358" width="10.5703125" style="190" customWidth="1"/>
    <col min="15359" max="15359" width="5.85546875" style="190" customWidth="1"/>
    <col min="15360" max="15360" width="1.5703125" style="190" customWidth="1"/>
    <col min="15361" max="15361" width="10.5703125" style="190" customWidth="1"/>
    <col min="15362" max="15362" width="6.7109375" style="190" customWidth="1"/>
    <col min="15363" max="15363" width="1.5703125" style="190" customWidth="1"/>
    <col min="15364" max="15364" width="10.5703125" style="190" customWidth="1"/>
    <col min="15365" max="15365" width="9.7109375" style="190" customWidth="1"/>
    <col min="15366" max="15366" width="13.28515625" style="190" bestFit="1" customWidth="1"/>
    <col min="15367" max="15367" width="7.7109375" style="190" customWidth="1"/>
    <col min="15368" max="15368" width="11.42578125" style="190"/>
    <col min="15369" max="15369" width="13.28515625" style="190" bestFit="1" customWidth="1"/>
    <col min="15370" max="15606" width="11.42578125" style="190"/>
    <col min="15607" max="15607" width="0.140625" style="190" customWidth="1"/>
    <col min="15608" max="15608" width="2.7109375" style="190" customWidth="1"/>
    <col min="15609" max="15609" width="15.42578125" style="190" customWidth="1"/>
    <col min="15610" max="15610" width="1.28515625" style="190" customWidth="1"/>
    <col min="15611" max="15611" width="27.7109375" style="190" customWidth="1"/>
    <col min="15612" max="15612" width="6.7109375" style="190" customWidth="1"/>
    <col min="15613" max="15613" width="1.5703125" style="190" customWidth="1"/>
    <col min="15614" max="15614" width="10.5703125" style="190" customWidth="1"/>
    <col min="15615" max="15615" width="5.85546875" style="190" customWidth="1"/>
    <col min="15616" max="15616" width="1.5703125" style="190" customWidth="1"/>
    <col min="15617" max="15617" width="10.5703125" style="190" customWidth="1"/>
    <col min="15618" max="15618" width="6.7109375" style="190" customWidth="1"/>
    <col min="15619" max="15619" width="1.5703125" style="190" customWidth="1"/>
    <col min="15620" max="15620" width="10.5703125" style="190" customWidth="1"/>
    <col min="15621" max="15621" width="9.7109375" style="190" customWidth="1"/>
    <col min="15622" max="15622" width="13.28515625" style="190" bestFit="1" customWidth="1"/>
    <col min="15623" max="15623" width="7.7109375" style="190" customWidth="1"/>
    <col min="15624" max="15624" width="11.42578125" style="190"/>
    <col min="15625" max="15625" width="13.28515625" style="190" bestFit="1" customWidth="1"/>
    <col min="15626" max="15862" width="11.42578125" style="190"/>
    <col min="15863" max="15863" width="0.140625" style="190" customWidth="1"/>
    <col min="15864" max="15864" width="2.7109375" style="190" customWidth="1"/>
    <col min="15865" max="15865" width="15.42578125" style="190" customWidth="1"/>
    <col min="15866" max="15866" width="1.28515625" style="190" customWidth="1"/>
    <col min="15867" max="15867" width="27.7109375" style="190" customWidth="1"/>
    <col min="15868" max="15868" width="6.7109375" style="190" customWidth="1"/>
    <col min="15869" max="15869" width="1.5703125" style="190" customWidth="1"/>
    <col min="15870" max="15870" width="10.5703125" style="190" customWidth="1"/>
    <col min="15871" max="15871" width="5.85546875" style="190" customWidth="1"/>
    <col min="15872" max="15872" width="1.5703125" style="190" customWidth="1"/>
    <col min="15873" max="15873" width="10.5703125" style="190" customWidth="1"/>
    <col min="15874" max="15874" width="6.7109375" style="190" customWidth="1"/>
    <col min="15875" max="15875" width="1.5703125" style="190" customWidth="1"/>
    <col min="15876" max="15876" width="10.5703125" style="190" customWidth="1"/>
    <col min="15877" max="15877" width="9.7109375" style="190" customWidth="1"/>
    <col min="15878" max="15878" width="13.28515625" style="190" bestFit="1" customWidth="1"/>
    <col min="15879" max="15879" width="7.7109375" style="190" customWidth="1"/>
    <col min="15880" max="15880" width="11.42578125" style="190"/>
    <col min="15881" max="15881" width="13.28515625" style="190" bestFit="1" customWidth="1"/>
    <col min="15882" max="16118" width="11.42578125" style="190"/>
    <col min="16119" max="16119" width="0.140625" style="190" customWidth="1"/>
    <col min="16120" max="16120" width="2.7109375" style="190" customWidth="1"/>
    <col min="16121" max="16121" width="15.42578125" style="190" customWidth="1"/>
    <col min="16122" max="16122" width="1.28515625" style="190" customWidth="1"/>
    <col min="16123" max="16123" width="27.7109375" style="190" customWidth="1"/>
    <col min="16124" max="16124" width="6.7109375" style="190" customWidth="1"/>
    <col min="16125" max="16125" width="1.5703125" style="190" customWidth="1"/>
    <col min="16126" max="16126" width="10.5703125" style="190" customWidth="1"/>
    <col min="16127" max="16127" width="5.85546875" style="190" customWidth="1"/>
    <col min="16128" max="16128" width="1.5703125" style="190" customWidth="1"/>
    <col min="16129" max="16129" width="10.5703125" style="190" customWidth="1"/>
    <col min="16130" max="16130" width="6.7109375" style="190" customWidth="1"/>
    <col min="16131" max="16131" width="1.5703125" style="190" customWidth="1"/>
    <col min="16132" max="16132" width="10.5703125" style="190" customWidth="1"/>
    <col min="16133" max="16133" width="9.7109375" style="190" customWidth="1"/>
    <col min="16134" max="16134" width="13.28515625" style="190" bestFit="1" customWidth="1"/>
    <col min="16135" max="16135" width="7.7109375" style="190" customWidth="1"/>
    <col min="16136" max="16136" width="11.42578125" style="190"/>
    <col min="16137" max="16137" width="13.28515625" style="190" bestFit="1" customWidth="1"/>
    <col min="16138" max="16384" width="11.42578125" style="190"/>
  </cols>
  <sheetData>
    <row r="1" spans="1:12" s="159" customFormat="1" ht="0.75" customHeight="1"/>
    <row r="2" spans="1:12" s="159" customFormat="1" ht="21" customHeight="1">
      <c r="E2" s="178"/>
      <c r="K2" s="66" t="s">
        <v>36</v>
      </c>
    </row>
    <row r="3" spans="1:12" s="159" customFormat="1" ht="15" customHeight="1">
      <c r="E3" s="1016" t="s">
        <v>538</v>
      </c>
      <c r="F3" s="1016"/>
      <c r="G3" s="1016"/>
      <c r="H3" s="1016"/>
      <c r="I3" s="1016"/>
      <c r="J3" s="1016"/>
      <c r="K3" s="1016"/>
    </row>
    <row r="4" spans="1:12" s="162" customFormat="1" ht="20.25" customHeight="1">
      <c r="B4" s="161"/>
      <c r="C4" s="6" t="str">
        <f>Indice!C4</f>
        <v>Producción de energía eléctrica</v>
      </c>
      <c r="L4" s="188"/>
    </row>
    <row r="5" spans="1:12" s="162" customFormat="1" ht="12.75" customHeight="1">
      <c r="B5" s="161"/>
      <c r="C5" s="163"/>
      <c r="L5" s="188"/>
    </row>
    <row r="6" spans="1:12" s="162" customFormat="1" ht="13.5" customHeight="1">
      <c r="B6" s="161"/>
      <c r="C6" s="164"/>
      <c r="D6" s="165"/>
      <c r="E6" s="165"/>
      <c r="L6" s="188"/>
    </row>
    <row r="7" spans="1:12" s="162" customFormat="1" ht="12.75" customHeight="1">
      <c r="B7" s="161"/>
      <c r="C7" s="1012" t="s">
        <v>260</v>
      </c>
      <c r="D7" s="165"/>
      <c r="E7" s="256"/>
      <c r="F7" s="1017" t="s">
        <v>227</v>
      </c>
      <c r="G7" s="1017"/>
      <c r="H7" s="1017" t="s">
        <v>228</v>
      </c>
      <c r="I7" s="1017"/>
      <c r="J7" s="1017" t="s">
        <v>26</v>
      </c>
      <c r="K7" s="1018"/>
      <c r="L7" s="188"/>
    </row>
    <row r="8" spans="1:12" s="162" customFormat="1" ht="12.75" customHeight="1">
      <c r="B8" s="161"/>
      <c r="C8" s="1012"/>
      <c r="D8" s="165"/>
      <c r="E8" s="256"/>
      <c r="F8" s="1019" t="s">
        <v>295</v>
      </c>
      <c r="G8" s="1019"/>
      <c r="H8" s="1019" t="s">
        <v>231</v>
      </c>
      <c r="I8" s="1019"/>
      <c r="J8" s="1019" t="s">
        <v>232</v>
      </c>
      <c r="K8" s="1019"/>
      <c r="L8" s="188"/>
    </row>
    <row r="9" spans="1:12" ht="12.75" customHeight="1">
      <c r="A9" s="162"/>
      <c r="B9" s="161"/>
      <c r="C9" s="780"/>
      <c r="D9" s="165"/>
      <c r="E9" s="257"/>
      <c r="F9" s="258" t="s">
        <v>8</v>
      </c>
      <c r="G9" s="258" t="str">
        <f>'Data 1'!F55</f>
        <v>%18/17</v>
      </c>
      <c r="H9" s="258" t="s">
        <v>8</v>
      </c>
      <c r="I9" s="258" t="str">
        <f>'Data 1'!I55</f>
        <v>%18/17</v>
      </c>
      <c r="J9" s="258" t="s">
        <v>8</v>
      </c>
      <c r="K9" s="258" t="str">
        <f>'Data 1'!L55</f>
        <v>%18/17</v>
      </c>
      <c r="L9" s="189"/>
    </row>
    <row r="10" spans="1:12">
      <c r="A10" s="162"/>
      <c r="B10" s="161"/>
      <c r="C10" s="293"/>
      <c r="D10" s="165"/>
      <c r="E10" s="461" t="s">
        <v>233</v>
      </c>
      <c r="F10" s="462">
        <f>'Data 1'!E56</f>
        <v>34103.083826871996</v>
      </c>
      <c r="G10" s="454">
        <f>'Data 1'!F56</f>
        <v>84.867147828886431</v>
      </c>
      <c r="H10" s="462">
        <f>'Data 1'!H56</f>
        <v>3.275909</v>
      </c>
      <c r="I10" s="454">
        <f>'Data 1'!I56</f>
        <v>0.12011079533211788</v>
      </c>
      <c r="J10" s="462">
        <f>'Data 1'!K56</f>
        <v>34106.359735872</v>
      </c>
      <c r="K10" s="454">
        <f>'Data 1'!L56</f>
        <v>84.852119036127036</v>
      </c>
      <c r="L10" s="298"/>
    </row>
    <row r="11" spans="1:12">
      <c r="A11" s="162"/>
      <c r="B11" s="161"/>
      <c r="C11" s="293"/>
      <c r="D11" s="165"/>
      <c r="E11" s="461" t="s">
        <v>477</v>
      </c>
      <c r="F11" s="462">
        <f>'Data 1'!E57</f>
        <v>2009.3771881279999</v>
      </c>
      <c r="G11" s="454">
        <f>'Data 1'!F57</f>
        <v>-10.653224580086674</v>
      </c>
      <c r="H11" s="462" t="str">
        <f>'Data 1'!H57</f>
        <v>-</v>
      </c>
      <c r="I11" s="454" t="str">
        <f>'Data 1'!I57</f>
        <v>-</v>
      </c>
      <c r="J11" s="462">
        <f>'Data 1'!K57</f>
        <v>2009.3771881279999</v>
      </c>
      <c r="K11" s="454">
        <f>'Data 1'!L57</f>
        <v>-10.653224580086674</v>
      </c>
      <c r="L11" s="298"/>
    </row>
    <row r="12" spans="1:12">
      <c r="A12" s="162"/>
      <c r="B12" s="161"/>
      <c r="C12" s="164"/>
      <c r="D12" s="165"/>
      <c r="E12" s="461" t="s">
        <v>3</v>
      </c>
      <c r="F12" s="462">
        <f>'Data 1'!E58</f>
        <v>53197.617429999998</v>
      </c>
      <c r="G12" s="454">
        <f>'Data 1'!F58</f>
        <v>-4.2163503388083834</v>
      </c>
      <c r="H12" s="462" t="str">
        <f>'Data 1'!H58</f>
        <v>-</v>
      </c>
      <c r="I12" s="454" t="str">
        <f>'Data 1'!I58</f>
        <v>-</v>
      </c>
      <c r="J12" s="462">
        <f>'Data 1'!K58</f>
        <v>53197.617429999998</v>
      </c>
      <c r="K12" s="454">
        <f>'Data 1'!L58</f>
        <v>-4.2163503388083834</v>
      </c>
      <c r="L12" s="298"/>
    </row>
    <row r="13" spans="1:12">
      <c r="A13" s="162"/>
      <c r="B13" s="161"/>
      <c r="C13" s="164"/>
      <c r="D13" s="165"/>
      <c r="E13" s="461" t="s">
        <v>4</v>
      </c>
      <c r="F13" s="462">
        <f>'Data 1'!E59</f>
        <v>34881.640216</v>
      </c>
      <c r="G13" s="454">
        <f>'Data 1'!F59</f>
        <v>-17.77442871277719</v>
      </c>
      <c r="H13" s="462">
        <f>'Data 1'!H59</f>
        <v>2392.239255</v>
      </c>
      <c r="I13" s="454">
        <f>'Data 1'!I59</f>
        <v>-7.9033711570250187</v>
      </c>
      <c r="J13" s="462">
        <f>'Data 1'!K59</f>
        <v>37273.879471</v>
      </c>
      <c r="K13" s="454">
        <f>'Data 1'!L59</f>
        <v>-17.204888144682439</v>
      </c>
      <c r="L13" s="298"/>
    </row>
    <row r="14" spans="1:12" ht="12.75" customHeight="1">
      <c r="A14" s="162"/>
      <c r="B14" s="161"/>
      <c r="C14" s="168"/>
      <c r="D14" s="165"/>
      <c r="E14" s="461" t="s">
        <v>478</v>
      </c>
      <c r="F14" s="462" t="str">
        <f>'Data 1'!E60</f>
        <v>-</v>
      </c>
      <c r="G14" s="454" t="str">
        <f>'Data 1'!F60</f>
        <v>-</v>
      </c>
      <c r="H14" s="462">
        <f>'Data 1'!H60</f>
        <v>6683.1479469999995</v>
      </c>
      <c r="I14" s="454">
        <f>'Data 1'!I60</f>
        <v>-4.5479680154077435</v>
      </c>
      <c r="J14" s="462">
        <f>'Data 1'!K60</f>
        <v>6683.1479469999995</v>
      </c>
      <c r="K14" s="454">
        <f>'Data 1'!L60</f>
        <v>-4.5479680154077435</v>
      </c>
      <c r="L14" s="298"/>
    </row>
    <row r="15" spans="1:12">
      <c r="A15" s="162"/>
      <c r="B15" s="161"/>
      <c r="C15" s="168"/>
      <c r="D15" s="165"/>
      <c r="E15" s="461" t="s">
        <v>480</v>
      </c>
      <c r="F15" s="462">
        <f>'Data 1'!E61</f>
        <v>26402.923344999999</v>
      </c>
      <c r="G15" s="454">
        <f>'Data 1'!F61</f>
        <v>-21.531923361421146</v>
      </c>
      <c r="H15" s="462">
        <f>'Data 1'!H61</f>
        <v>3641.5467610000001</v>
      </c>
      <c r="I15" s="454">
        <f>'Data 1'!I61</f>
        <v>6.5463176405914814</v>
      </c>
      <c r="J15" s="462">
        <f>'Data 1'!K61</f>
        <v>30044.470106000001</v>
      </c>
      <c r="K15" s="454">
        <f>'Data 1'!L61</f>
        <v>-18.942851425972496</v>
      </c>
      <c r="L15" s="298"/>
    </row>
    <row r="16" spans="1:12" ht="12.75" customHeight="1">
      <c r="A16" s="162"/>
      <c r="B16" s="161"/>
      <c r="C16" s="164"/>
      <c r="D16" s="165"/>
      <c r="E16" s="461" t="s">
        <v>234</v>
      </c>
      <c r="F16" s="462" t="str">
        <f>'Data 1'!E62</f>
        <v>-</v>
      </c>
      <c r="G16" s="454" t="str">
        <f>'Data 1'!F62</f>
        <v>-</v>
      </c>
      <c r="H16" s="462">
        <f>'Data 1'!H62</f>
        <v>23.655544000000003</v>
      </c>
      <c r="I16" s="454">
        <f>'Data 1'!I62</f>
        <v>16.915323275172909</v>
      </c>
      <c r="J16" s="462">
        <f>'Data 1'!K62</f>
        <v>23.655544000000003</v>
      </c>
      <c r="K16" s="454">
        <f>'Data 1'!L62</f>
        <v>16.915323275172909</v>
      </c>
      <c r="L16" s="298"/>
    </row>
    <row r="17" spans="1:12" ht="12.75" customHeight="1">
      <c r="A17" s="162"/>
      <c r="B17" s="161"/>
      <c r="C17" s="164"/>
      <c r="D17" s="165"/>
      <c r="E17" s="461" t="s">
        <v>235</v>
      </c>
      <c r="F17" s="462">
        <f>'Data 1'!E63</f>
        <v>48945.648973999996</v>
      </c>
      <c r="G17" s="454">
        <f>'Data 1'!F63</f>
        <v>3.0258899890734936</v>
      </c>
      <c r="H17" s="462">
        <f>'Data 1'!H63</f>
        <v>624.70359800000097</v>
      </c>
      <c r="I17" s="454">
        <f>'Data 1'!I63</f>
        <v>56.626353368194216</v>
      </c>
      <c r="J17" s="462">
        <f>'Data 1'!K63</f>
        <v>49570.352571999996</v>
      </c>
      <c r="K17" s="454">
        <f>'Data 1'!L63</f>
        <v>3.472140927181222</v>
      </c>
      <c r="L17" s="298"/>
    </row>
    <row r="18" spans="1:12" ht="12.75" customHeight="1">
      <c r="A18" s="162"/>
      <c r="B18" s="161"/>
      <c r="C18" s="164"/>
      <c r="D18" s="165"/>
      <c r="E18" s="461" t="s">
        <v>236</v>
      </c>
      <c r="F18" s="462">
        <f>'Data 1'!E64</f>
        <v>7373.9861059999994</v>
      </c>
      <c r="G18" s="454">
        <f>'Data 1'!F64</f>
        <v>-7.8333783937386992</v>
      </c>
      <c r="H18" s="462">
        <f>'Data 1'!H64</f>
        <v>384.85605400000003</v>
      </c>
      <c r="I18" s="454">
        <f>'Data 1'!I64</f>
        <v>-3.0688239889988589</v>
      </c>
      <c r="J18" s="462">
        <f>'Data 1'!K64</f>
        <v>7758.8421599999992</v>
      </c>
      <c r="K18" s="454">
        <f>'Data 1'!L64</f>
        <v>-7.6081132221548886</v>
      </c>
      <c r="L18" s="298"/>
    </row>
    <row r="19" spans="1:12">
      <c r="A19" s="162"/>
      <c r="B19" s="161"/>
      <c r="C19" s="164"/>
      <c r="D19" s="165"/>
      <c r="E19" s="461" t="s">
        <v>237</v>
      </c>
      <c r="F19" s="462">
        <f>'Data 1'!E65</f>
        <v>4424.3266740000099</v>
      </c>
      <c r="G19" s="454">
        <f>'Data 1'!F65</f>
        <v>-17.270643242338359</v>
      </c>
      <c r="H19" s="462" t="str">
        <f>'Data 1'!H65</f>
        <v>-</v>
      </c>
      <c r="I19" s="454" t="str">
        <f>'Data 1'!I65</f>
        <v>-</v>
      </c>
      <c r="J19" s="462">
        <f>'Data 1'!K65</f>
        <v>4424.3266740000099</v>
      </c>
      <c r="K19" s="454">
        <f>'Data 1'!L65</f>
        <v>-17.270643242338359</v>
      </c>
      <c r="L19" s="298"/>
    </row>
    <row r="20" spans="1:12">
      <c r="A20" s="162"/>
      <c r="B20" s="161"/>
      <c r="C20" s="164"/>
      <c r="D20" s="165"/>
      <c r="E20" s="461" t="s">
        <v>481</v>
      </c>
      <c r="F20" s="462">
        <f>'Data 1'!E66</f>
        <v>3546.523373</v>
      </c>
      <c r="G20" s="454">
        <f>'Data 1'!F66</f>
        <v>-1.4623570283027854</v>
      </c>
      <c r="H20" s="462">
        <f>'Data 1'!H66</f>
        <v>10.264191999999991</v>
      </c>
      <c r="I20" s="454">
        <f>'Data 1'!I66</f>
        <v>-8.289921372408859</v>
      </c>
      <c r="J20" s="462">
        <f>'Data 1'!K66</f>
        <v>3556.7875650000001</v>
      </c>
      <c r="K20" s="454">
        <f>'Data 1'!L66</f>
        <v>-1.4835223294418221</v>
      </c>
      <c r="L20" s="298"/>
    </row>
    <row r="21" spans="1:12">
      <c r="A21" s="162"/>
      <c r="B21" s="161"/>
      <c r="C21" s="164"/>
      <c r="D21" s="165"/>
      <c r="E21" s="461" t="s">
        <v>247</v>
      </c>
      <c r="F21" s="462">
        <f>'Data 1'!E67</f>
        <v>28980.770497000001</v>
      </c>
      <c r="G21" s="454">
        <f>'Data 1'!F67</f>
        <v>2.8578241477376976</v>
      </c>
      <c r="H21" s="462">
        <f>'Data 1'!H67</f>
        <v>34.974446</v>
      </c>
      <c r="I21" s="454">
        <f>'Data 1'!I67</f>
        <v>-3.5034207096223846</v>
      </c>
      <c r="J21" s="462">
        <f>'Data 1'!K67</f>
        <v>29015.744943000002</v>
      </c>
      <c r="K21" s="454">
        <f>'Data 1'!L67</f>
        <v>2.849651737882164</v>
      </c>
      <c r="L21" s="298"/>
    </row>
    <row r="22" spans="1:12">
      <c r="A22" s="162"/>
      <c r="B22" s="161"/>
      <c r="C22" s="164"/>
      <c r="D22" s="165"/>
      <c r="E22" s="461" t="s">
        <v>430</v>
      </c>
      <c r="F22" s="462">
        <f>'Data 1'!E68</f>
        <v>2293.8512714999997</v>
      </c>
      <c r="G22" s="454">
        <f>'Data 1'!F68</f>
        <v>-6.7209812434469445</v>
      </c>
      <c r="H22" s="462">
        <f>'Data 1'!H68</f>
        <v>141.10458349999999</v>
      </c>
      <c r="I22" s="454">
        <f>'Data 1'!I68</f>
        <v>-5.2071052000483782</v>
      </c>
      <c r="J22" s="462">
        <f>'Data 1'!K68</f>
        <v>2434.9558549999997</v>
      </c>
      <c r="K22" s="454">
        <f>'Data 1'!L68</f>
        <v>-6.6345739019850081</v>
      </c>
      <c r="L22" s="298"/>
    </row>
    <row r="23" spans="1:12">
      <c r="A23" s="162"/>
      <c r="B23" s="161"/>
      <c r="C23" s="164"/>
      <c r="D23" s="165"/>
      <c r="E23" s="461" t="s">
        <v>429</v>
      </c>
      <c r="F23" s="462">
        <f>'Data 1'!E69</f>
        <v>732.97066150000001</v>
      </c>
      <c r="G23" s="454">
        <f>'Data 1'!F69</f>
        <v>0.66198250822162574</v>
      </c>
      <c r="H23" s="462">
        <f>'Data 1'!H69</f>
        <v>141.10458349999999</v>
      </c>
      <c r="I23" s="454">
        <f>'Data 1'!I69</f>
        <v>-5.2071052000483782</v>
      </c>
      <c r="J23" s="462">
        <f>'Data 1'!K69</f>
        <v>874.075245</v>
      </c>
      <c r="K23" s="454">
        <f>'Data 1'!L69</f>
        <v>-0.33418719019677745</v>
      </c>
      <c r="L23" s="298"/>
    </row>
    <row r="24" spans="1:12">
      <c r="A24" s="162"/>
      <c r="B24" s="161"/>
      <c r="C24" s="164"/>
      <c r="D24" s="165"/>
      <c r="E24" s="770" t="s">
        <v>255</v>
      </c>
      <c r="F24" s="771">
        <f>SUM(F10:F23)</f>
        <v>246892.71956299999</v>
      </c>
      <c r="G24" s="772">
        <f>'Data 1'!F70</f>
        <v>-0.49635615496250729</v>
      </c>
      <c r="H24" s="771">
        <f>SUM(H10:H23)</f>
        <v>14080.872873000002</v>
      </c>
      <c r="I24" s="772">
        <f>'Data 1'!I70</f>
        <v>-0.70927426377828118</v>
      </c>
      <c r="J24" s="771">
        <f>SUM(J10:J23)</f>
        <v>260973.59243600001</v>
      </c>
      <c r="K24" s="772">
        <f>'Data 1'!L70</f>
        <v>-0.50786748931063164</v>
      </c>
      <c r="L24" s="298"/>
    </row>
    <row r="25" spans="1:12">
      <c r="A25" s="162"/>
      <c r="B25" s="161"/>
      <c r="C25" s="164"/>
      <c r="D25" s="165"/>
      <c r="E25" s="773" t="s">
        <v>250</v>
      </c>
      <c r="F25" s="462">
        <f>'Data 1'!E71</f>
        <v>-3198.4710439729997</v>
      </c>
      <c r="G25" s="454">
        <f>'Data 1'!F71</f>
        <v>-11.340284392356493</v>
      </c>
      <c r="H25" s="462" t="str">
        <f>'Data 1'!H71</f>
        <v>-</v>
      </c>
      <c r="I25" s="454" t="str">
        <f>'Data 1'!I71</f>
        <v>-</v>
      </c>
      <c r="J25" s="462">
        <f>'Data 1'!K71</f>
        <v>-3198.4710439729997</v>
      </c>
      <c r="K25" s="454">
        <f>'Data 1'!L71</f>
        <v>-11.340284392356493</v>
      </c>
      <c r="L25" s="298"/>
    </row>
    <row r="26" spans="1:12">
      <c r="A26" s="162"/>
      <c r="B26" s="161"/>
      <c r="C26" s="164"/>
      <c r="D26" s="165"/>
      <c r="E26" s="774" t="s">
        <v>452</v>
      </c>
      <c r="F26" s="462">
        <f>'Data 1'!E72</f>
        <v>-1233.358142</v>
      </c>
      <c r="G26" s="454">
        <f>'Data 1'!F72</f>
        <v>4.5833287183334681</v>
      </c>
      <c r="H26" s="462">
        <f>'Data 1'!H72</f>
        <v>1233.358142</v>
      </c>
      <c r="I26" s="454">
        <f>'Data 1'!I72</f>
        <v>4.5833287183334681</v>
      </c>
      <c r="J26" s="462">
        <f>'Data 1'!K72</f>
        <v>0</v>
      </c>
      <c r="K26" s="454" t="str">
        <f>'Data 1'!L72</f>
        <v>-</v>
      </c>
      <c r="L26" s="298"/>
    </row>
    <row r="27" spans="1:12">
      <c r="A27" s="162"/>
      <c r="B27" s="161"/>
      <c r="C27" s="164"/>
      <c r="D27" s="165"/>
      <c r="E27" s="774" t="s">
        <v>482</v>
      </c>
      <c r="F27" s="486">
        <f>'Data 1'!E73</f>
        <v>11102.311146</v>
      </c>
      <c r="G27" s="456">
        <f>'Data 1'!F73</f>
        <v>21.085385414989787</v>
      </c>
      <c r="H27" s="486" t="str">
        <f>'Data 1'!H73</f>
        <v>-</v>
      </c>
      <c r="I27" s="456" t="str">
        <f>'Data 1'!I73</f>
        <v>-</v>
      </c>
      <c r="J27" s="486">
        <f>'Data 1'!K73</f>
        <v>11102.311146</v>
      </c>
      <c r="K27" s="456">
        <f>'Data 1'!L73</f>
        <v>21.085385414989787</v>
      </c>
      <c r="L27" s="298"/>
    </row>
    <row r="28" spans="1:12" ht="16.149999999999999" customHeight="1">
      <c r="E28" s="775" t="s">
        <v>35</v>
      </c>
      <c r="F28" s="776">
        <f>SUM(F24:F27)</f>
        <v>253563.20152302698</v>
      </c>
      <c r="G28" s="777">
        <f>'Data 1'!F74</f>
        <v>0.41852238551958187</v>
      </c>
      <c r="H28" s="776">
        <f>SUM(H24:H27)</f>
        <v>15314.231015000001</v>
      </c>
      <c r="I28" s="777">
        <f>'Data 1'!I74</f>
        <v>-0.30294021264239968</v>
      </c>
      <c r="J28" s="776">
        <f>SUM(J24:J27)</f>
        <v>268877.432538027</v>
      </c>
      <c r="K28" s="777">
        <f>'Data 1'!L74</f>
        <v>0.37715032277891858</v>
      </c>
      <c r="L28" s="893"/>
    </row>
    <row r="29" spans="1:12" ht="16.899999999999999" customHeight="1">
      <c r="E29" s="1014" t="s">
        <v>261</v>
      </c>
      <c r="F29" s="1014"/>
      <c r="G29" s="1014"/>
      <c r="H29" s="1014"/>
      <c r="I29" s="1014"/>
      <c r="J29" s="1014"/>
      <c r="K29" s="1014"/>
      <c r="L29" s="189"/>
    </row>
    <row r="30" spans="1:12" ht="12.75" customHeight="1">
      <c r="E30" s="1015" t="s">
        <v>479</v>
      </c>
      <c r="F30" s="1015"/>
      <c r="G30" s="1015"/>
      <c r="H30" s="1015"/>
      <c r="I30" s="1015"/>
      <c r="J30" s="1015"/>
      <c r="K30" s="1015"/>
      <c r="L30" s="189"/>
    </row>
    <row r="31" spans="1:12" ht="12.75" customHeight="1">
      <c r="E31" s="1015" t="s">
        <v>483</v>
      </c>
      <c r="F31" s="1015"/>
      <c r="G31" s="1015"/>
      <c r="H31" s="1015"/>
      <c r="I31" s="1015"/>
      <c r="J31" s="1015"/>
      <c r="K31" s="1015"/>
      <c r="L31" s="189"/>
    </row>
    <row r="32" spans="1:12" ht="12.75" customHeight="1">
      <c r="E32" s="1015" t="s">
        <v>484</v>
      </c>
      <c r="F32" s="1015"/>
      <c r="G32" s="1015"/>
      <c r="H32" s="1015"/>
      <c r="I32" s="1015"/>
      <c r="J32" s="1015"/>
      <c r="K32" s="1015"/>
      <c r="L32" s="189"/>
    </row>
    <row r="33" spans="5:12" ht="12.75" customHeight="1">
      <c r="E33" s="1015" t="s">
        <v>485</v>
      </c>
      <c r="F33" s="1015"/>
      <c r="G33" s="1015"/>
      <c r="H33" s="1015"/>
      <c r="I33" s="1015"/>
      <c r="J33" s="1015"/>
      <c r="K33" s="1015"/>
      <c r="L33" s="189"/>
    </row>
    <row r="34" spans="5:12" ht="12.75" customHeight="1">
      <c r="E34" s="1013" t="s">
        <v>486</v>
      </c>
      <c r="F34" s="1013"/>
      <c r="G34" s="1013"/>
      <c r="H34" s="1013"/>
      <c r="I34" s="1013"/>
      <c r="J34" s="1013"/>
      <c r="K34" s="1013"/>
      <c r="L34" s="189"/>
    </row>
    <row r="35" spans="5:12" ht="23.25" customHeight="1">
      <c r="E35" s="1013" t="s">
        <v>487</v>
      </c>
      <c r="F35" s="1013"/>
      <c r="G35" s="1013"/>
      <c r="H35" s="1013"/>
      <c r="I35" s="1013"/>
      <c r="J35" s="1013"/>
      <c r="K35" s="1013"/>
    </row>
    <row r="37" spans="5:12">
      <c r="E37" s="797"/>
      <c r="F37" s="191">
        <f>F24/J24*100</f>
        <v>94.604483640829244</v>
      </c>
      <c r="H37" s="191"/>
      <c r="J37" s="190"/>
    </row>
    <row r="38" spans="5:12">
      <c r="E38" s="191"/>
      <c r="F38" s="191"/>
      <c r="H38" s="191"/>
    </row>
    <row r="39" spans="5:12">
      <c r="E39" s="191"/>
      <c r="F39" s="191"/>
    </row>
    <row r="40" spans="5:12">
      <c r="E40" s="191"/>
      <c r="F40" s="192"/>
    </row>
    <row r="41" spans="5:12">
      <c r="F41" s="191"/>
    </row>
    <row r="42" spans="5:12">
      <c r="E42" s="191"/>
      <c r="F42" s="192"/>
    </row>
    <row r="43" spans="5:12">
      <c r="E43" s="191"/>
      <c r="F43" s="191"/>
    </row>
    <row r="44" spans="5:12">
      <c r="E44" s="191"/>
      <c r="F44" s="191"/>
    </row>
    <row r="45" spans="5:12">
      <c r="E45" s="191"/>
      <c r="F45" s="191"/>
    </row>
    <row r="46" spans="5:12">
      <c r="E46" s="191"/>
      <c r="F46" s="191"/>
    </row>
    <row r="47" spans="5:12">
      <c r="E47" s="191"/>
      <c r="F47" s="191"/>
    </row>
    <row r="48" spans="5:12">
      <c r="E48" s="191"/>
      <c r="F48" s="191"/>
    </row>
    <row r="49" spans="1:19">
      <c r="E49" s="191"/>
      <c r="F49" s="191"/>
    </row>
    <row r="51" spans="1:19" s="172" customFormat="1">
      <c r="A51" s="159"/>
      <c r="B51" s="159"/>
      <c r="C51" s="159"/>
      <c r="D51" s="159"/>
      <c r="E51" s="190"/>
      <c r="F51" s="190"/>
      <c r="G51" s="190"/>
      <c r="I51" s="190"/>
      <c r="K51" s="190"/>
      <c r="L51" s="190"/>
      <c r="M51" s="190"/>
      <c r="N51" s="190"/>
      <c r="O51" s="190"/>
      <c r="P51" s="190"/>
      <c r="Q51" s="190"/>
      <c r="R51" s="190"/>
      <c r="S51" s="190"/>
    </row>
  </sheetData>
  <mergeCells count="15">
    <mergeCell ref="E3:K3"/>
    <mergeCell ref="F7:G7"/>
    <mergeCell ref="H7:I7"/>
    <mergeCell ref="J7:K7"/>
    <mergeCell ref="F8:G8"/>
    <mergeCell ref="H8:I8"/>
    <mergeCell ref="J8:K8"/>
    <mergeCell ref="C7:C8"/>
    <mergeCell ref="E35:K35"/>
    <mergeCell ref="E34:K34"/>
    <mergeCell ref="E29:K29"/>
    <mergeCell ref="E31:K31"/>
    <mergeCell ref="E32:K32"/>
    <mergeCell ref="E33:K33"/>
    <mergeCell ref="E30:K30"/>
  </mergeCells>
  <hyperlinks>
    <hyperlink ref="C4" location="Indice!A1" display="Indice!A1"/>
  </hyperlinks>
  <printOptions horizontalCentered="1" verticalCentered="1"/>
  <pageMargins left="0.78740157480314965" right="0.78740157480314965" top="0.78740157480314965" bottom="0.98425196850393704" header="0" footer="0"/>
  <pageSetup paperSize="9" orientation="landscape" verticalDpi="4294967292" r:id="rId1"/>
  <headerFooter alignWithMargins="0"/>
  <ignoredErrors>
    <ignoredError sqref="G24 I24 G28 I28" formula="1"/>
  </ignoredErrors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9">
    <pageSetUpPr autoPageBreaks="0"/>
  </sheetPr>
  <dimension ref="B1:E28"/>
  <sheetViews>
    <sheetView showGridLines="0" showRowColHeaders="0" showOutlineSymbols="0" zoomScaleNormal="100" workbookViewId="0">
      <selection activeCell="B2" sqref="B2"/>
    </sheetView>
  </sheetViews>
  <sheetFormatPr baseColWidth="10" defaultColWidth="11.42578125" defaultRowHeight="12.75"/>
  <cols>
    <col min="1" max="1" width="0.140625" style="1" customWidth="1"/>
    <col min="2" max="2" width="2.7109375" style="1" customWidth="1"/>
    <col min="3" max="3" width="23.7109375" style="1" customWidth="1"/>
    <col min="4" max="4" width="1.28515625" style="1" customWidth="1"/>
    <col min="5" max="5" width="105.7109375" style="1" customWidth="1"/>
    <col min="6" max="16384" width="11.42578125" style="1"/>
  </cols>
  <sheetData>
    <row r="1" spans="2:5" ht="0.75" customHeight="1"/>
    <row r="2" spans="2:5" ht="21" customHeight="1">
      <c r="E2" s="66" t="s">
        <v>36</v>
      </c>
    </row>
    <row r="3" spans="2:5" ht="15" customHeight="1">
      <c r="E3" s="921" t="s">
        <v>538</v>
      </c>
    </row>
    <row r="4" spans="2:5" s="4" customFormat="1" ht="20.25" customHeight="1">
      <c r="B4" s="5"/>
      <c r="C4" s="6" t="str">
        <f>Indice!C4</f>
        <v>Producción de energía eléctrica</v>
      </c>
    </row>
    <row r="5" spans="2:5" s="4" customFormat="1" ht="12.75" customHeight="1">
      <c r="B5" s="5"/>
      <c r="C5" s="7"/>
    </row>
    <row r="6" spans="2:5" s="4" customFormat="1" ht="13.5" customHeight="1">
      <c r="B6" s="5"/>
      <c r="C6" s="10"/>
      <c r="D6" s="21"/>
      <c r="E6" s="21"/>
    </row>
    <row r="7" spans="2:5" s="4" customFormat="1" ht="12.75" customHeight="1">
      <c r="B7" s="5"/>
      <c r="C7" s="1027" t="s">
        <v>584</v>
      </c>
      <c r="D7" s="21"/>
      <c r="E7" s="612"/>
    </row>
    <row r="8" spans="2:5" s="4" customFormat="1" ht="12.75" customHeight="1">
      <c r="B8" s="5"/>
      <c r="C8" s="1027"/>
      <c r="D8" s="21"/>
      <c r="E8" s="612"/>
    </row>
    <row r="9" spans="2:5" s="4" customFormat="1" ht="12.75" customHeight="1">
      <c r="B9" s="5"/>
      <c r="C9" s="358" t="s">
        <v>360</v>
      </c>
      <c r="D9" s="21"/>
      <c r="E9" s="612"/>
    </row>
    <row r="10" spans="2:5" s="4" customFormat="1" ht="12.75" customHeight="1">
      <c r="B10" s="5"/>
      <c r="C10" s="99"/>
      <c r="D10" s="21"/>
      <c r="E10" s="612"/>
    </row>
    <row r="11" spans="2:5" s="4" customFormat="1" ht="12.75" customHeight="1">
      <c r="B11" s="5"/>
      <c r="D11" s="21"/>
      <c r="E11" s="429"/>
    </row>
    <row r="12" spans="2:5" s="4" customFormat="1" ht="12.75" customHeight="1">
      <c r="B12" s="5"/>
      <c r="D12" s="21"/>
      <c r="E12" s="429"/>
    </row>
    <row r="13" spans="2:5" s="4" customFormat="1" ht="12.75" customHeight="1">
      <c r="B13" s="5"/>
      <c r="C13" s="10"/>
      <c r="D13" s="21"/>
      <c r="E13" s="429"/>
    </row>
    <row r="14" spans="2:5" s="4" customFormat="1" ht="12.75" customHeight="1">
      <c r="B14" s="5"/>
      <c r="C14" s="10"/>
      <c r="D14" s="21"/>
      <c r="E14" s="429"/>
    </row>
    <row r="15" spans="2:5" s="4" customFormat="1" ht="12.75" customHeight="1">
      <c r="B15" s="5"/>
      <c r="C15" s="10"/>
      <c r="D15" s="21"/>
      <c r="E15" s="429"/>
    </row>
    <row r="16" spans="2:5" s="4" customFormat="1" ht="12.75" customHeight="1">
      <c r="B16" s="5"/>
      <c r="C16" s="10"/>
      <c r="D16" s="21"/>
      <c r="E16" s="429"/>
    </row>
    <row r="17" spans="2:5" s="4" customFormat="1" ht="12.75" customHeight="1">
      <c r="B17" s="5"/>
      <c r="C17" s="10"/>
      <c r="D17" s="21"/>
      <c r="E17" s="429"/>
    </row>
    <row r="18" spans="2:5" s="4" customFormat="1" ht="12.75" customHeight="1">
      <c r="B18" s="5"/>
      <c r="C18" s="10"/>
      <c r="D18" s="21"/>
      <c r="E18" s="429"/>
    </row>
    <row r="19" spans="2:5" s="4" customFormat="1" ht="12.75" customHeight="1">
      <c r="B19" s="5"/>
      <c r="C19" s="10"/>
      <c r="D19" s="21"/>
      <c r="E19" s="429"/>
    </row>
    <row r="20" spans="2:5" s="4" customFormat="1" ht="12.75" customHeight="1">
      <c r="B20" s="5"/>
      <c r="C20" s="10"/>
      <c r="D20" s="21"/>
      <c r="E20" s="429"/>
    </row>
    <row r="21" spans="2:5" s="4" customFormat="1" ht="12.75" customHeight="1">
      <c r="B21" s="5"/>
      <c r="C21" s="10"/>
      <c r="D21" s="21"/>
      <c r="E21" s="429"/>
    </row>
    <row r="22" spans="2:5">
      <c r="E22" s="618"/>
    </row>
    <row r="23" spans="2:5">
      <c r="E23" s="619"/>
    </row>
    <row r="24" spans="2:5">
      <c r="E24" s="614"/>
    </row>
    <row r="25" spans="2:5">
      <c r="E25" s="786" t="s">
        <v>226</v>
      </c>
    </row>
    <row r="28" spans="2:5" ht="9.75" customHeight="1"/>
  </sheetData>
  <mergeCells count="1">
    <mergeCell ref="C7:C8"/>
  </mergeCells>
  <hyperlinks>
    <hyperlink ref="C4" location="Indice!A1" display="Indice!A1"/>
  </hyperlinks>
  <printOptions horizontalCentered="1" verticalCentered="1"/>
  <pageMargins left="0.78740157480314965" right="0.78740157480314965" top="0.78740157480314965" bottom="0.98425196850393704" header="0" footer="0"/>
  <pageSetup paperSize="9" orientation="landscape" horizontalDpi="4294967292" verticalDpi="4294967292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0">
    <pageSetUpPr autoPageBreaks="0"/>
  </sheetPr>
  <dimension ref="B1:E28"/>
  <sheetViews>
    <sheetView showGridLines="0" showRowColHeaders="0" showOutlineSymbols="0" zoomScaleNormal="100" workbookViewId="0">
      <selection activeCell="B2" sqref="B2"/>
    </sheetView>
  </sheetViews>
  <sheetFormatPr baseColWidth="10" defaultColWidth="11.42578125" defaultRowHeight="12.75"/>
  <cols>
    <col min="1" max="1" width="0.140625" style="1" customWidth="1"/>
    <col min="2" max="2" width="2.7109375" style="1" customWidth="1"/>
    <col min="3" max="3" width="23.7109375" style="1" customWidth="1"/>
    <col min="4" max="4" width="1.28515625" style="1" customWidth="1"/>
    <col min="5" max="5" width="105.7109375" style="1" customWidth="1"/>
    <col min="6" max="16384" width="11.42578125" style="1"/>
  </cols>
  <sheetData>
    <row r="1" spans="2:5" ht="0.75" customHeight="1"/>
    <row r="2" spans="2:5" ht="21" customHeight="1">
      <c r="E2" s="66" t="s">
        <v>36</v>
      </c>
    </row>
    <row r="3" spans="2:5" ht="15" customHeight="1">
      <c r="E3" s="921" t="s">
        <v>538</v>
      </c>
    </row>
    <row r="4" spans="2:5" s="4" customFormat="1" ht="20.25" customHeight="1">
      <c r="B4" s="5"/>
      <c r="C4" s="6" t="str">
        <f>Indice!C4</f>
        <v>Producción de energía eléctrica</v>
      </c>
    </row>
    <row r="5" spans="2:5" s="4" customFormat="1" ht="12.75" customHeight="1">
      <c r="B5" s="5"/>
      <c r="C5" s="7"/>
    </row>
    <row r="6" spans="2:5" s="4" customFormat="1" ht="13.5" customHeight="1">
      <c r="B6" s="5"/>
      <c r="C6" s="10"/>
      <c r="D6" s="21"/>
      <c r="E6" s="21"/>
    </row>
    <row r="7" spans="2:5" s="4" customFormat="1" ht="12.75" customHeight="1">
      <c r="B7" s="5"/>
      <c r="C7" s="1027" t="s">
        <v>585</v>
      </c>
      <c r="D7" s="21"/>
      <c r="E7" s="612"/>
    </row>
    <row r="8" spans="2:5" s="4" customFormat="1" ht="12.75" customHeight="1">
      <c r="B8" s="5"/>
      <c r="C8" s="1027"/>
      <c r="D8" s="21"/>
      <c r="E8" s="612"/>
    </row>
    <row r="9" spans="2:5" s="4" customFormat="1" ht="12.75" customHeight="1">
      <c r="B9" s="5"/>
      <c r="C9" s="1027"/>
      <c r="D9" s="21"/>
      <c r="E9" s="612"/>
    </row>
    <row r="10" spans="2:5" s="4" customFormat="1" ht="12.75" customHeight="1">
      <c r="B10" s="5"/>
      <c r="C10" s="358" t="s">
        <v>360</v>
      </c>
      <c r="D10" s="21"/>
      <c r="E10" s="612"/>
    </row>
    <row r="11" spans="2:5" s="4" customFormat="1" ht="12.75" customHeight="1">
      <c r="B11" s="5"/>
      <c r="D11" s="21"/>
      <c r="E11" s="429"/>
    </row>
    <row r="12" spans="2:5" s="4" customFormat="1" ht="12.75" customHeight="1">
      <c r="B12" s="5"/>
      <c r="D12" s="21"/>
      <c r="E12" s="429"/>
    </row>
    <row r="13" spans="2:5" s="4" customFormat="1" ht="12.75" customHeight="1">
      <c r="B13" s="5"/>
      <c r="C13" s="10"/>
      <c r="D13" s="21"/>
      <c r="E13" s="429"/>
    </row>
    <row r="14" spans="2:5" s="4" customFormat="1" ht="12.75" customHeight="1">
      <c r="B14" s="5"/>
      <c r="C14" s="10"/>
      <c r="D14" s="21"/>
      <c r="E14" s="429"/>
    </row>
    <row r="15" spans="2:5" s="4" customFormat="1" ht="12.75" customHeight="1">
      <c r="B15" s="5"/>
      <c r="C15" s="10"/>
      <c r="D15" s="21"/>
      <c r="E15" s="429"/>
    </row>
    <row r="16" spans="2:5" s="4" customFormat="1" ht="12.75" customHeight="1">
      <c r="B16" s="5"/>
      <c r="C16" s="10"/>
      <c r="D16" s="21"/>
      <c r="E16" s="429"/>
    </row>
    <row r="17" spans="2:5" s="4" customFormat="1" ht="12.75" customHeight="1">
      <c r="B17" s="5"/>
      <c r="C17" s="10"/>
      <c r="D17" s="21"/>
      <c r="E17" s="429"/>
    </row>
    <row r="18" spans="2:5" s="4" customFormat="1" ht="12.75" customHeight="1">
      <c r="B18" s="5"/>
      <c r="C18" s="10"/>
      <c r="D18" s="21"/>
      <c r="E18" s="429"/>
    </row>
    <row r="19" spans="2:5" s="4" customFormat="1" ht="12.75" customHeight="1">
      <c r="B19" s="5"/>
      <c r="C19" s="10"/>
      <c r="D19" s="21"/>
      <c r="E19" s="429"/>
    </row>
    <row r="20" spans="2:5" s="4" customFormat="1" ht="12.75" customHeight="1">
      <c r="B20" s="5"/>
      <c r="C20" s="10"/>
      <c r="D20" s="21"/>
      <c r="E20" s="429"/>
    </row>
    <row r="21" spans="2:5" s="4" customFormat="1" ht="12.75" customHeight="1">
      <c r="B21" s="5"/>
      <c r="C21" s="10"/>
      <c r="D21" s="21"/>
      <c r="E21" s="429"/>
    </row>
    <row r="22" spans="2:5">
      <c r="E22" s="618"/>
    </row>
    <row r="23" spans="2:5">
      <c r="E23" s="619"/>
    </row>
    <row r="24" spans="2:5">
      <c r="E24" s="614"/>
    </row>
    <row r="25" spans="2:5">
      <c r="E25" s="786" t="s">
        <v>226</v>
      </c>
    </row>
    <row r="28" spans="2:5" ht="9.75" customHeight="1"/>
  </sheetData>
  <mergeCells count="1">
    <mergeCell ref="C7:C9"/>
  </mergeCells>
  <hyperlinks>
    <hyperlink ref="C4" location="Indice!A1" display="Indice!A1"/>
  </hyperlinks>
  <printOptions horizontalCentered="1" verticalCentered="1"/>
  <pageMargins left="0.78740157480314965" right="0.78740157480314965" top="0.78740157480314965" bottom="0.98425196850393704" header="0" footer="0"/>
  <pageSetup paperSize="9" orientation="landscape" horizontalDpi="4294967292" verticalDpi="4294967292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2">
    <pageSetUpPr autoPageBreaks="0"/>
  </sheetPr>
  <dimension ref="B1:E28"/>
  <sheetViews>
    <sheetView showGridLines="0" showRowColHeaders="0" showOutlineSymbols="0" zoomScaleNormal="100" workbookViewId="0">
      <selection activeCell="B2" sqref="B2"/>
    </sheetView>
  </sheetViews>
  <sheetFormatPr baseColWidth="10" defaultColWidth="11.42578125" defaultRowHeight="12.75"/>
  <cols>
    <col min="1" max="1" width="0.140625" style="1" customWidth="1"/>
    <col min="2" max="2" width="2.7109375" style="1" customWidth="1"/>
    <col min="3" max="3" width="23.7109375" style="1" customWidth="1"/>
    <col min="4" max="4" width="1.28515625" style="1" customWidth="1"/>
    <col min="5" max="5" width="105.7109375" style="1" customWidth="1"/>
    <col min="6" max="16384" width="11.42578125" style="1"/>
  </cols>
  <sheetData>
    <row r="1" spans="2:5" ht="0.75" customHeight="1"/>
    <row r="2" spans="2:5" ht="21" customHeight="1">
      <c r="E2" s="66" t="s">
        <v>36</v>
      </c>
    </row>
    <row r="3" spans="2:5" ht="15" customHeight="1">
      <c r="E3" s="921" t="s">
        <v>538</v>
      </c>
    </row>
    <row r="4" spans="2:5" s="4" customFormat="1" ht="20.25" customHeight="1">
      <c r="B4" s="5"/>
      <c r="C4" s="6" t="str">
        <f>Indice!C4</f>
        <v>Producción de energía eléctrica</v>
      </c>
    </row>
    <row r="5" spans="2:5" s="4" customFormat="1" ht="12.75" customHeight="1">
      <c r="B5" s="5"/>
      <c r="C5" s="7"/>
    </row>
    <row r="6" spans="2:5" s="4" customFormat="1" ht="13.5" customHeight="1">
      <c r="B6" s="5"/>
      <c r="C6" s="10"/>
      <c r="D6" s="21"/>
      <c r="E6" s="21"/>
    </row>
    <row r="7" spans="2:5" s="4" customFormat="1" ht="12.75" customHeight="1">
      <c r="B7" s="5"/>
      <c r="C7" s="1027" t="s">
        <v>586</v>
      </c>
      <c r="D7" s="21"/>
      <c r="E7" s="612"/>
    </row>
    <row r="8" spans="2:5" s="4" customFormat="1" ht="12.75" customHeight="1">
      <c r="B8" s="5"/>
      <c r="C8" s="1027"/>
      <c r="D8" s="21"/>
      <c r="E8" s="612"/>
    </row>
    <row r="9" spans="2:5" s="4" customFormat="1" ht="12.75" customHeight="1">
      <c r="B9" s="5"/>
      <c r="C9" s="1027"/>
      <c r="D9" s="21"/>
      <c r="E9" s="612"/>
    </row>
    <row r="10" spans="2:5" s="4" customFormat="1" ht="12.75" customHeight="1">
      <c r="B10" s="5"/>
      <c r="C10" s="358" t="s">
        <v>360</v>
      </c>
      <c r="D10" s="21"/>
      <c r="E10" s="612"/>
    </row>
    <row r="11" spans="2:5" s="4" customFormat="1" ht="12.75" customHeight="1">
      <c r="B11" s="5"/>
      <c r="C11" s="99"/>
      <c r="D11" s="21"/>
      <c r="E11" s="429"/>
    </row>
    <row r="12" spans="2:5" s="4" customFormat="1" ht="12.75" customHeight="1">
      <c r="B12" s="5"/>
      <c r="D12" s="21"/>
      <c r="E12" s="429"/>
    </row>
    <row r="13" spans="2:5" s="4" customFormat="1" ht="12.75" customHeight="1">
      <c r="B13" s="5"/>
      <c r="D13" s="21"/>
      <c r="E13" s="429"/>
    </row>
    <row r="14" spans="2:5" s="4" customFormat="1" ht="12.75" customHeight="1">
      <c r="B14" s="5"/>
      <c r="C14" s="10"/>
      <c r="D14" s="21"/>
      <c r="E14" s="429"/>
    </row>
    <row r="15" spans="2:5" s="4" customFormat="1" ht="12.75" customHeight="1">
      <c r="B15" s="5"/>
      <c r="C15" s="10"/>
      <c r="D15" s="21"/>
      <c r="E15" s="429"/>
    </row>
    <row r="16" spans="2:5" s="4" customFormat="1" ht="12.75" customHeight="1">
      <c r="B16" s="5"/>
      <c r="C16" s="10"/>
      <c r="D16" s="21"/>
      <c r="E16" s="429"/>
    </row>
    <row r="17" spans="2:5" s="4" customFormat="1" ht="12.75" customHeight="1">
      <c r="B17" s="5"/>
      <c r="C17" s="10"/>
      <c r="D17" s="21"/>
      <c r="E17" s="429"/>
    </row>
    <row r="18" spans="2:5" s="4" customFormat="1" ht="12.75" customHeight="1">
      <c r="B18" s="5"/>
      <c r="C18" s="10"/>
      <c r="D18" s="21"/>
      <c r="E18" s="429"/>
    </row>
    <row r="19" spans="2:5" s="4" customFormat="1" ht="12.75" customHeight="1">
      <c r="B19" s="5"/>
      <c r="C19" s="10"/>
      <c r="D19" s="21"/>
      <c r="E19" s="429"/>
    </row>
    <row r="20" spans="2:5" s="4" customFormat="1" ht="12.75" customHeight="1">
      <c r="B20" s="5"/>
      <c r="C20" s="10"/>
      <c r="D20" s="21"/>
      <c r="E20" s="429"/>
    </row>
    <row r="21" spans="2:5" s="4" customFormat="1" ht="12.75" customHeight="1">
      <c r="B21" s="5"/>
      <c r="C21" s="10"/>
      <c r="D21" s="21"/>
      <c r="E21" s="429"/>
    </row>
    <row r="22" spans="2:5">
      <c r="E22" s="618"/>
    </row>
    <row r="23" spans="2:5">
      <c r="E23" s="619"/>
    </row>
    <row r="24" spans="2:5">
      <c r="E24" s="614"/>
    </row>
    <row r="25" spans="2:5">
      <c r="E25" s="786" t="s">
        <v>226</v>
      </c>
    </row>
    <row r="28" spans="2:5" ht="9.75" customHeight="1"/>
  </sheetData>
  <mergeCells count="1">
    <mergeCell ref="C7:C9"/>
  </mergeCells>
  <hyperlinks>
    <hyperlink ref="C4" location="Indice!A1" display="Indice!A1"/>
  </hyperlinks>
  <printOptions horizontalCentered="1" verticalCentered="1"/>
  <pageMargins left="0.78740157480314965" right="0.78740157480314965" top="0.78740157480314965" bottom="0.98425196850393704" header="0" footer="0"/>
  <pageSetup paperSize="9" orientation="landscape" horizontalDpi="4294967292" verticalDpi="4294967292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3">
    <pageSetUpPr autoPageBreaks="0" fitToPage="1"/>
  </sheetPr>
  <dimension ref="A1:N23"/>
  <sheetViews>
    <sheetView showGridLines="0" showRowColHeaders="0" showOutlineSymbols="0" zoomScaleNormal="100" workbookViewId="0">
      <selection activeCell="B2" sqref="B2"/>
    </sheetView>
  </sheetViews>
  <sheetFormatPr baseColWidth="10" defaultColWidth="8.7109375" defaultRowHeight="11.25"/>
  <cols>
    <col min="1" max="1" width="0.140625" style="27" customWidth="1"/>
    <col min="2" max="2" width="2.7109375" style="27" customWidth="1"/>
    <col min="3" max="3" width="23.7109375" style="27" customWidth="1"/>
    <col min="4" max="4" width="1.28515625" style="27" customWidth="1"/>
    <col min="5" max="5" width="19.28515625" style="26" bestFit="1" customWidth="1"/>
    <col min="6" max="6" width="9" style="26" bestFit="1" customWidth="1"/>
    <col min="7" max="10" width="6" style="26" customWidth="1"/>
    <col min="11" max="11" width="7.7109375" style="26" customWidth="1"/>
    <col min="12" max="13" width="8.7109375" style="26" customWidth="1"/>
    <col min="14" max="16384" width="8.7109375" style="26"/>
  </cols>
  <sheetData>
    <row r="1" spans="1:14" s="27" customFormat="1" ht="0.75" customHeight="1"/>
    <row r="2" spans="1:14" s="27" customFormat="1" ht="21" customHeight="1">
      <c r="E2" s="13"/>
      <c r="H2" s="13"/>
      <c r="K2" s="66" t="s">
        <v>36</v>
      </c>
    </row>
    <row r="3" spans="1:14" s="27" customFormat="1" ht="15" customHeight="1">
      <c r="E3" s="1028" t="s">
        <v>538</v>
      </c>
      <c r="F3" s="1028"/>
      <c r="G3" s="1028"/>
      <c r="H3" s="1028"/>
      <c r="I3" s="1028"/>
      <c r="J3" s="1028"/>
      <c r="K3" s="1028"/>
    </row>
    <row r="4" spans="1:14" s="22" customFormat="1" ht="20.25" customHeight="1">
      <c r="B4" s="14"/>
      <c r="C4" s="6" t="str">
        <f>Indice!C4</f>
        <v>Producción de energía eléctrica</v>
      </c>
    </row>
    <row r="5" spans="1:14" s="22" customFormat="1" ht="12.75" customHeight="1">
      <c r="B5" s="14"/>
      <c r="C5" s="7"/>
    </row>
    <row r="6" spans="1:14" s="22" customFormat="1" ht="13.5" customHeight="1">
      <c r="B6" s="14"/>
      <c r="C6" s="10"/>
      <c r="D6" s="28"/>
      <c r="E6" s="28"/>
    </row>
    <row r="7" spans="1:14" ht="12.75" customHeight="1">
      <c r="A7" s="22"/>
      <c r="B7" s="14"/>
      <c r="C7" s="1035" t="s">
        <v>587</v>
      </c>
      <c r="D7" s="28"/>
      <c r="E7" s="37"/>
      <c r="F7" s="38" t="s">
        <v>17</v>
      </c>
      <c r="G7" s="1043">
        <v>2017</v>
      </c>
      <c r="H7" s="1043"/>
      <c r="I7" s="1043">
        <v>2018</v>
      </c>
      <c r="J7" s="1043"/>
      <c r="K7" s="38"/>
    </row>
    <row r="8" spans="1:14" ht="12.75" customHeight="1">
      <c r="A8" s="22"/>
      <c r="B8" s="14"/>
      <c r="C8" s="1035"/>
      <c r="D8" s="28"/>
      <c r="E8" s="39" t="s">
        <v>15</v>
      </c>
      <c r="F8" s="40" t="s">
        <v>10</v>
      </c>
      <c r="G8" s="40" t="s">
        <v>8</v>
      </c>
      <c r="H8" s="40" t="s">
        <v>9</v>
      </c>
      <c r="I8" s="40" t="s">
        <v>8</v>
      </c>
      <c r="J8" s="40" t="s">
        <v>9</v>
      </c>
      <c r="K8" s="84" t="s">
        <v>539</v>
      </c>
      <c r="L8" s="36"/>
    </row>
    <row r="9" spans="1:14" ht="12.75" customHeight="1">
      <c r="A9" s="22"/>
      <c r="B9" s="14"/>
      <c r="C9" s="91"/>
      <c r="D9" s="28"/>
      <c r="E9" s="707" t="s">
        <v>74</v>
      </c>
      <c r="F9" s="700">
        <f>SUM('C33'!F10:F11)</f>
        <v>903.67499999999995</v>
      </c>
      <c r="G9" s="700">
        <f>SUM('C33'!G43:G44)</f>
        <v>5994.8099949999996</v>
      </c>
      <c r="H9" s="709">
        <f t="shared" ref="H9:H22" si="0">+G9/G$23*100</f>
        <v>14.131407627188523</v>
      </c>
      <c r="I9" s="708">
        <f>SUM('C33'!G10:G11)</f>
        <v>4965.94589</v>
      </c>
      <c r="J9" s="709">
        <f>+I9/I$23*100</f>
        <v>14.236560721482789</v>
      </c>
      <c r="K9" s="636">
        <f t="shared" ref="K9:K22" si="1">IF(G9&gt;0,IF((I9/G9-1)*100&gt;1000,"-",(I9/G9-1)*100),"-")</f>
        <v>-17.162580729966905</v>
      </c>
      <c r="L9" s="87"/>
      <c r="M9" s="87"/>
      <c r="N9" s="27"/>
    </row>
    <row r="10" spans="1:14" ht="12.75" customHeight="1">
      <c r="A10" s="22"/>
      <c r="B10" s="14"/>
      <c r="C10" s="91"/>
      <c r="D10" s="28"/>
      <c r="E10" s="707" t="s">
        <v>75</v>
      </c>
      <c r="F10" s="700">
        <f>'C33'!F12</f>
        <v>346.84</v>
      </c>
      <c r="G10" s="700">
        <f>'C33'!G45</f>
        <v>906.47191899999996</v>
      </c>
      <c r="H10" s="709">
        <f t="shared" si="0"/>
        <v>2.1368023674933534</v>
      </c>
      <c r="I10" s="708">
        <f>'C33'!G12</f>
        <v>233.29107000000002</v>
      </c>
      <c r="J10" s="709">
        <f t="shared" ref="J10:J22" si="2">+I10/I$23*100</f>
        <v>0.6688076264630205</v>
      </c>
      <c r="K10" s="636">
        <f t="shared" si="1"/>
        <v>-74.263839275091755</v>
      </c>
      <c r="L10" s="87"/>
      <c r="M10" s="87"/>
      <c r="N10" s="27"/>
    </row>
    <row r="11" spans="1:14" ht="12.75" customHeight="1">
      <c r="A11" s="22"/>
      <c r="B11" s="14"/>
      <c r="C11" s="30"/>
      <c r="D11" s="28"/>
      <c r="E11" s="707" t="s">
        <v>616</v>
      </c>
      <c r="F11" s="700">
        <f>SUM('C33'!F13:F15)</f>
        <v>1005.14</v>
      </c>
      <c r="G11" s="700">
        <f>SUM('C33'!G46:G48)</f>
        <v>2778.5117750000009</v>
      </c>
      <c r="H11" s="709">
        <f t="shared" si="0"/>
        <v>6.5497125884251037</v>
      </c>
      <c r="I11" s="708">
        <f>SUM('C33'!G13:G15)</f>
        <v>1824.014737</v>
      </c>
      <c r="J11" s="709">
        <f t="shared" si="2"/>
        <v>5.229154150163315</v>
      </c>
      <c r="K11" s="636">
        <f t="shared" si="1"/>
        <v>-34.352816014249235</v>
      </c>
      <c r="L11" s="87"/>
      <c r="M11" s="87"/>
      <c r="N11" s="27"/>
    </row>
    <row r="12" spans="1:14" ht="12.75" customHeight="1">
      <c r="A12" s="22"/>
      <c r="B12" s="14"/>
      <c r="C12" s="30"/>
      <c r="D12" s="28"/>
      <c r="E12" s="707" t="s">
        <v>76</v>
      </c>
      <c r="F12" s="700">
        <f>SUM('C33'!F16:F17)</f>
        <v>485.85</v>
      </c>
      <c r="G12" s="700">
        <f>SUM('C33'!G49:G50)</f>
        <v>1098.9872769999999</v>
      </c>
      <c r="H12" s="709">
        <f t="shared" si="0"/>
        <v>2.5906137477808326</v>
      </c>
      <c r="I12" s="708">
        <f>SUM('C33'!G16:G17)</f>
        <v>411.81779600000004</v>
      </c>
      <c r="J12" s="709">
        <f t="shared" si="2"/>
        <v>1.18061476882931</v>
      </c>
      <c r="K12" s="636">
        <f t="shared" si="1"/>
        <v>-62.527519233509743</v>
      </c>
      <c r="L12" s="87"/>
      <c r="M12" s="87"/>
      <c r="N12" s="27"/>
    </row>
    <row r="13" spans="1:14" ht="12.75" customHeight="1">
      <c r="E13" s="707" t="s">
        <v>77</v>
      </c>
      <c r="F13" s="700">
        <f>SUM('C33'!F18:F19)</f>
        <v>619.05999999999995</v>
      </c>
      <c r="G13" s="700">
        <f>SUM('C33'!G51:G52)</f>
        <v>1571.70191</v>
      </c>
      <c r="H13" s="709">
        <f t="shared" si="0"/>
        <v>3.7049314952709809</v>
      </c>
      <c r="I13" s="708">
        <f>SUM('C33'!G18:G19)</f>
        <v>808.729635999999</v>
      </c>
      <c r="J13" s="709">
        <f t="shared" si="2"/>
        <v>2.3184965815599452</v>
      </c>
      <c r="K13" s="636">
        <f t="shared" si="1"/>
        <v>-48.544337138331848</v>
      </c>
      <c r="L13" s="87"/>
      <c r="M13" s="87"/>
      <c r="N13" s="27"/>
    </row>
    <row r="14" spans="1:14" ht="12.75" customHeight="1">
      <c r="E14" s="707" t="s">
        <v>134</v>
      </c>
      <c r="F14" s="708">
        <f>'C33'!F20</f>
        <v>347.7</v>
      </c>
      <c r="G14" s="708">
        <f>'C33'!G53</f>
        <v>1529.638592</v>
      </c>
      <c r="H14" s="709">
        <f t="shared" si="0"/>
        <v>3.6057767441936601</v>
      </c>
      <c r="I14" s="708">
        <f>'C33'!G20</f>
        <v>1204.636428</v>
      </c>
      <c r="J14" s="709">
        <f t="shared" si="2"/>
        <v>3.4534970848287134</v>
      </c>
      <c r="K14" s="636">
        <f t="shared" si="1"/>
        <v>-21.246990347900429</v>
      </c>
      <c r="L14" s="87"/>
      <c r="M14" s="87"/>
      <c r="N14" s="27"/>
    </row>
    <row r="15" spans="1:14" ht="12.75" customHeight="1">
      <c r="E15" s="707" t="s">
        <v>79</v>
      </c>
      <c r="F15" s="700">
        <f>SUM('C33'!F21:F22)</f>
        <v>1119.5900000000001</v>
      </c>
      <c r="G15" s="700">
        <f>SUM('C33'!G54:G55)</f>
        <v>6089.4432350000006</v>
      </c>
      <c r="H15" s="709">
        <f t="shared" si="0"/>
        <v>14.354484070084453</v>
      </c>
      <c r="I15" s="708">
        <f>SUM('C33'!G21:G22)</f>
        <v>6952.492013</v>
      </c>
      <c r="J15" s="709">
        <f t="shared" si="2"/>
        <v>19.931665970830505</v>
      </c>
      <c r="K15" s="636">
        <f t="shared" si="1"/>
        <v>14.172868433020213</v>
      </c>
      <c r="L15" s="87"/>
      <c r="M15" s="87"/>
      <c r="N15" s="27"/>
    </row>
    <row r="16" spans="1:14" ht="12.75" customHeight="1">
      <c r="E16" s="707" t="s">
        <v>80</v>
      </c>
      <c r="F16" s="708">
        <f>'C33'!F23</f>
        <v>570.04999999999995</v>
      </c>
      <c r="G16" s="708">
        <f>'C33'!G56</f>
        <v>3131.0599709999997</v>
      </c>
      <c r="H16" s="709">
        <f t="shared" si="0"/>
        <v>7.3807651605768809</v>
      </c>
      <c r="I16" s="708">
        <f>'C33'!G23</f>
        <v>3009.3070250000001</v>
      </c>
      <c r="J16" s="709">
        <f t="shared" si="2"/>
        <v>8.6271947258364552</v>
      </c>
      <c r="K16" s="636">
        <f t="shared" si="1"/>
        <v>-3.8885536248963626</v>
      </c>
      <c r="L16" s="87"/>
      <c r="M16" s="87"/>
      <c r="N16" s="27"/>
    </row>
    <row r="17" spans="5:14" ht="12.75" customHeight="1">
      <c r="E17" s="707" t="s">
        <v>82</v>
      </c>
      <c r="F17" s="708">
        <f>'C33'!F24</f>
        <v>557.20000000000005</v>
      </c>
      <c r="G17" s="708">
        <f>'C33'!G57</f>
        <v>2467.0469240000002</v>
      </c>
      <c r="H17" s="709">
        <f t="shared" si="0"/>
        <v>5.8155047028217925</v>
      </c>
      <c r="I17" s="708">
        <f>'C33'!G24</f>
        <v>2350.7475690000001</v>
      </c>
      <c r="J17" s="709">
        <f t="shared" si="2"/>
        <v>6.7392116725111055</v>
      </c>
      <c r="K17" s="636">
        <f t="shared" si="1"/>
        <v>-4.7141119963553635</v>
      </c>
      <c r="L17" s="87"/>
      <c r="M17" s="87"/>
      <c r="N17" s="27"/>
    </row>
    <row r="18" spans="5:14" ht="12.75" customHeight="1">
      <c r="E18" s="707" t="s">
        <v>617</v>
      </c>
      <c r="F18" s="700">
        <f>SUM('C33'!F25:F26)</f>
        <v>501.81000000000006</v>
      </c>
      <c r="G18" s="700">
        <f>SUM('C33'!G58:G59)</f>
        <v>1138.595646</v>
      </c>
      <c r="H18" s="709">
        <f t="shared" si="0"/>
        <v>2.6839815122727746</v>
      </c>
      <c r="I18" s="708">
        <f>SUM('C33'!G25:G26)</f>
        <v>332.10638299999999</v>
      </c>
      <c r="J18" s="709">
        <f t="shared" si="2"/>
        <v>0.95209508768359119</v>
      </c>
      <c r="K18" s="636">
        <f t="shared" si="1"/>
        <v>-70.831929301089218</v>
      </c>
      <c r="L18" s="87"/>
      <c r="M18" s="87"/>
      <c r="N18" s="27"/>
    </row>
    <row r="19" spans="5:14" ht="12.75" customHeight="1">
      <c r="E19" s="707" t="s">
        <v>78</v>
      </c>
      <c r="F19" s="700">
        <f>'C33'!F27</f>
        <v>299.76</v>
      </c>
      <c r="G19" s="700">
        <f>'C33'!G60</f>
        <v>1300.4970539999999</v>
      </c>
      <c r="H19" s="709">
        <f t="shared" si="0"/>
        <v>3.0656274349578951</v>
      </c>
      <c r="I19" s="708">
        <f>'C33'!G27</f>
        <v>907.73744700000009</v>
      </c>
      <c r="J19" s="709">
        <f t="shared" si="2"/>
        <v>2.6023359032974209</v>
      </c>
      <c r="K19" s="636">
        <f t="shared" si="1"/>
        <v>-30.200730235564212</v>
      </c>
      <c r="L19" s="87"/>
      <c r="M19" s="87"/>
      <c r="N19" s="27"/>
    </row>
    <row r="20" spans="5:14" ht="12.75" customHeight="1">
      <c r="E20" s="707" t="s">
        <v>83</v>
      </c>
      <c r="F20" s="700">
        <f>SUM('C33'!F28:F31)</f>
        <v>1403.19</v>
      </c>
      <c r="G20" s="700">
        <f>SUM('C33'!G61:G64)</f>
        <v>8332.6382699999995</v>
      </c>
      <c r="H20" s="709">
        <f t="shared" si="0"/>
        <v>19.642308613866412</v>
      </c>
      <c r="I20" s="708">
        <f>SUM('C33'!G28:G31)</f>
        <v>7957.0883360000007</v>
      </c>
      <c r="J20" s="709">
        <f t="shared" si="2"/>
        <v>22.811680548067038</v>
      </c>
      <c r="K20" s="636">
        <f t="shared" si="1"/>
        <v>-4.5069751239783411</v>
      </c>
      <c r="L20" s="87"/>
      <c r="M20" s="87"/>
      <c r="N20" s="27"/>
    </row>
    <row r="21" spans="5:14" ht="12.75" customHeight="1">
      <c r="E21" s="707" t="s">
        <v>618</v>
      </c>
      <c r="F21" s="700">
        <f>'C33'!F32</f>
        <v>346.25</v>
      </c>
      <c r="G21" s="700">
        <f>'C33'!G65</f>
        <v>1426.1814830000001</v>
      </c>
      <c r="H21" s="709">
        <f t="shared" si="0"/>
        <v>3.3619000274288489</v>
      </c>
      <c r="I21" s="708">
        <f>'C33'!G32</f>
        <v>982.40185600000007</v>
      </c>
      <c r="J21" s="709">
        <f t="shared" si="2"/>
        <v>2.816386643278828</v>
      </c>
      <c r="K21" s="636">
        <f t="shared" si="1"/>
        <v>-31.116630827831326</v>
      </c>
      <c r="L21" s="87"/>
      <c r="M21" s="87"/>
      <c r="N21" s="27"/>
    </row>
    <row r="22" spans="5:14" ht="12.75" customHeight="1">
      <c r="E22" s="710" t="s">
        <v>81</v>
      </c>
      <c r="F22" s="711">
        <f>SUM('C33'!F33:F35)</f>
        <v>1055.77</v>
      </c>
      <c r="G22" s="711">
        <f>SUM('C33'!G66:G68)</f>
        <v>4656.3045050000001</v>
      </c>
      <c r="H22" s="709">
        <f t="shared" si="0"/>
        <v>10.976183907638475</v>
      </c>
      <c r="I22" s="712">
        <f>SUM('C33'!G33:G35)</f>
        <v>2941.3240300000002</v>
      </c>
      <c r="J22" s="709">
        <f t="shared" si="2"/>
        <v>8.4322985151679664</v>
      </c>
      <c r="K22" s="636">
        <f t="shared" si="1"/>
        <v>-36.831364296695625</v>
      </c>
      <c r="L22" s="87"/>
      <c r="M22" s="87"/>
      <c r="N22" s="27"/>
    </row>
    <row r="23" spans="5:14" ht="16.5" customHeight="1">
      <c r="E23" s="869" t="s">
        <v>0</v>
      </c>
      <c r="F23" s="870">
        <f>SUM(F9:F22)</f>
        <v>9561.8850000000002</v>
      </c>
      <c r="G23" s="870">
        <f>SUM(G9:G22)</f>
        <v>42421.888556000005</v>
      </c>
      <c r="H23" s="871">
        <f>SUM(H9:H22)</f>
        <v>99.999999999999972</v>
      </c>
      <c r="I23" s="870">
        <f>SUM(I9:I22)</f>
        <v>34881.640216</v>
      </c>
      <c r="J23" s="871">
        <f>SUM(J9:J22)</f>
        <v>100.00000000000001</v>
      </c>
      <c r="K23" s="871">
        <f>(+I23/G23-1)*100</f>
        <v>-17.77442871277719</v>
      </c>
      <c r="L23" s="87"/>
      <c r="M23" s="87"/>
    </row>
  </sheetData>
  <customSheetViews>
    <customSheetView guid="{7C7883EB-DB79-11D6-846D-0008C7298EBA}" showGridLines="0" showRowCol="0" outlineSymbols="0" showRuler="0"/>
    <customSheetView guid="{7C7883EC-DB79-11D6-846D-0008C7298EBA}" showGridLines="0" showRowCol="0" outlineSymbols="0" showRuler="0"/>
    <customSheetView guid="{7C7883ED-DB79-11D6-846D-0008C7298EBA}" showGridLines="0" showRowCol="0" outlineSymbols="0" showRuler="0"/>
    <customSheetView guid="{7C7883EE-DB79-11D6-846D-0008C7298EBA}" showGridLines="0" showRowCol="0" outlineSymbols="0" showRuler="0"/>
    <customSheetView guid="{7C7883EF-DB79-11D6-846D-0008C7298EBA}" showGridLines="0" showRowCol="0" outlineSymbols="0" showRuler="0"/>
    <customSheetView guid="{7C7883F0-DB79-11D6-846D-0008C7298EBA}" showGridLines="0" showRowCol="0" outlineSymbols="0" showRuler="0"/>
    <customSheetView guid="{7C7883F1-DB79-11D6-846D-0008C7298EBA}" showGridLines="0" showRowCol="0" outlineSymbols="0" showRuler="0"/>
    <customSheetView guid="{7C7883F2-DB79-11D6-846D-0008C7298EBA}" showGridLines="0" showRowCol="0" outlineSymbols="0" showRuler="0"/>
  </customSheetViews>
  <mergeCells count="4">
    <mergeCell ref="E3:K3"/>
    <mergeCell ref="G7:H7"/>
    <mergeCell ref="I7:J7"/>
    <mergeCell ref="C7:C8"/>
  </mergeCells>
  <phoneticPr fontId="18" type="noConversion"/>
  <hyperlinks>
    <hyperlink ref="C4" location="Indice!A1" display="Indice!A1"/>
  </hyperlinks>
  <printOptions horizontalCentered="1" verticalCentered="1"/>
  <pageMargins left="0.78740157480314965" right="0.78740157480314965" top="0.78740157480314965" bottom="0.98425196850393704" header="0" footer="0"/>
  <pageSetup paperSize="9" orientation="landscape" horizontalDpi="4294967292" verticalDpi="4294967292" r:id="rId1"/>
  <headerFooter alignWithMargins="0"/>
  <ignoredErrors>
    <ignoredError sqref="F9:F22 G9:G22" formulaRange="1"/>
    <ignoredError sqref="I10 I14 I16:I17 I19 I21" formula="1"/>
    <ignoredError sqref="I9 I11:I13 I15 I18 I20 I22" formula="1" formulaRange="1"/>
  </ignoredErrors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6">
    <pageSetUpPr autoPageBreaks="0"/>
  </sheetPr>
  <dimension ref="A1:Y71"/>
  <sheetViews>
    <sheetView showGridLines="0" showRowColHeaders="0" showOutlineSymbols="0" zoomScaleNormal="100" zoomScaleSheetLayoutView="100" workbookViewId="0">
      <selection activeCell="B2" sqref="B2"/>
    </sheetView>
  </sheetViews>
  <sheetFormatPr baseColWidth="10" defaultColWidth="11.42578125" defaultRowHeight="11.25"/>
  <cols>
    <col min="1" max="1" width="0.140625" style="27" customWidth="1"/>
    <col min="2" max="2" width="2.7109375" style="27" customWidth="1"/>
    <col min="3" max="3" width="23.7109375" style="27" customWidth="1"/>
    <col min="4" max="4" width="1.28515625" style="27" customWidth="1"/>
    <col min="5" max="5" width="19.85546875" style="26" customWidth="1"/>
    <col min="6" max="6" width="6" style="26" customWidth="1"/>
    <col min="7" max="7" width="10.28515625" style="26" bestFit="1" customWidth="1"/>
    <col min="8" max="8" width="5.7109375" style="26" bestFit="1" customWidth="1"/>
    <col min="9" max="9" width="13.140625" style="26" bestFit="1" customWidth="1"/>
    <col min="10" max="10" width="14" style="26" bestFit="1" customWidth="1"/>
    <col min="11" max="11" width="7.5703125" style="26" customWidth="1"/>
    <col min="12" max="12" width="7.85546875" style="26" customWidth="1"/>
    <col min="13" max="13" width="11.5703125" style="26" bestFit="1" customWidth="1"/>
    <col min="14" max="16384" width="11.42578125" style="26"/>
  </cols>
  <sheetData>
    <row r="1" spans="1:25" s="27" customFormat="1" ht="0.75" customHeight="1"/>
    <row r="2" spans="1:25" s="27" customFormat="1" ht="21" customHeight="1">
      <c r="E2" s="13"/>
      <c r="G2" s="13"/>
      <c r="M2" s="66" t="s">
        <v>36</v>
      </c>
    </row>
    <row r="3" spans="1:25" s="27" customFormat="1" ht="15" customHeight="1">
      <c r="E3" s="1028" t="s">
        <v>538</v>
      </c>
      <c r="F3" s="1028"/>
      <c r="G3" s="1028"/>
      <c r="H3" s="1028"/>
      <c r="I3" s="1028"/>
      <c r="J3" s="1028"/>
      <c r="K3" s="1028"/>
      <c r="L3" s="1028"/>
      <c r="M3" s="1028"/>
    </row>
    <row r="4" spans="1:25" s="22" customFormat="1" ht="20.25" customHeight="1">
      <c r="B4" s="14"/>
      <c r="C4" s="6" t="str">
        <f>Indice!C4</f>
        <v>Producción de energía eléctrica</v>
      </c>
    </row>
    <row r="5" spans="1:25" s="22" customFormat="1" ht="12.75" customHeight="1">
      <c r="B5" s="14"/>
      <c r="C5" s="7"/>
    </row>
    <row r="6" spans="1:25" s="22" customFormat="1" ht="13.5" customHeight="1">
      <c r="B6" s="14"/>
      <c r="C6" s="10"/>
      <c r="D6" s="28"/>
      <c r="E6" s="28"/>
    </row>
    <row r="7" spans="1:25" ht="12.75" customHeight="1">
      <c r="A7" s="22"/>
      <c r="B7" s="14"/>
      <c r="C7" s="1035" t="s">
        <v>606</v>
      </c>
      <c r="D7" s="28"/>
      <c r="E7" s="41"/>
      <c r="F7" s="42"/>
      <c r="G7" s="60"/>
      <c r="H7" s="42"/>
      <c r="I7" s="1045" t="s">
        <v>28</v>
      </c>
      <c r="J7" s="1045"/>
      <c r="K7" s="46" t="s">
        <v>20</v>
      </c>
      <c r="L7" s="48"/>
      <c r="M7" s="42"/>
    </row>
    <row r="8" spans="1:25" ht="12.75" customHeight="1">
      <c r="A8" s="22"/>
      <c r="B8" s="14"/>
      <c r="C8" s="1035"/>
      <c r="D8" s="28"/>
      <c r="E8" s="44"/>
      <c r="F8" s="42" t="s">
        <v>17</v>
      </c>
      <c r="G8" s="60" t="s">
        <v>31</v>
      </c>
      <c r="H8" s="42" t="s">
        <v>18</v>
      </c>
      <c r="I8" s="45"/>
      <c r="J8" s="45" t="s">
        <v>19</v>
      </c>
      <c r="K8" s="61"/>
      <c r="L8" s="1046" t="s">
        <v>135</v>
      </c>
      <c r="M8" s="42" t="s">
        <v>21</v>
      </c>
    </row>
    <row r="9" spans="1:25" ht="12.75" customHeight="1">
      <c r="A9" s="22"/>
      <c r="B9" s="14"/>
      <c r="C9" s="1035"/>
      <c r="D9" s="28"/>
      <c r="E9" s="17" t="s">
        <v>11</v>
      </c>
      <c r="F9" s="46" t="s">
        <v>30</v>
      </c>
      <c r="G9" s="43" t="s">
        <v>8</v>
      </c>
      <c r="H9" s="43" t="s">
        <v>108</v>
      </c>
      <c r="I9" s="43" t="s">
        <v>298</v>
      </c>
      <c r="J9" s="47" t="s">
        <v>299</v>
      </c>
      <c r="K9" s="47" t="s">
        <v>136</v>
      </c>
      <c r="L9" s="1047"/>
      <c r="M9" s="43" t="s">
        <v>32</v>
      </c>
    </row>
    <row r="10" spans="1:25" ht="12.75" customHeight="1">
      <c r="A10" s="22"/>
      <c r="B10" s="14"/>
      <c r="C10" s="91"/>
      <c r="D10" s="28"/>
      <c r="E10" s="829" t="s">
        <v>84</v>
      </c>
      <c r="F10" s="698">
        <v>341.79</v>
      </c>
      <c r="G10" s="698">
        <v>1659.9947159999999</v>
      </c>
      <c r="H10" s="698">
        <v>6344</v>
      </c>
      <c r="I10" s="949">
        <f>IF(G10&lt;=0,"-",(G10/((M10/100)*F10*8.76))*100)</f>
        <v>57.250779779003899</v>
      </c>
      <c r="J10" s="699">
        <f>((G10/(F10/1000))/H10)*100</f>
        <v>76.556871772218244</v>
      </c>
      <c r="K10" s="970">
        <v>1.3582572298325815</v>
      </c>
      <c r="L10" s="970">
        <v>1.8001684433059106</v>
      </c>
      <c r="M10" s="971">
        <f t="shared" ref="M10:M35" si="0">100-K10-L10</f>
        <v>96.841574326861505</v>
      </c>
      <c r="N10" s="64"/>
      <c r="O10" s="381"/>
      <c r="P10" s="64"/>
      <c r="Q10" s="64"/>
      <c r="R10" s="64"/>
      <c r="S10" s="64"/>
      <c r="T10" s="64"/>
      <c r="U10" s="64"/>
      <c r="V10" s="64"/>
      <c r="W10" s="64"/>
      <c r="X10" s="64"/>
      <c r="Y10" s="64"/>
    </row>
    <row r="11" spans="1:25" ht="12.75" customHeight="1">
      <c r="A11" s="22"/>
      <c r="B11" s="14"/>
      <c r="C11" s="91"/>
      <c r="D11" s="28"/>
      <c r="E11" s="829" t="s">
        <v>85</v>
      </c>
      <c r="F11" s="698">
        <v>561.88499999999999</v>
      </c>
      <c r="G11" s="698">
        <v>3305.9511740000003</v>
      </c>
      <c r="H11" s="698">
        <v>7609</v>
      </c>
      <c r="I11" s="949">
        <f t="shared" ref="I11:I35" si="1">IF(G11&lt;=0,"-",(G11/((M11/100)*F11*8.76))*100)</f>
        <v>77.604978007237975</v>
      </c>
      <c r="J11" s="699">
        <f>((G11/(F11/1000))/H11)*100</f>
        <v>77.325264217588057</v>
      </c>
      <c r="K11" s="970">
        <v>8.2112524092140564</v>
      </c>
      <c r="L11" s="970">
        <v>5.2410915543782108</v>
      </c>
      <c r="M11" s="971">
        <f t="shared" si="0"/>
        <v>86.54765603640773</v>
      </c>
      <c r="N11" s="64"/>
    </row>
    <row r="12" spans="1:25" ht="12.75" customHeight="1">
      <c r="A12" s="22"/>
      <c r="B12" s="14"/>
      <c r="C12" s="91"/>
      <c r="D12" s="28"/>
      <c r="E12" s="557" t="s">
        <v>86</v>
      </c>
      <c r="F12" s="948">
        <v>346.84</v>
      </c>
      <c r="G12" s="948">
        <v>233.29107000000002</v>
      </c>
      <c r="H12" s="948">
        <v>1027</v>
      </c>
      <c r="I12" s="949">
        <f t="shared" si="1"/>
        <v>8.4112627637299688</v>
      </c>
      <c r="J12" s="949">
        <f>((G12/(F12/1000))/H12)*100</f>
        <v>65.493544329625323</v>
      </c>
      <c r="K12" s="970">
        <v>0</v>
      </c>
      <c r="L12" s="970">
        <v>8.7141148623026403</v>
      </c>
      <c r="M12" s="971">
        <f t="shared" si="0"/>
        <v>91.285885137697363</v>
      </c>
      <c r="N12" s="64"/>
    </row>
    <row r="13" spans="1:25" ht="12.75" customHeight="1">
      <c r="E13" s="829" t="s">
        <v>87</v>
      </c>
      <c r="F13" s="698">
        <v>323.31</v>
      </c>
      <c r="G13" s="698">
        <v>886.75732800000003</v>
      </c>
      <c r="H13" s="698">
        <v>3380</v>
      </c>
      <c r="I13" s="949">
        <f t="shared" si="1"/>
        <v>32.596731851523217</v>
      </c>
      <c r="J13" s="699">
        <f t="shared" ref="J13:J31" si="2">((G13/(F13/1000))/H13)*100</f>
        <v>81.146342226734234</v>
      </c>
      <c r="K13" s="970">
        <v>0</v>
      </c>
      <c r="L13" s="970">
        <v>3.9477632915128664</v>
      </c>
      <c r="M13" s="971">
        <f t="shared" si="0"/>
        <v>96.052236708487129</v>
      </c>
      <c r="N13" s="64"/>
    </row>
    <row r="14" spans="1:25" ht="12.75" customHeight="1">
      <c r="E14" s="829" t="s">
        <v>88</v>
      </c>
      <c r="F14" s="698">
        <v>341.18</v>
      </c>
      <c r="G14" s="698">
        <v>212.31186300000002</v>
      </c>
      <c r="H14" s="698">
        <v>974</v>
      </c>
      <c r="I14" s="949">
        <f t="shared" si="1"/>
        <v>7.6896298457885992</v>
      </c>
      <c r="J14" s="699">
        <f t="shared" si="2"/>
        <v>63.88983101647586</v>
      </c>
      <c r="K14" s="970">
        <v>0</v>
      </c>
      <c r="L14" s="970">
        <v>7.6193198475519868</v>
      </c>
      <c r="M14" s="971">
        <f t="shared" si="0"/>
        <v>92.380680152448008</v>
      </c>
      <c r="N14" s="64"/>
    </row>
    <row r="15" spans="1:25" ht="12.75" customHeight="1">
      <c r="E15" s="829" t="s">
        <v>89</v>
      </c>
      <c r="F15" s="698">
        <v>340.65</v>
      </c>
      <c r="G15" s="698">
        <v>724.94554599999992</v>
      </c>
      <c r="H15" s="698">
        <v>2768</v>
      </c>
      <c r="I15" s="949">
        <f t="shared" si="1"/>
        <v>24.656776702571793</v>
      </c>
      <c r="J15" s="699">
        <f t="shared" si="2"/>
        <v>76.88310366360129</v>
      </c>
      <c r="K15" s="970">
        <v>0</v>
      </c>
      <c r="L15" s="970">
        <v>1.4726993996626858</v>
      </c>
      <c r="M15" s="971">
        <f t="shared" si="0"/>
        <v>98.527300600337313</v>
      </c>
      <c r="N15" s="64"/>
    </row>
    <row r="16" spans="1:25" ht="12.75" customHeight="1">
      <c r="E16" s="557" t="s">
        <v>90</v>
      </c>
      <c r="F16" s="948">
        <v>143.41999999999999</v>
      </c>
      <c r="G16" s="948">
        <v>-3.2412240000000003</v>
      </c>
      <c r="H16" s="948">
        <v>0</v>
      </c>
      <c r="I16" s="967" t="str">
        <f t="shared" si="1"/>
        <v>-</v>
      </c>
      <c r="J16" s="967" t="s">
        <v>44</v>
      </c>
      <c r="K16" s="970">
        <v>0</v>
      </c>
      <c r="L16" s="970">
        <v>4.3188736681887017E-2</v>
      </c>
      <c r="M16" s="971">
        <f t="shared" si="0"/>
        <v>99.956811263318116</v>
      </c>
      <c r="N16" s="64"/>
    </row>
    <row r="17" spans="1:14" ht="12.75" customHeight="1">
      <c r="E17" s="829" t="s">
        <v>91</v>
      </c>
      <c r="F17" s="698">
        <v>342.43</v>
      </c>
      <c r="G17" s="698">
        <v>415.05902000000003</v>
      </c>
      <c r="H17" s="698">
        <v>1420</v>
      </c>
      <c r="I17" s="949">
        <f t="shared" si="1"/>
        <v>14.493098384378442</v>
      </c>
      <c r="J17" s="699">
        <f>((G17/(F17/1000))/H17)*100</f>
        <v>85.35907616360781</v>
      </c>
      <c r="K17" s="970">
        <v>0</v>
      </c>
      <c r="L17" s="970">
        <v>4.5287290826505666</v>
      </c>
      <c r="M17" s="971">
        <f t="shared" si="0"/>
        <v>95.471270917349429</v>
      </c>
      <c r="N17" s="64"/>
    </row>
    <row r="18" spans="1:14" ht="12.75" customHeight="1">
      <c r="E18" s="557" t="s">
        <v>95</v>
      </c>
      <c r="F18" s="948">
        <v>263.95999999999998</v>
      </c>
      <c r="G18" s="948">
        <v>-9.9844729999999995</v>
      </c>
      <c r="H18" s="948">
        <v>0</v>
      </c>
      <c r="I18" s="967" t="str">
        <f t="shared" si="1"/>
        <v>-</v>
      </c>
      <c r="J18" s="967" t="s">
        <v>44</v>
      </c>
      <c r="K18" s="970">
        <v>0</v>
      </c>
      <c r="L18" s="970">
        <v>0</v>
      </c>
      <c r="M18" s="971">
        <f t="shared" si="0"/>
        <v>100</v>
      </c>
      <c r="N18" s="64"/>
    </row>
    <row r="19" spans="1:14" ht="12.75" customHeight="1">
      <c r="E19" s="829" t="s">
        <v>96</v>
      </c>
      <c r="F19" s="698">
        <v>355.1</v>
      </c>
      <c r="G19" s="698">
        <v>818.71410899999898</v>
      </c>
      <c r="H19" s="698">
        <v>2892</v>
      </c>
      <c r="I19" s="949">
        <f t="shared" si="1"/>
        <v>31.940632487679316</v>
      </c>
      <c r="J19" s="699">
        <f>((G19/(F19/1000))/H19)*100</f>
        <v>79.722941407422979</v>
      </c>
      <c r="K19" s="970">
        <v>10.029680365296739</v>
      </c>
      <c r="L19" s="970">
        <v>7.5690346085544906</v>
      </c>
      <c r="M19" s="971">
        <f t="shared" si="0"/>
        <v>82.40128502614877</v>
      </c>
      <c r="N19" s="64"/>
    </row>
    <row r="20" spans="1:14" ht="12.75" customHeight="1">
      <c r="E20" s="829" t="s">
        <v>92</v>
      </c>
      <c r="F20" s="698">
        <v>347.7</v>
      </c>
      <c r="G20" s="698">
        <v>1204.636428</v>
      </c>
      <c r="H20" s="698">
        <v>4234</v>
      </c>
      <c r="I20" s="949">
        <f t="shared" si="1"/>
        <v>43.63197810616883</v>
      </c>
      <c r="J20" s="699">
        <f t="shared" si="2"/>
        <v>81.827719480290824</v>
      </c>
      <c r="K20" s="970">
        <v>4.0658295281583223</v>
      </c>
      <c r="L20" s="970">
        <v>5.289496239475886</v>
      </c>
      <c r="M20" s="971">
        <f t="shared" si="0"/>
        <v>90.644674232365801</v>
      </c>
      <c r="N20" s="64"/>
    </row>
    <row r="21" spans="1:14" ht="12.75" customHeight="1">
      <c r="E21" s="829" t="s">
        <v>98</v>
      </c>
      <c r="F21" s="698">
        <v>557.51</v>
      </c>
      <c r="G21" s="698">
        <v>3611.8069209999999</v>
      </c>
      <c r="H21" s="698">
        <v>7748</v>
      </c>
      <c r="I21" s="949">
        <f t="shared" si="1"/>
        <v>76.267044535355495</v>
      </c>
      <c r="J21" s="699">
        <f t="shared" si="2"/>
        <v>83.614626112399051</v>
      </c>
      <c r="K21" s="970">
        <v>0.5117960357925343</v>
      </c>
      <c r="L21" s="970">
        <v>2.5196675061940739</v>
      </c>
      <c r="M21" s="971">
        <f t="shared" si="0"/>
        <v>96.968536458013403</v>
      </c>
      <c r="N21" s="64"/>
    </row>
    <row r="22" spans="1:14" ht="12.75" customHeight="1">
      <c r="E22" s="829" t="s">
        <v>99</v>
      </c>
      <c r="F22" s="698">
        <v>562.08000000000004</v>
      </c>
      <c r="G22" s="698">
        <v>3340.6850920000002</v>
      </c>
      <c r="H22" s="698">
        <v>7227</v>
      </c>
      <c r="I22" s="949">
        <f t="shared" si="1"/>
        <v>70.604812192113982</v>
      </c>
      <c r="J22" s="699">
        <f t="shared" si="2"/>
        <v>82.239289923595578</v>
      </c>
      <c r="K22" s="970">
        <v>0.15943684086514243</v>
      </c>
      <c r="L22" s="970">
        <v>3.7459598587887353</v>
      </c>
      <c r="M22" s="971">
        <f t="shared" si="0"/>
        <v>96.094603300346122</v>
      </c>
      <c r="N22" s="64"/>
    </row>
    <row r="23" spans="1:14" ht="12.75" customHeight="1">
      <c r="E23" s="829" t="s">
        <v>80</v>
      </c>
      <c r="F23" s="698">
        <v>570.04999999999995</v>
      </c>
      <c r="G23" s="698">
        <v>3009.3070250000001</v>
      </c>
      <c r="H23" s="698">
        <v>7581</v>
      </c>
      <c r="I23" s="949">
        <f t="shared" si="1"/>
        <v>69.267408357013068</v>
      </c>
      <c r="J23" s="699">
        <f t="shared" si="2"/>
        <v>69.634915401457732</v>
      </c>
      <c r="K23" s="970">
        <v>3.3068873668188741</v>
      </c>
      <c r="L23" s="970">
        <v>9.6928619522550683</v>
      </c>
      <c r="M23" s="971">
        <f t="shared" si="0"/>
        <v>87.000250680926058</v>
      </c>
      <c r="N23" s="64"/>
    </row>
    <row r="24" spans="1:14" ht="12.75" customHeight="1">
      <c r="E24" s="829" t="s">
        <v>103</v>
      </c>
      <c r="F24" s="698">
        <v>557.20000000000005</v>
      </c>
      <c r="G24" s="698">
        <v>2350.7475690000001</v>
      </c>
      <c r="H24" s="698">
        <v>5181</v>
      </c>
      <c r="I24" s="949">
        <f t="shared" si="1"/>
        <v>52.216023009019928</v>
      </c>
      <c r="J24" s="699">
        <f t="shared" si="2"/>
        <v>81.429411408934811</v>
      </c>
      <c r="K24" s="970">
        <v>0</v>
      </c>
      <c r="L24" s="970">
        <v>7.766860722398655</v>
      </c>
      <c r="M24" s="971">
        <f t="shared" si="0"/>
        <v>92.233139277601339</v>
      </c>
      <c r="N24" s="64"/>
    </row>
    <row r="25" spans="1:14" ht="12.75" customHeight="1">
      <c r="E25" s="557" t="s">
        <v>93</v>
      </c>
      <c r="F25" s="948">
        <v>154.34</v>
      </c>
      <c r="G25" s="948">
        <v>0</v>
      </c>
      <c r="H25" s="948">
        <v>0</v>
      </c>
      <c r="I25" s="967" t="str">
        <f t="shared" si="1"/>
        <v>-</v>
      </c>
      <c r="J25" s="967" t="s">
        <v>44</v>
      </c>
      <c r="K25" s="970">
        <v>0</v>
      </c>
      <c r="L25" s="970">
        <v>0</v>
      </c>
      <c r="M25" s="971">
        <f t="shared" si="0"/>
        <v>100</v>
      </c>
      <c r="N25" s="64"/>
    </row>
    <row r="26" spans="1:14" ht="12.75" customHeight="1">
      <c r="E26" s="829" t="s">
        <v>94</v>
      </c>
      <c r="F26" s="698">
        <v>347.47</v>
      </c>
      <c r="G26" s="698">
        <v>332.10638299999999</v>
      </c>
      <c r="H26" s="698">
        <v>1268</v>
      </c>
      <c r="I26" s="949">
        <f t="shared" si="1"/>
        <v>12.039460212198341</v>
      </c>
      <c r="J26" s="699">
        <f t="shared" si="2"/>
        <v>75.37731351248442</v>
      </c>
      <c r="K26" s="970">
        <v>3.835426179604287</v>
      </c>
      <c r="L26" s="970">
        <v>5.5394137927408922</v>
      </c>
      <c r="M26" s="971">
        <f t="shared" si="0"/>
        <v>90.625160027654829</v>
      </c>
      <c r="N26" s="64"/>
    </row>
    <row r="27" spans="1:14" ht="12.75" customHeight="1">
      <c r="E27" s="829" t="s">
        <v>78</v>
      </c>
      <c r="F27" s="698">
        <v>299.76</v>
      </c>
      <c r="G27" s="698">
        <v>907.73744700000009</v>
      </c>
      <c r="H27" s="698">
        <v>4073</v>
      </c>
      <c r="I27" s="949">
        <f t="shared" si="1"/>
        <v>56.090423619444771</v>
      </c>
      <c r="J27" s="699">
        <f t="shared" si="2"/>
        <v>74.348491560250423</v>
      </c>
      <c r="K27" s="970">
        <v>2.9737442922374657</v>
      </c>
      <c r="L27" s="970">
        <v>35.396031800446266</v>
      </c>
      <c r="M27" s="971">
        <f t="shared" si="0"/>
        <v>61.630223907316264</v>
      </c>
      <c r="N27" s="64"/>
    </row>
    <row r="28" spans="1:14" ht="12.75" customHeight="1">
      <c r="E28" s="829" t="s">
        <v>104</v>
      </c>
      <c r="F28" s="698">
        <v>350.99</v>
      </c>
      <c r="G28" s="698">
        <v>2125.1752700000002</v>
      </c>
      <c r="H28" s="698">
        <v>7204</v>
      </c>
      <c r="I28" s="949">
        <f t="shared" si="1"/>
        <v>69.450528060428041</v>
      </c>
      <c r="J28" s="699">
        <f t="shared" si="2"/>
        <v>84.04779150982138</v>
      </c>
      <c r="K28" s="970">
        <v>0</v>
      </c>
      <c r="L28" s="970">
        <v>0.47771197611881566</v>
      </c>
      <c r="M28" s="971">
        <f t="shared" si="0"/>
        <v>99.522288023881188</v>
      </c>
      <c r="N28" s="64"/>
    </row>
    <row r="29" spans="1:14" ht="12.75" customHeight="1">
      <c r="E29" s="829" t="s">
        <v>105</v>
      </c>
      <c r="F29" s="698">
        <v>351.06</v>
      </c>
      <c r="G29" s="698">
        <v>1951.1185460000002</v>
      </c>
      <c r="H29" s="698">
        <v>6980</v>
      </c>
      <c r="I29" s="949">
        <f t="shared" si="1"/>
        <v>65.0020253632199</v>
      </c>
      <c r="J29" s="699">
        <f t="shared" si="2"/>
        <v>79.624530749851829</v>
      </c>
      <c r="K29" s="970">
        <v>0</v>
      </c>
      <c r="L29" s="970">
        <v>2.3951690538448531</v>
      </c>
      <c r="M29" s="971">
        <f t="shared" si="0"/>
        <v>97.604830946155147</v>
      </c>
      <c r="N29" s="64"/>
    </row>
    <row r="30" spans="1:14" ht="12.75" customHeight="1">
      <c r="E30" s="829" t="s">
        <v>106</v>
      </c>
      <c r="F30" s="698">
        <v>350.26</v>
      </c>
      <c r="G30" s="698">
        <v>1975.401302</v>
      </c>
      <c r="H30" s="698">
        <v>6556</v>
      </c>
      <c r="I30" s="949">
        <f t="shared" si="1"/>
        <v>65.373536180896181</v>
      </c>
      <c r="J30" s="699">
        <f t="shared" si="2"/>
        <v>86.025230991136468</v>
      </c>
      <c r="K30" s="970">
        <v>0</v>
      </c>
      <c r="L30" s="970">
        <v>1.5175807236047862</v>
      </c>
      <c r="M30" s="971">
        <f t="shared" si="0"/>
        <v>98.48241927639522</v>
      </c>
      <c r="N30" s="64"/>
    </row>
    <row r="31" spans="1:14" s="35" customFormat="1" ht="12.75" customHeight="1">
      <c r="A31" s="27"/>
      <c r="B31" s="27"/>
      <c r="C31" s="27"/>
      <c r="D31" s="27"/>
      <c r="E31" s="829" t="s">
        <v>107</v>
      </c>
      <c r="F31" s="698">
        <v>350.88</v>
      </c>
      <c r="G31" s="698">
        <v>1905.3932180000002</v>
      </c>
      <c r="H31" s="698">
        <v>6397</v>
      </c>
      <c r="I31" s="949">
        <f t="shared" si="1"/>
        <v>67.025857544915795</v>
      </c>
      <c r="J31" s="699">
        <f t="shared" si="2"/>
        <v>84.888654504958126</v>
      </c>
      <c r="K31" s="970">
        <v>7.0264459773615489</v>
      </c>
      <c r="L31" s="970">
        <v>0.48680468778473418</v>
      </c>
      <c r="M31" s="971">
        <f t="shared" si="0"/>
        <v>92.486749334853712</v>
      </c>
      <c r="N31" s="64"/>
    </row>
    <row r="32" spans="1:14" ht="12.75" customHeight="1">
      <c r="E32" s="829" t="s">
        <v>97</v>
      </c>
      <c r="F32" s="698">
        <v>346.25</v>
      </c>
      <c r="G32" s="698">
        <v>982.40185600000007</v>
      </c>
      <c r="H32" s="698">
        <v>3923</v>
      </c>
      <c r="I32" s="949">
        <f t="shared" si="1"/>
        <v>32.691834438151211</v>
      </c>
      <c r="J32" s="699">
        <f>((G32/(F32/1000))/H32)*100</f>
        <v>72.323774610714736</v>
      </c>
      <c r="K32" s="970">
        <v>0</v>
      </c>
      <c r="L32" s="970">
        <v>0.92684458662742075</v>
      </c>
      <c r="M32" s="971">
        <f t="shared" si="0"/>
        <v>99.073155413372575</v>
      </c>
      <c r="N32" s="64"/>
    </row>
    <row r="33" spans="1:21" ht="12.75" customHeight="1">
      <c r="E33" s="829" t="s">
        <v>100</v>
      </c>
      <c r="F33" s="698">
        <v>352.24</v>
      </c>
      <c r="G33" s="698">
        <v>1088.444084</v>
      </c>
      <c r="H33" s="698">
        <v>4938</v>
      </c>
      <c r="I33" s="949">
        <f t="shared" si="1"/>
        <v>40.122781979218566</v>
      </c>
      <c r="J33" s="699">
        <f>((G33/(F33/1000))/H33)*100</f>
        <v>62.577234335328825</v>
      </c>
      <c r="K33" s="970">
        <v>4.1095890410959175</v>
      </c>
      <c r="L33" s="970">
        <v>7.9735230151507421</v>
      </c>
      <c r="M33" s="971">
        <f t="shared" si="0"/>
        <v>87.916887943753338</v>
      </c>
      <c r="N33" s="64"/>
    </row>
    <row r="34" spans="1:21" ht="12.75" customHeight="1">
      <c r="E34" s="829" t="s">
        <v>101</v>
      </c>
      <c r="F34" s="698">
        <v>352.12</v>
      </c>
      <c r="G34" s="698">
        <v>996.12903500000004</v>
      </c>
      <c r="H34" s="698">
        <v>4535</v>
      </c>
      <c r="I34" s="949">
        <f t="shared" si="1"/>
        <v>36.73094275516852</v>
      </c>
      <c r="J34" s="699">
        <f>((G34/(F34/1000))/H34)*100</f>
        <v>62.380322321710267</v>
      </c>
      <c r="K34" s="970">
        <v>4.3833713958907721</v>
      </c>
      <c r="L34" s="970">
        <v>7.6964170618817578</v>
      </c>
      <c r="M34" s="971">
        <f t="shared" si="0"/>
        <v>87.920211542227463</v>
      </c>
      <c r="N34" s="64"/>
    </row>
    <row r="35" spans="1:21" ht="12.75" customHeight="1">
      <c r="E35" s="830" t="s">
        <v>102</v>
      </c>
      <c r="F35" s="702">
        <v>351.41</v>
      </c>
      <c r="G35" s="702">
        <v>856.75091099999997</v>
      </c>
      <c r="H35" s="702">
        <v>3830</v>
      </c>
      <c r="I35" s="976">
        <f t="shared" si="1"/>
        <v>34.245065036551367</v>
      </c>
      <c r="J35" s="703">
        <f>((G35/(F35/1000))/H35)*100</f>
        <v>63.65634296983216</v>
      </c>
      <c r="K35" s="972">
        <v>9.8630136986302013</v>
      </c>
      <c r="L35" s="972">
        <v>8.8654709602555801</v>
      </c>
      <c r="M35" s="973">
        <f t="shared" si="0"/>
        <v>81.271515341114224</v>
      </c>
      <c r="N35" s="64"/>
    </row>
    <row r="36" spans="1:21" ht="16.5" customHeight="1">
      <c r="E36" s="831" t="s">
        <v>0</v>
      </c>
      <c r="F36" s="705">
        <f>SUM(F10:F35)</f>
        <v>9561.885000000002</v>
      </c>
      <c r="G36" s="957">
        <f>SUM(G10:G35)</f>
        <v>34881.640215999993</v>
      </c>
      <c r="H36" s="705">
        <f>SUMPRODUCT(F10:F35,H10:H35)/SUM(F10:F35)</f>
        <v>4702.5473225206106</v>
      </c>
      <c r="I36" s="978">
        <f t="shared" ref="I36" si="3">(G36/((M36/100)*F36*8.76))*100</f>
        <v>45.287770199743562</v>
      </c>
      <c r="J36" s="706">
        <f>((G36/(F36/1000))/H36)*100</f>
        <v>77.574718353623012</v>
      </c>
      <c r="K36" s="974">
        <v>2.4390366941706221</v>
      </c>
      <c r="L36" s="974">
        <v>5.6074477537161167</v>
      </c>
      <c r="M36" s="975">
        <f>100-K36-L36</f>
        <v>91.953515552113259</v>
      </c>
      <c r="N36" s="383"/>
    </row>
    <row r="37" spans="1:21" ht="23.25" customHeight="1">
      <c r="E37" s="1044" t="s">
        <v>350</v>
      </c>
      <c r="F37" s="1044"/>
      <c r="G37" s="1044"/>
      <c r="H37" s="1044"/>
      <c r="I37" s="1044"/>
      <c r="J37" s="1044"/>
      <c r="K37" s="1044"/>
      <c r="L37" s="1044"/>
      <c r="M37" s="1044"/>
      <c r="N37" s="64"/>
    </row>
    <row r="38" spans="1:21" ht="22.5" customHeight="1">
      <c r="E38" s="1044" t="s">
        <v>349</v>
      </c>
      <c r="F38" s="1044"/>
      <c r="G38" s="1044"/>
      <c r="H38" s="1044"/>
      <c r="I38" s="1044"/>
      <c r="J38" s="1044"/>
      <c r="K38" s="1044"/>
      <c r="L38" s="1044"/>
      <c r="M38" s="1044"/>
      <c r="N38" s="64"/>
    </row>
    <row r="39" spans="1:21">
      <c r="E39" s="96"/>
      <c r="F39" s="96"/>
      <c r="G39" s="96"/>
      <c r="H39" s="96"/>
      <c r="I39" s="96"/>
      <c r="J39" s="96"/>
      <c r="K39" s="96"/>
      <c r="L39" s="96"/>
      <c r="M39" s="96"/>
    </row>
    <row r="40" spans="1:21" s="35" customFormat="1" ht="12.75" customHeight="1">
      <c r="A40" s="27"/>
      <c r="B40" s="27"/>
      <c r="C40" s="1035" t="s">
        <v>588</v>
      </c>
      <c r="D40" s="27"/>
      <c r="E40" s="41"/>
      <c r="F40" s="42"/>
      <c r="G40" s="60"/>
      <c r="H40" s="42"/>
      <c r="I40" s="1045" t="s">
        <v>28</v>
      </c>
      <c r="J40" s="1045"/>
      <c r="K40" s="46" t="s">
        <v>20</v>
      </c>
      <c r="L40" s="48"/>
      <c r="M40" s="42"/>
    </row>
    <row r="41" spans="1:21">
      <c r="C41" s="1035"/>
      <c r="E41" s="44"/>
      <c r="F41" s="42" t="s">
        <v>17</v>
      </c>
      <c r="G41" s="60" t="s">
        <v>31</v>
      </c>
      <c r="H41" s="42" t="s">
        <v>18</v>
      </c>
      <c r="I41" s="45"/>
      <c r="J41" s="45" t="s">
        <v>19</v>
      </c>
      <c r="K41" s="61"/>
      <c r="L41" s="1046" t="s">
        <v>135</v>
      </c>
      <c r="M41" s="42" t="s">
        <v>21</v>
      </c>
    </row>
    <row r="42" spans="1:21">
      <c r="C42" s="1035"/>
      <c r="E42" s="17" t="s">
        <v>11</v>
      </c>
      <c r="F42" s="46" t="s">
        <v>30</v>
      </c>
      <c r="G42" s="43" t="s">
        <v>8</v>
      </c>
      <c r="H42" s="43" t="s">
        <v>108</v>
      </c>
      <c r="I42" s="43" t="s">
        <v>298</v>
      </c>
      <c r="J42" s="307" t="s">
        <v>299</v>
      </c>
      <c r="K42" s="299" t="s">
        <v>136</v>
      </c>
      <c r="L42" s="1047"/>
      <c r="M42" s="43" t="s">
        <v>32</v>
      </c>
    </row>
    <row r="43" spans="1:21">
      <c r="C43" s="91"/>
      <c r="E43" s="829" t="s">
        <v>84</v>
      </c>
      <c r="F43" s="698">
        <v>341.79</v>
      </c>
      <c r="G43" s="827">
        <v>2066.539464</v>
      </c>
      <c r="H43" s="698">
        <v>7399</v>
      </c>
      <c r="I43" s="949">
        <f>(G43/((M43/100)*F43*8.76))*100</f>
        <v>73.774435787865528</v>
      </c>
      <c r="J43" s="699">
        <f>((G43/(F43/1000))/H43)*100</f>
        <v>81.716794801017784</v>
      </c>
      <c r="K43" s="970">
        <v>0</v>
      </c>
      <c r="L43" s="970">
        <v>6.4434177153448875</v>
      </c>
      <c r="M43" s="971">
        <f t="shared" ref="M43:M69" si="4">100-K43-L43</f>
        <v>93.556582284655107</v>
      </c>
      <c r="N43" s="890"/>
      <c r="O43" s="54"/>
      <c r="P43" s="54"/>
      <c r="Q43" s="22"/>
      <c r="R43" s="36"/>
      <c r="S43" s="36"/>
      <c r="T43" s="36"/>
      <c r="U43" s="36"/>
    </row>
    <row r="44" spans="1:21">
      <c r="C44" s="91"/>
      <c r="E44" s="829" t="s">
        <v>85</v>
      </c>
      <c r="F44" s="698">
        <v>535.87</v>
      </c>
      <c r="G44" s="827">
        <v>3928.2705310000001</v>
      </c>
      <c r="H44" s="698">
        <v>8545</v>
      </c>
      <c r="I44" s="949">
        <f t="shared" ref="I44:I68" si="5">(G44/((M44/100)*F44*8.76))*100</f>
        <v>86.039661338962702</v>
      </c>
      <c r="J44" s="699">
        <f>((G44/(F44/1000))/H44)*100</f>
        <v>85.788658688310349</v>
      </c>
      <c r="K44" s="970">
        <v>0</v>
      </c>
      <c r="L44" s="970">
        <v>2.7389068920966668</v>
      </c>
      <c r="M44" s="971">
        <f t="shared" si="4"/>
        <v>97.261093107903335</v>
      </c>
      <c r="N44" s="890"/>
      <c r="O44" s="54"/>
      <c r="P44" s="54"/>
      <c r="Q44" s="32"/>
      <c r="R44" s="36"/>
      <c r="S44" s="36"/>
      <c r="T44" s="36"/>
      <c r="U44" s="36"/>
    </row>
    <row r="45" spans="1:21">
      <c r="E45" s="829" t="s">
        <v>86</v>
      </c>
      <c r="F45" s="698">
        <v>346.84</v>
      </c>
      <c r="G45" s="827">
        <v>906.47191899999996</v>
      </c>
      <c r="H45" s="698">
        <v>3003</v>
      </c>
      <c r="I45" s="949">
        <f t="shared" si="5"/>
        <v>30.680292834186769</v>
      </c>
      <c r="J45" s="699">
        <f>((G45/(F45/1000))/H45)*100</f>
        <v>87.030172668219024</v>
      </c>
      <c r="K45" s="970">
        <v>0</v>
      </c>
      <c r="L45" s="970">
        <v>2.7562785388127673</v>
      </c>
      <c r="M45" s="971">
        <f t="shared" si="4"/>
        <v>97.243721461187235</v>
      </c>
      <c r="N45" s="890"/>
      <c r="O45" s="32"/>
      <c r="P45" s="54"/>
      <c r="Q45" s="32"/>
      <c r="R45" s="36"/>
      <c r="S45" s="36"/>
      <c r="T45" s="36"/>
      <c r="U45" s="36"/>
    </row>
    <row r="46" spans="1:21">
      <c r="E46" s="829" t="s">
        <v>87</v>
      </c>
      <c r="F46" s="698">
        <v>323.31</v>
      </c>
      <c r="G46" s="827">
        <v>1067.2718400000001</v>
      </c>
      <c r="H46" s="698">
        <v>3735</v>
      </c>
      <c r="I46" s="949">
        <f t="shared" si="5"/>
        <v>38.648130596623368</v>
      </c>
      <c r="J46" s="699">
        <f t="shared" ref="J46:J64" si="6">((G46/(F46/1000))/H46)*100</f>
        <v>88.382301592004112</v>
      </c>
      <c r="K46" s="970">
        <v>0</v>
      </c>
      <c r="L46" s="970">
        <v>2.4958018903233734</v>
      </c>
      <c r="M46" s="971">
        <f t="shared" si="4"/>
        <v>97.504198109676622</v>
      </c>
      <c r="N46" s="890"/>
      <c r="O46" s="32"/>
      <c r="P46" s="54"/>
      <c r="Q46" s="54"/>
      <c r="R46" s="36"/>
      <c r="S46" s="36"/>
      <c r="T46" s="36"/>
      <c r="U46" s="36"/>
    </row>
    <row r="47" spans="1:21">
      <c r="E47" s="829" t="s">
        <v>88</v>
      </c>
      <c r="F47" s="698">
        <v>341.18</v>
      </c>
      <c r="G47" s="827">
        <v>750.807962000001</v>
      </c>
      <c r="H47" s="698">
        <v>2657</v>
      </c>
      <c r="I47" s="949">
        <f t="shared" si="5"/>
        <v>29.217244529193486</v>
      </c>
      <c r="J47" s="699">
        <f t="shared" si="6"/>
        <v>82.823532612126243</v>
      </c>
      <c r="K47" s="970">
        <v>9.6004566210045006</v>
      </c>
      <c r="L47" s="970">
        <v>4.4186520175794106</v>
      </c>
      <c r="M47" s="971">
        <f t="shared" si="4"/>
        <v>85.980891361416099</v>
      </c>
      <c r="N47" s="890"/>
      <c r="O47" s="32"/>
      <c r="P47" s="54"/>
      <c r="Q47" s="54"/>
      <c r="R47" s="36"/>
      <c r="S47" s="36"/>
      <c r="T47" s="36"/>
      <c r="U47" s="36"/>
    </row>
    <row r="48" spans="1:21">
      <c r="E48" s="829" t="s">
        <v>89</v>
      </c>
      <c r="F48" s="698">
        <v>340.65</v>
      </c>
      <c r="G48" s="827">
        <v>960.43197299999997</v>
      </c>
      <c r="H48" s="698">
        <v>3401</v>
      </c>
      <c r="I48" s="949">
        <f t="shared" si="5"/>
        <v>34.002019876513778</v>
      </c>
      <c r="J48" s="699">
        <f t="shared" si="6"/>
        <v>82.899437586090869</v>
      </c>
      <c r="K48" s="970">
        <v>0</v>
      </c>
      <c r="L48" s="970">
        <v>5.3437286335957941</v>
      </c>
      <c r="M48" s="971">
        <f t="shared" si="4"/>
        <v>94.656271366404212</v>
      </c>
      <c r="N48" s="890"/>
      <c r="O48" s="32"/>
      <c r="P48" s="54"/>
      <c r="Q48" s="54"/>
      <c r="R48" s="36"/>
      <c r="S48" s="36"/>
      <c r="T48" s="36"/>
      <c r="U48" s="36"/>
    </row>
    <row r="49" spans="5:21">
      <c r="E49" s="829" t="s">
        <v>90</v>
      </c>
      <c r="F49" s="698">
        <v>143.41999999999999</v>
      </c>
      <c r="G49" s="827">
        <v>49.666387</v>
      </c>
      <c r="H49" s="698">
        <v>400</v>
      </c>
      <c r="I49" s="949">
        <f t="shared" si="5"/>
        <v>4.274678885518906</v>
      </c>
      <c r="J49" s="699">
        <f t="shared" si="6"/>
        <v>86.57507146841445</v>
      </c>
      <c r="K49" s="970">
        <v>0</v>
      </c>
      <c r="L49" s="970">
        <v>7.5205479452054194</v>
      </c>
      <c r="M49" s="971">
        <f t="shared" si="4"/>
        <v>92.479452054794578</v>
      </c>
      <c r="N49" s="890"/>
      <c r="O49" s="32"/>
      <c r="P49" s="54"/>
      <c r="Q49" s="54"/>
      <c r="R49" s="36"/>
      <c r="S49" s="36"/>
      <c r="T49" s="36"/>
      <c r="U49" s="36"/>
    </row>
    <row r="50" spans="5:21">
      <c r="E50" s="829" t="s">
        <v>91</v>
      </c>
      <c r="F50" s="698">
        <v>342.43</v>
      </c>
      <c r="G50" s="827">
        <v>1049.32089</v>
      </c>
      <c r="H50" s="698">
        <v>3584</v>
      </c>
      <c r="I50" s="949">
        <f t="shared" si="5"/>
        <v>35.724857107130113</v>
      </c>
      <c r="J50" s="699">
        <f t="shared" si="6"/>
        <v>85.500471974720583</v>
      </c>
      <c r="K50" s="970">
        <v>0</v>
      </c>
      <c r="L50" s="970">
        <v>2.0821415378419461</v>
      </c>
      <c r="M50" s="971">
        <f t="shared" si="4"/>
        <v>97.917858462158051</v>
      </c>
      <c r="N50" s="890"/>
      <c r="O50" s="32"/>
      <c r="P50" s="54"/>
      <c r="Q50" s="54"/>
      <c r="R50" s="36"/>
      <c r="S50" s="36"/>
      <c r="T50" s="36"/>
      <c r="U50" s="36"/>
    </row>
    <row r="51" spans="5:21">
      <c r="E51" s="829" t="s">
        <v>95</v>
      </c>
      <c r="F51" s="698">
        <v>263.95999999999998</v>
      </c>
      <c r="G51" s="827">
        <v>318.31474800000001</v>
      </c>
      <c r="H51" s="698">
        <v>1415</v>
      </c>
      <c r="I51" s="949">
        <f t="shared" si="5"/>
        <v>13.903583891414065</v>
      </c>
      <c r="J51" s="699">
        <f t="shared" si="6"/>
        <v>85.224056327198099</v>
      </c>
      <c r="K51" s="970">
        <v>0</v>
      </c>
      <c r="L51" s="970">
        <v>0.9880136986301411</v>
      </c>
      <c r="M51" s="971">
        <f t="shared" si="4"/>
        <v>99.011986301369859</v>
      </c>
      <c r="N51" s="890"/>
      <c r="O51" s="32"/>
      <c r="P51" s="54"/>
      <c r="Q51" s="54"/>
      <c r="R51" s="36"/>
      <c r="S51" s="36"/>
      <c r="T51" s="36"/>
      <c r="U51" s="36"/>
    </row>
    <row r="52" spans="5:21">
      <c r="E52" s="829" t="s">
        <v>96</v>
      </c>
      <c r="F52" s="698">
        <v>355.1</v>
      </c>
      <c r="G52" s="827">
        <v>1253.387162</v>
      </c>
      <c r="H52" s="698">
        <v>4170</v>
      </c>
      <c r="I52" s="949">
        <f t="shared" si="5"/>
        <v>43.084262721857272</v>
      </c>
      <c r="J52" s="699">
        <f t="shared" si="6"/>
        <v>84.644455339698936</v>
      </c>
      <c r="K52" s="970">
        <v>0</v>
      </c>
      <c r="L52" s="970">
        <v>6.4784280330062876</v>
      </c>
      <c r="M52" s="971">
        <f t="shared" si="4"/>
        <v>93.521571966993719</v>
      </c>
      <c r="N52" s="890"/>
      <c r="O52" s="32"/>
      <c r="P52" s="54"/>
      <c r="Q52" s="54"/>
      <c r="R52" s="36"/>
      <c r="S52" s="36"/>
      <c r="T52" s="36"/>
      <c r="U52" s="36"/>
    </row>
    <row r="53" spans="5:21">
      <c r="E53" s="829" t="s">
        <v>92</v>
      </c>
      <c r="F53" s="698">
        <v>347.7</v>
      </c>
      <c r="G53" s="827">
        <v>1529.638592</v>
      </c>
      <c r="H53" s="698">
        <v>5350</v>
      </c>
      <c r="I53" s="949">
        <f t="shared" si="5"/>
        <v>55.516276385585158</v>
      </c>
      <c r="J53" s="699">
        <f t="shared" si="6"/>
        <v>82.230013090025508</v>
      </c>
      <c r="K53" s="970">
        <v>0</v>
      </c>
      <c r="L53" s="970">
        <v>9.5393495810039965</v>
      </c>
      <c r="M53" s="971">
        <f t="shared" si="4"/>
        <v>90.460650418996011</v>
      </c>
      <c r="N53" s="890"/>
      <c r="O53" s="890"/>
      <c r="P53" s="890"/>
      <c r="Q53" s="36"/>
      <c r="R53" s="36"/>
      <c r="S53" s="36"/>
      <c r="T53" s="36"/>
      <c r="U53" s="36"/>
    </row>
    <row r="54" spans="5:21">
      <c r="E54" s="829" t="s">
        <v>98</v>
      </c>
      <c r="F54" s="698">
        <v>557.51</v>
      </c>
      <c r="G54" s="827">
        <v>2752.1475920000003</v>
      </c>
      <c r="H54" s="698">
        <v>5873</v>
      </c>
      <c r="I54" s="949">
        <f t="shared" si="5"/>
        <v>76.547194618855002</v>
      </c>
      <c r="J54" s="699">
        <f t="shared" si="6"/>
        <v>84.05413011919353</v>
      </c>
      <c r="K54" s="970">
        <v>18.140220693326782</v>
      </c>
      <c r="L54" s="970">
        <v>8.241498064991708</v>
      </c>
      <c r="M54" s="971">
        <f t="shared" si="4"/>
        <v>73.618281241681515</v>
      </c>
      <c r="N54" s="890"/>
      <c r="O54" s="890"/>
      <c r="P54" s="890"/>
      <c r="Q54" s="36"/>
      <c r="R54" s="36"/>
      <c r="S54" s="36"/>
      <c r="T54" s="36"/>
      <c r="U54" s="36"/>
    </row>
    <row r="55" spans="5:21">
      <c r="E55" s="829" t="s">
        <v>99</v>
      </c>
      <c r="F55" s="698">
        <v>562.08000000000004</v>
      </c>
      <c r="G55" s="827">
        <v>3337.2956430000004</v>
      </c>
      <c r="H55" s="698">
        <v>7294</v>
      </c>
      <c r="I55" s="949">
        <f t="shared" si="5"/>
        <v>75.900671180048448</v>
      </c>
      <c r="J55" s="699">
        <f t="shared" si="6"/>
        <v>81.401196779894903</v>
      </c>
      <c r="K55" s="970">
        <v>3.4817351598173514</v>
      </c>
      <c r="L55" s="970">
        <v>7.2192173459107236</v>
      </c>
      <c r="M55" s="971">
        <f t="shared" si="4"/>
        <v>89.299047494271932</v>
      </c>
      <c r="N55" s="890"/>
      <c r="O55" s="890"/>
      <c r="P55" s="890"/>
      <c r="Q55" s="36"/>
      <c r="R55" s="36"/>
      <c r="S55" s="36"/>
      <c r="T55" s="36"/>
      <c r="U55" s="36"/>
    </row>
    <row r="56" spans="5:21">
      <c r="E56" s="829" t="s">
        <v>80</v>
      </c>
      <c r="F56" s="698">
        <v>570.04999999999995</v>
      </c>
      <c r="G56" s="827">
        <v>3131.0599709999997</v>
      </c>
      <c r="H56" s="698">
        <v>7338</v>
      </c>
      <c r="I56" s="949">
        <f t="shared" si="5"/>
        <v>76.169980711466721</v>
      </c>
      <c r="J56" s="699">
        <f t="shared" si="6"/>
        <v>74.851538033379612</v>
      </c>
      <c r="K56" s="970">
        <v>5.7248858447488589</v>
      </c>
      <c r="L56" s="970">
        <v>11.957934130417367</v>
      </c>
      <c r="M56" s="971">
        <f t="shared" si="4"/>
        <v>82.317180024833775</v>
      </c>
      <c r="N56" s="890"/>
      <c r="O56" s="890"/>
      <c r="P56" s="890"/>
      <c r="Q56" s="36"/>
      <c r="R56" s="36"/>
      <c r="S56" s="36"/>
      <c r="T56" s="36"/>
      <c r="U56" s="36"/>
    </row>
    <row r="57" spans="5:21">
      <c r="E57" s="829" t="s">
        <v>103</v>
      </c>
      <c r="F57" s="698">
        <v>557.20000000000005</v>
      </c>
      <c r="G57" s="827">
        <v>2467.0469240000002</v>
      </c>
      <c r="H57" s="698">
        <v>5447</v>
      </c>
      <c r="I57" s="949">
        <f t="shared" si="5"/>
        <v>58.900092947353755</v>
      </c>
      <c r="J57" s="699">
        <f t="shared" si="6"/>
        <v>81.284722413504738</v>
      </c>
      <c r="K57" s="970">
        <v>11.110159817351555</v>
      </c>
      <c r="L57" s="970">
        <v>3.0781974533463021</v>
      </c>
      <c r="M57" s="971">
        <f t="shared" si="4"/>
        <v>85.811642729302136</v>
      </c>
      <c r="N57" s="890"/>
      <c r="O57" s="890"/>
      <c r="P57" s="890"/>
      <c r="Q57" s="36"/>
      <c r="R57" s="36"/>
      <c r="S57" s="36"/>
      <c r="T57" s="36"/>
      <c r="U57" s="36"/>
    </row>
    <row r="58" spans="5:21">
      <c r="E58" s="829" t="s">
        <v>93</v>
      </c>
      <c r="F58" s="698">
        <v>154.34</v>
      </c>
      <c r="G58" s="827">
        <v>23.30865</v>
      </c>
      <c r="H58" s="698">
        <v>195</v>
      </c>
      <c r="I58" s="949">
        <f t="shared" si="5"/>
        <v>1.7295898766003792</v>
      </c>
      <c r="J58" s="699">
        <f t="shared" si="6"/>
        <v>77.446895465555556</v>
      </c>
      <c r="K58" s="970">
        <v>0</v>
      </c>
      <c r="L58" s="970">
        <v>0.3238204203990897</v>
      </c>
      <c r="M58" s="971">
        <f t="shared" si="4"/>
        <v>99.676179579600912</v>
      </c>
      <c r="N58" s="890"/>
      <c r="O58" s="890"/>
      <c r="P58" s="890"/>
      <c r="Q58" s="36"/>
      <c r="R58" s="36"/>
      <c r="S58" s="36"/>
      <c r="T58" s="36"/>
      <c r="U58" s="36"/>
    </row>
    <row r="59" spans="5:21">
      <c r="E59" s="829" t="s">
        <v>94</v>
      </c>
      <c r="F59" s="698">
        <v>347.47</v>
      </c>
      <c r="G59" s="827">
        <v>1115.286996</v>
      </c>
      <c r="H59" s="698">
        <v>3770</v>
      </c>
      <c r="I59" s="949">
        <f t="shared" si="5"/>
        <v>42.901746700071229</v>
      </c>
      <c r="J59" s="699">
        <f t="shared" si="6"/>
        <v>85.138888085218369</v>
      </c>
      <c r="K59" s="970">
        <v>8.2305936073059893</v>
      </c>
      <c r="L59" s="970">
        <v>6.3630403151395125</v>
      </c>
      <c r="M59" s="971">
        <f t="shared" si="4"/>
        <v>85.406366077554495</v>
      </c>
      <c r="N59" s="890"/>
      <c r="O59" s="890"/>
      <c r="P59" s="890"/>
      <c r="Q59" s="36"/>
      <c r="R59" s="36"/>
      <c r="S59" s="36"/>
      <c r="T59" s="36"/>
      <c r="U59" s="36"/>
    </row>
    <row r="60" spans="5:21">
      <c r="E60" s="829" t="s">
        <v>78</v>
      </c>
      <c r="F60" s="698">
        <v>299.76</v>
      </c>
      <c r="G60" s="827">
        <v>1300.4970539999999</v>
      </c>
      <c r="H60" s="698">
        <v>5403</v>
      </c>
      <c r="I60" s="949">
        <f t="shared" si="5"/>
        <v>68.096642423549298</v>
      </c>
      <c r="J60" s="699">
        <f t="shared" si="6"/>
        <v>80.29725983266718</v>
      </c>
      <c r="K60" s="970">
        <v>5.75342465753429</v>
      </c>
      <c r="L60" s="970">
        <v>21.517864858770615</v>
      </c>
      <c r="M60" s="971">
        <f t="shared" si="4"/>
        <v>72.728710483695096</v>
      </c>
      <c r="N60" s="890"/>
      <c r="O60" s="890"/>
      <c r="P60" s="890"/>
      <c r="Q60" s="36"/>
      <c r="R60" s="36"/>
      <c r="S60" s="36"/>
      <c r="T60" s="36"/>
      <c r="U60" s="36"/>
    </row>
    <row r="61" spans="5:21">
      <c r="E61" s="829" t="s">
        <v>104</v>
      </c>
      <c r="F61" s="698">
        <v>350.99</v>
      </c>
      <c r="G61" s="827">
        <v>1992.7259369999999</v>
      </c>
      <c r="H61" s="698">
        <v>6558</v>
      </c>
      <c r="I61" s="949">
        <f t="shared" si="5"/>
        <v>74.740676620423514</v>
      </c>
      <c r="J61" s="699">
        <f t="shared" si="6"/>
        <v>86.572790825334266</v>
      </c>
      <c r="K61" s="970">
        <v>12.773972602739809</v>
      </c>
      <c r="L61" s="970">
        <v>0.511532445596519</v>
      </c>
      <c r="M61" s="971">
        <f t="shared" si="4"/>
        <v>86.714494951663681</v>
      </c>
      <c r="N61" s="890"/>
      <c r="O61" s="890"/>
      <c r="P61" s="890"/>
      <c r="Q61" s="36"/>
      <c r="R61" s="36"/>
      <c r="S61" s="36"/>
      <c r="T61" s="36"/>
      <c r="U61" s="36"/>
    </row>
    <row r="62" spans="5:21">
      <c r="E62" s="829" t="s">
        <v>105</v>
      </c>
      <c r="F62" s="698">
        <v>351.06</v>
      </c>
      <c r="G62" s="827">
        <v>2177.5294700000004</v>
      </c>
      <c r="H62" s="698">
        <v>7437</v>
      </c>
      <c r="I62" s="949">
        <f t="shared" si="5"/>
        <v>71.080228822552854</v>
      </c>
      <c r="J62" s="699">
        <f t="shared" si="6"/>
        <v>83.403622005391853</v>
      </c>
      <c r="K62" s="970">
        <v>0</v>
      </c>
      <c r="L62" s="970">
        <v>0.38384621889188103</v>
      </c>
      <c r="M62" s="971">
        <f t="shared" si="4"/>
        <v>99.616153781108125</v>
      </c>
      <c r="N62" s="890"/>
      <c r="O62" s="890"/>
      <c r="P62" s="890"/>
      <c r="Q62" s="36"/>
      <c r="R62" s="36"/>
      <c r="S62" s="36"/>
      <c r="T62" s="36"/>
      <c r="U62" s="36"/>
    </row>
    <row r="63" spans="5:21">
      <c r="E63" s="829" t="s">
        <v>106</v>
      </c>
      <c r="F63" s="698">
        <v>350.26</v>
      </c>
      <c r="G63" s="827">
        <v>2022.87778</v>
      </c>
      <c r="H63" s="698">
        <v>6854</v>
      </c>
      <c r="I63" s="949">
        <f t="shared" si="5"/>
        <v>78.933561364922326</v>
      </c>
      <c r="J63" s="699">
        <f t="shared" si="6"/>
        <v>84.262628132128654</v>
      </c>
      <c r="K63" s="970">
        <v>12.888127853881363</v>
      </c>
      <c r="L63" s="970">
        <v>3.5874852334869543</v>
      </c>
      <c r="M63" s="971">
        <f t="shared" si="4"/>
        <v>83.524386912631684</v>
      </c>
      <c r="N63" s="890"/>
      <c r="O63" s="890"/>
      <c r="P63" s="890"/>
      <c r="Q63" s="36"/>
      <c r="R63" s="36"/>
      <c r="S63" s="36"/>
      <c r="T63" s="36"/>
      <c r="U63" s="36"/>
    </row>
    <row r="64" spans="5:21">
      <c r="E64" s="829" t="s">
        <v>107</v>
      </c>
      <c r="F64" s="698">
        <v>350.88</v>
      </c>
      <c r="G64" s="827">
        <v>2139.505083</v>
      </c>
      <c r="H64" s="698">
        <v>7199</v>
      </c>
      <c r="I64" s="949">
        <f t="shared" si="5"/>
        <v>70.57516289840926</v>
      </c>
      <c r="J64" s="699">
        <f t="shared" si="6"/>
        <v>84.699829229397849</v>
      </c>
      <c r="K64" s="970">
        <v>0</v>
      </c>
      <c r="L64" s="970">
        <v>1.3723437426781748</v>
      </c>
      <c r="M64" s="971">
        <f t="shared" si="4"/>
        <v>98.627656257321831</v>
      </c>
      <c r="N64" s="890"/>
      <c r="O64" s="890"/>
      <c r="P64" s="890"/>
      <c r="Q64" s="36"/>
      <c r="R64" s="36"/>
      <c r="S64" s="36"/>
      <c r="T64" s="36"/>
      <c r="U64" s="36"/>
    </row>
    <row r="65" spans="5:21">
      <c r="E65" s="829" t="s">
        <v>97</v>
      </c>
      <c r="F65" s="698">
        <v>346.25</v>
      </c>
      <c r="G65" s="827">
        <v>1426.1814830000001</v>
      </c>
      <c r="H65" s="698">
        <v>5270</v>
      </c>
      <c r="I65" s="949">
        <f t="shared" si="5"/>
        <v>59.016989789420151</v>
      </c>
      <c r="J65" s="699">
        <f>((G65/(F65/1000))/H65)*100</f>
        <v>78.158172504264314</v>
      </c>
      <c r="K65" s="970">
        <v>16.963280060882912</v>
      </c>
      <c r="L65" s="970">
        <v>3.3650626897641671</v>
      </c>
      <c r="M65" s="971">
        <f t="shared" si="4"/>
        <v>79.671657249352918</v>
      </c>
      <c r="N65" s="890"/>
      <c r="O65" s="890"/>
      <c r="P65" s="890"/>
      <c r="Q65" s="36"/>
      <c r="R65" s="36"/>
      <c r="S65" s="36"/>
      <c r="T65" s="36"/>
      <c r="U65" s="36"/>
    </row>
    <row r="66" spans="5:21">
      <c r="E66" s="829" t="s">
        <v>100</v>
      </c>
      <c r="F66" s="698">
        <v>352.24</v>
      </c>
      <c r="G66" s="827">
        <v>1607.790949</v>
      </c>
      <c r="H66" s="698">
        <v>6298</v>
      </c>
      <c r="I66" s="949">
        <f t="shared" si="5"/>
        <v>60.336366124915308</v>
      </c>
      <c r="J66" s="699">
        <f>((G66/(F66/1000))/H66)*100</f>
        <v>72.475004457251373</v>
      </c>
      <c r="K66" s="970">
        <v>7.6598173515982237</v>
      </c>
      <c r="L66" s="970">
        <v>5.9811735561727195</v>
      </c>
      <c r="M66" s="971">
        <f t="shared" si="4"/>
        <v>86.359009092229059</v>
      </c>
      <c r="N66" s="890"/>
      <c r="O66" s="890"/>
      <c r="P66" s="890"/>
      <c r="Q66" s="36"/>
      <c r="R66" s="36"/>
      <c r="S66" s="36"/>
      <c r="T66" s="36"/>
      <c r="U66" s="36"/>
    </row>
    <row r="67" spans="5:21">
      <c r="E67" s="829" t="s">
        <v>101</v>
      </c>
      <c r="F67" s="698">
        <v>352.12</v>
      </c>
      <c r="G67" s="827">
        <v>1574.4891340000001</v>
      </c>
      <c r="H67" s="698">
        <v>6019</v>
      </c>
      <c r="I67" s="949">
        <f t="shared" si="5"/>
        <v>59.698617844528457</v>
      </c>
      <c r="J67" s="699">
        <f>((G67/(F67/1000))/H67)*100</f>
        <v>74.28902034012971</v>
      </c>
      <c r="K67" s="970">
        <v>7.6712328767122795</v>
      </c>
      <c r="L67" s="970">
        <v>6.8259169056112974</v>
      </c>
      <c r="M67" s="971">
        <f t="shared" si="4"/>
        <v>85.502850217676425</v>
      </c>
      <c r="N67" s="890"/>
      <c r="O67" s="890"/>
      <c r="P67" s="890"/>
      <c r="Q67" s="36"/>
      <c r="R67" s="36"/>
      <c r="S67" s="36"/>
      <c r="T67" s="36"/>
      <c r="U67" s="36"/>
    </row>
    <row r="68" spans="5:21">
      <c r="E68" s="830" t="s">
        <v>102</v>
      </c>
      <c r="F68" s="702">
        <v>351.41</v>
      </c>
      <c r="G68" s="828">
        <v>1474.024422</v>
      </c>
      <c r="H68" s="702">
        <v>5843</v>
      </c>
      <c r="I68" s="976">
        <f t="shared" si="5"/>
        <v>56.920403778750838</v>
      </c>
      <c r="J68" s="703">
        <f>((G68/(F68/1000))/H68)*100</f>
        <v>71.788466582995682</v>
      </c>
      <c r="K68" s="972">
        <v>0</v>
      </c>
      <c r="L68" s="972">
        <v>15.876276985989609</v>
      </c>
      <c r="M68" s="973">
        <f t="shared" si="4"/>
        <v>84.123723014010395</v>
      </c>
      <c r="N68" s="890"/>
      <c r="O68" s="890"/>
      <c r="P68" s="890"/>
      <c r="Q68" s="36"/>
      <c r="R68" s="36"/>
      <c r="S68" s="36"/>
      <c r="T68" s="36"/>
      <c r="U68" s="36"/>
    </row>
    <row r="69" spans="5:21" ht="16.149999999999999" customHeight="1">
      <c r="E69" s="704" t="s">
        <v>0</v>
      </c>
      <c r="F69" s="705">
        <f>SUM(F43:F68)</f>
        <v>9535.8700000000008</v>
      </c>
      <c r="G69" s="956">
        <f>SUM(G43:G68)</f>
        <v>42421.888556000013</v>
      </c>
      <c r="H69" s="705">
        <f>SUMPRODUCT(F43:F68,H43:H68)/SUM(F43:F68)</f>
        <v>5456.0482074524925</v>
      </c>
      <c r="I69" s="977">
        <f>(G69/((M69/100)*F69*8.76))*100</f>
        <v>57.087045326795526</v>
      </c>
      <c r="J69" s="891">
        <f>((G69/(F69/1000))/H69)*100</f>
        <v>81.536389757707724</v>
      </c>
      <c r="K69" s="974">
        <v>5.207224685147879</v>
      </c>
      <c r="L69" s="974">
        <v>5.8341618858834927</v>
      </c>
      <c r="M69" s="975">
        <f t="shared" si="4"/>
        <v>88.958613428968633</v>
      </c>
      <c r="N69" s="890"/>
      <c r="O69" s="890"/>
      <c r="P69" s="36"/>
      <c r="Q69" s="36"/>
      <c r="R69" s="36"/>
      <c r="S69" s="36"/>
      <c r="T69" s="36"/>
      <c r="U69" s="36"/>
    </row>
    <row r="70" spans="5:21" ht="23.25" customHeight="1">
      <c r="E70" s="1044" t="s">
        <v>350</v>
      </c>
      <c r="F70" s="1044"/>
      <c r="G70" s="1044"/>
      <c r="H70" s="1044"/>
      <c r="I70" s="1044"/>
      <c r="J70" s="1044"/>
      <c r="K70" s="1044"/>
      <c r="L70" s="1044"/>
      <c r="M70" s="1044"/>
    </row>
    <row r="71" spans="5:21" ht="23.25" customHeight="1">
      <c r="E71" s="1044" t="s">
        <v>349</v>
      </c>
      <c r="F71" s="1044"/>
      <c r="G71" s="1044"/>
      <c r="H71" s="1044"/>
      <c r="I71" s="1044"/>
      <c r="J71" s="1044"/>
      <c r="K71" s="1044"/>
      <c r="L71" s="1044"/>
      <c r="M71" s="1044"/>
    </row>
  </sheetData>
  <customSheetViews>
    <customSheetView guid="{7C7883EB-DB79-11D6-846D-0008C7298EBA}" showGridLines="0" showRowCol="0" outlineSymbols="0" showRuler="0"/>
    <customSheetView guid="{7C7883EC-DB79-11D6-846D-0008C7298EBA}" showGridLines="0" showRowCol="0" outlineSymbols="0" showRuler="0"/>
    <customSheetView guid="{7C7883ED-DB79-11D6-846D-0008C7298EBA}" showGridLines="0" showRowCol="0" outlineSymbols="0" showRuler="0"/>
    <customSheetView guid="{7C7883EE-DB79-11D6-846D-0008C7298EBA}" showGridLines="0" showRowCol="0" outlineSymbols="0" showRuler="0"/>
    <customSheetView guid="{7C7883EF-DB79-11D6-846D-0008C7298EBA}" showGridLines="0" showRowCol="0" outlineSymbols="0" showRuler="0"/>
    <customSheetView guid="{7C7883F0-DB79-11D6-846D-0008C7298EBA}" showGridLines="0" showRowCol="0" outlineSymbols="0" showRuler="0"/>
    <customSheetView guid="{7C7883F1-DB79-11D6-846D-0008C7298EBA}" showGridLines="0" showRowCol="0" outlineSymbols="0" showRuler="0"/>
    <customSheetView guid="{7C7883F2-DB79-11D6-846D-0008C7298EBA}" showGridLines="0" showRowCol="0" outlineSymbols="0" showRuler="0"/>
  </customSheetViews>
  <mergeCells count="11">
    <mergeCell ref="E3:M3"/>
    <mergeCell ref="I7:J7"/>
    <mergeCell ref="E37:M37"/>
    <mergeCell ref="E38:M38"/>
    <mergeCell ref="L8:L9"/>
    <mergeCell ref="C40:C42"/>
    <mergeCell ref="C7:C9"/>
    <mergeCell ref="E70:M70"/>
    <mergeCell ref="E71:M71"/>
    <mergeCell ref="I40:J40"/>
    <mergeCell ref="L41:L42"/>
  </mergeCells>
  <phoneticPr fontId="18" type="noConversion"/>
  <hyperlinks>
    <hyperlink ref="C4" location="Indice!A1" display="Indice!A1"/>
  </hyperlinks>
  <printOptions horizontalCentered="1" verticalCentered="1"/>
  <pageMargins left="0.39370078740157483" right="0.74803149606299213" top="0.39370078740157483" bottom="0.98425196850393704" header="0" footer="0"/>
  <pageSetup paperSize="9" scale="60" orientation="landscape" cellComments="asDisplayed" horizontalDpi="1200" verticalDpi="1200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codeName="Hoja40">
    <pageSetUpPr autoPageBreaks="0" fitToPage="1"/>
  </sheetPr>
  <dimension ref="A1:K66"/>
  <sheetViews>
    <sheetView showGridLines="0" showRowColHeaders="0" showOutlineSymbols="0" zoomScaleNormal="100" workbookViewId="0">
      <selection activeCell="B2" sqref="B2"/>
    </sheetView>
  </sheetViews>
  <sheetFormatPr baseColWidth="10" defaultColWidth="8.7109375" defaultRowHeight="11.25"/>
  <cols>
    <col min="1" max="1" width="0.140625" style="27" customWidth="1"/>
    <col min="2" max="2" width="2.7109375" style="27" customWidth="1"/>
    <col min="3" max="3" width="23.7109375" style="27" customWidth="1"/>
    <col min="4" max="4" width="1.28515625" style="27" customWidth="1"/>
    <col min="5" max="5" width="22.85546875" style="32" customWidth="1"/>
    <col min="6" max="6" width="9" style="32" customWidth="1"/>
    <col min="7" max="7" width="7.85546875" style="32" customWidth="1"/>
    <col min="8" max="8" width="6" style="32" customWidth="1"/>
    <col min="9" max="9" width="7.5703125" style="31" customWidth="1"/>
    <col min="10" max="10" width="6" style="31" customWidth="1"/>
    <col min="11" max="11" width="7.28515625" style="32" customWidth="1"/>
    <col min="12" max="239" width="8.7109375" style="32" customWidth="1"/>
    <col min="240" max="16384" width="8.7109375" style="32"/>
  </cols>
  <sheetData>
    <row r="1" spans="1:11" s="27" customFormat="1" ht="0.75" customHeight="1"/>
    <row r="2" spans="1:11" s="27" customFormat="1" ht="21" customHeight="1">
      <c r="B2" s="120"/>
      <c r="E2" s="13"/>
      <c r="H2" s="13"/>
      <c r="K2" s="66" t="s">
        <v>36</v>
      </c>
    </row>
    <row r="3" spans="1:11" s="27" customFormat="1" ht="15" customHeight="1">
      <c r="E3" s="1028" t="s">
        <v>538</v>
      </c>
      <c r="F3" s="1028"/>
      <c r="G3" s="1028"/>
      <c r="H3" s="1028"/>
      <c r="I3" s="1028"/>
      <c r="J3" s="1028"/>
      <c r="K3" s="1028"/>
    </row>
    <row r="4" spans="1:11" s="22" customFormat="1" ht="20.25" customHeight="1">
      <c r="B4" s="14"/>
      <c r="C4" s="6" t="str">
        <f>Indice!C4</f>
        <v>Producción de energía eléctrica</v>
      </c>
    </row>
    <row r="5" spans="1:11" s="22" customFormat="1" ht="12.75" customHeight="1">
      <c r="B5" s="14"/>
    </row>
    <row r="6" spans="1:11" s="22" customFormat="1" ht="13.5" customHeight="1">
      <c r="B6" s="14"/>
      <c r="D6" s="28"/>
      <c r="E6" s="28"/>
    </row>
    <row r="7" spans="1:11" ht="12.75" customHeight="1">
      <c r="A7" s="22"/>
      <c r="B7" s="14"/>
      <c r="C7" s="1035" t="s">
        <v>589</v>
      </c>
      <c r="D7" s="28"/>
      <c r="E7" s="49"/>
      <c r="F7" s="50" t="s">
        <v>14</v>
      </c>
      <c r="G7" s="1048">
        <v>2017</v>
      </c>
      <c r="H7" s="1048"/>
      <c r="I7" s="1048">
        <v>2018</v>
      </c>
      <c r="J7" s="1048"/>
      <c r="K7" s="51"/>
    </row>
    <row r="8" spans="1:11" ht="12.75" customHeight="1">
      <c r="A8" s="22"/>
      <c r="B8" s="14"/>
      <c r="C8" s="1035"/>
      <c r="D8" s="28"/>
      <c r="E8" s="52" t="s">
        <v>15</v>
      </c>
      <c r="F8" s="53" t="s">
        <v>10</v>
      </c>
      <c r="G8" s="53" t="s">
        <v>8</v>
      </c>
      <c r="H8" s="53" t="s">
        <v>9</v>
      </c>
      <c r="I8" s="53" t="s">
        <v>8</v>
      </c>
      <c r="J8" s="53" t="s">
        <v>9</v>
      </c>
      <c r="K8" s="84" t="s">
        <v>539</v>
      </c>
    </row>
    <row r="9" spans="1:11" ht="12.75" customHeight="1">
      <c r="C9" s="1035"/>
      <c r="E9" s="645" t="s">
        <v>55</v>
      </c>
      <c r="F9" s="833">
        <f>'C35'!F10</f>
        <v>386.08</v>
      </c>
      <c r="G9" s="835">
        <f>'C35'!G69</f>
        <v>481.53130599999997</v>
      </c>
      <c r="H9" s="841">
        <f>+G9/G$60*100</f>
        <v>1.4310852979936552</v>
      </c>
      <c r="I9" s="835">
        <f>'C35'!G10</f>
        <v>171.60992999999999</v>
      </c>
      <c r="J9" s="842">
        <f>+I9/I$60*100</f>
        <v>0.64996564114366628</v>
      </c>
      <c r="K9" s="841">
        <f>IF(G9&gt;0,IF((I9/G9-1)*100&gt;1000,"-",(I9/G9-1)*100),"-")</f>
        <v>-64.361625534685388</v>
      </c>
    </row>
    <row r="10" spans="1:11" ht="12.75" customHeight="1">
      <c r="C10" s="91"/>
      <c r="E10" s="645" t="s">
        <v>56</v>
      </c>
      <c r="F10" s="833">
        <f>'C35'!F11</f>
        <v>372.66</v>
      </c>
      <c r="G10" s="835">
        <f>'C35'!G70</f>
        <v>1176.5407679999998</v>
      </c>
      <c r="H10" s="841">
        <f t="shared" ref="H10:H17" si="0">+G10/G$60*100</f>
        <v>3.4966162627336295</v>
      </c>
      <c r="I10" s="835">
        <f>'C35'!G11</f>
        <v>1230.1397949999998</v>
      </c>
      <c r="J10" s="842">
        <f t="shared" ref="J10:J17" si="1">+I10/I$60*100</f>
        <v>4.6591045200794223</v>
      </c>
      <c r="K10" s="841">
        <f t="shared" ref="K10:K16" si="2">IF(G10&gt;0,IF((I10/G10-1)*100&gt;1000,"-",(I10/G10-1)*100),"-")</f>
        <v>4.5556455379878402</v>
      </c>
    </row>
    <row r="11" spans="1:11" ht="12.75" customHeight="1">
      <c r="C11" s="32"/>
      <c r="E11" s="645" t="s">
        <v>130</v>
      </c>
      <c r="F11" s="833">
        <f>'C35'!F12</f>
        <v>820.54</v>
      </c>
      <c r="G11" s="835">
        <f>'C35'!G71</f>
        <v>2137.080935</v>
      </c>
      <c r="H11" s="841">
        <f t="shared" si="0"/>
        <v>6.3512902870349093</v>
      </c>
      <c r="I11" s="835">
        <f>'C35'!G12</f>
        <v>561.78149399999904</v>
      </c>
      <c r="J11" s="842">
        <f t="shared" si="1"/>
        <v>2.1277245957174862</v>
      </c>
      <c r="K11" s="841">
        <f t="shared" si="2"/>
        <v>-73.712671111354084</v>
      </c>
    </row>
    <row r="12" spans="1:11" ht="12.75" customHeight="1">
      <c r="C12" s="32"/>
      <c r="E12" s="645" t="s">
        <v>57</v>
      </c>
      <c r="F12" s="833">
        <f>'C35'!F13</f>
        <v>786.42</v>
      </c>
      <c r="G12" s="835">
        <f>'C35'!G72</f>
        <v>910.91078500000003</v>
      </c>
      <c r="H12" s="841">
        <f t="shared" si="0"/>
        <v>2.7071781542638882</v>
      </c>
      <c r="I12" s="835">
        <f>'C35'!G13</f>
        <v>562.26322300000004</v>
      </c>
      <c r="J12" s="842">
        <f t="shared" si="1"/>
        <v>2.1295491247429519</v>
      </c>
      <c r="K12" s="841">
        <f t="shared" si="2"/>
        <v>-38.274611272716463</v>
      </c>
    </row>
    <row r="13" spans="1:11" ht="12.75" customHeight="1">
      <c r="E13" s="645" t="s">
        <v>46</v>
      </c>
      <c r="F13" s="833">
        <f>'C35'!F14</f>
        <v>389.29</v>
      </c>
      <c r="G13" s="835">
        <f>'C35'!G73</f>
        <v>41.850095000000003</v>
      </c>
      <c r="H13" s="841">
        <f t="shared" si="0"/>
        <v>0.12437624496658956</v>
      </c>
      <c r="I13" s="835">
        <f>'C35'!G14</f>
        <v>270.40386000000001</v>
      </c>
      <c r="J13" s="842">
        <f t="shared" si="1"/>
        <v>1.0241436391974648</v>
      </c>
      <c r="K13" s="841">
        <f t="shared" si="2"/>
        <v>546.12484153261778</v>
      </c>
    </row>
    <row r="14" spans="1:11" ht="12.75" customHeight="1">
      <c r="E14" s="645" t="s">
        <v>47</v>
      </c>
      <c r="F14" s="833">
        <f>'C35'!F15</f>
        <v>373.24</v>
      </c>
      <c r="G14" s="835">
        <f>'C35'!G74</f>
        <v>76.337371000000005</v>
      </c>
      <c r="H14" s="841">
        <f t="shared" si="0"/>
        <v>0.22687058549332872</v>
      </c>
      <c r="I14" s="835">
        <f>'C35'!G15</f>
        <v>150.727183</v>
      </c>
      <c r="J14" s="842">
        <f t="shared" si="1"/>
        <v>0.57087308488718413</v>
      </c>
      <c r="K14" s="841">
        <f t="shared" si="2"/>
        <v>97.448747612751802</v>
      </c>
    </row>
    <row r="15" spans="1:11" ht="12.75" customHeight="1">
      <c r="E15" s="645" t="s">
        <v>58</v>
      </c>
      <c r="F15" s="833">
        <f>'C35'!F16</f>
        <v>822.86</v>
      </c>
      <c r="G15" s="835">
        <f>'C35'!G75</f>
        <v>731.10257100000001</v>
      </c>
      <c r="H15" s="841">
        <f t="shared" si="0"/>
        <v>2.1727977550922981</v>
      </c>
      <c r="I15" s="835">
        <f>'C35'!G16</f>
        <v>1181.8867499999999</v>
      </c>
      <c r="J15" s="842">
        <f t="shared" si="1"/>
        <v>4.4763480716002508</v>
      </c>
      <c r="K15" s="841">
        <f t="shared" si="2"/>
        <v>61.658130730332218</v>
      </c>
    </row>
    <row r="16" spans="1:11" ht="12.75" customHeight="1">
      <c r="E16" s="645" t="s">
        <v>109</v>
      </c>
      <c r="F16" s="833">
        <f>'C35'!F17</f>
        <v>394.64</v>
      </c>
      <c r="G16" s="835">
        <f>'C35'!G76</f>
        <v>279.18359399999997</v>
      </c>
      <c r="H16" s="841">
        <f t="shared" si="0"/>
        <v>0.82971871576389189</v>
      </c>
      <c r="I16" s="835">
        <f>'C35'!G17</f>
        <v>596.65777300000002</v>
      </c>
      <c r="J16" s="842">
        <f t="shared" si="1"/>
        <v>2.259817086175008</v>
      </c>
      <c r="K16" s="841">
        <f t="shared" si="2"/>
        <v>113.71519882360998</v>
      </c>
    </row>
    <row r="17" spans="5:11" ht="12.75" customHeight="1">
      <c r="E17" s="645" t="s">
        <v>110</v>
      </c>
      <c r="F17" s="833">
        <f>'C35'!F18</f>
        <v>390.06</v>
      </c>
      <c r="G17" s="835">
        <f>'C35'!G77</f>
        <v>1397.9040199999999</v>
      </c>
      <c r="H17" s="841">
        <f t="shared" si="0"/>
        <v>4.1544960132420314</v>
      </c>
      <c r="I17" s="835">
        <f>'C35'!G18</f>
        <v>499.57295299999998</v>
      </c>
      <c r="J17" s="842">
        <f t="shared" si="1"/>
        <v>1.8921122728427178</v>
      </c>
      <c r="K17" s="841">
        <f>IF(G17&gt;0,IF((I17/G17-1)*100&gt;1000,"-",(I17/G17-1)*100),"-")</f>
        <v>-64.262714331417399</v>
      </c>
    </row>
    <row r="18" spans="5:11" ht="12.75" customHeight="1">
      <c r="E18" s="645" t="s">
        <v>59</v>
      </c>
      <c r="F18" s="833">
        <f>'C35'!F19</f>
        <v>785.25</v>
      </c>
      <c r="G18" s="835">
        <f>'C35'!G78</f>
        <v>1203.946533</v>
      </c>
      <c r="H18" s="841">
        <f t="shared" ref="H18:H59" si="3">+G18/G$60*100</f>
        <v>3.5780647311573412</v>
      </c>
      <c r="I18" s="835">
        <f>'C35'!G19</f>
        <v>787.43728699999997</v>
      </c>
      <c r="J18" s="842">
        <f t="shared" ref="J18:J59" si="4">+I18/I$60*100</f>
        <v>2.9823867482807329</v>
      </c>
      <c r="K18" s="841">
        <f t="shared" ref="K18:K29" si="5">IF(G18&gt;0,IF((I18/G18-1)*100&gt;1000,"-",(I18/G18-1)*100),"-")</f>
        <v>-34.59532749865064</v>
      </c>
    </row>
    <row r="19" spans="5:11" ht="12.75" customHeight="1">
      <c r="E19" s="645" t="s">
        <v>40</v>
      </c>
      <c r="F19" s="833">
        <f>'C35'!F20</f>
        <v>411.99</v>
      </c>
      <c r="G19" s="835">
        <f>'C35'!G79</f>
        <v>952.39713100000006</v>
      </c>
      <c r="H19" s="841">
        <f t="shared" si="3"/>
        <v>2.8304733566490845</v>
      </c>
      <c r="I19" s="835">
        <f>'C35'!G20</f>
        <v>1278.864656</v>
      </c>
      <c r="J19" s="842">
        <f t="shared" si="4"/>
        <v>4.8436479524991016</v>
      </c>
      <c r="K19" s="841">
        <f t="shared" si="5"/>
        <v>34.278507817134532</v>
      </c>
    </row>
    <row r="20" spans="5:11" ht="12.75" customHeight="1">
      <c r="E20" s="645" t="s">
        <v>41</v>
      </c>
      <c r="F20" s="833">
        <f>'C35'!F21</f>
        <v>399.75</v>
      </c>
      <c r="G20" s="835">
        <f>'C35'!G80</f>
        <v>2498.511661</v>
      </c>
      <c r="H20" s="841">
        <f t="shared" si="3"/>
        <v>7.4254430820387993</v>
      </c>
      <c r="I20" s="835">
        <f>'C35'!G21</f>
        <v>2290.470311</v>
      </c>
      <c r="J20" s="842">
        <f t="shared" si="4"/>
        <v>8.6750632915568922</v>
      </c>
      <c r="K20" s="841">
        <f t="shared" si="5"/>
        <v>-8.3266111280318693</v>
      </c>
    </row>
    <row r="21" spans="5:11" ht="12.75" customHeight="1">
      <c r="E21" s="645" t="s">
        <v>125</v>
      </c>
      <c r="F21" s="833">
        <f>'C35'!F22</f>
        <v>859.07</v>
      </c>
      <c r="G21" s="835">
        <f>'C35'!G81</f>
        <v>1338.1906750000001</v>
      </c>
      <c r="H21" s="841">
        <f t="shared" si="3"/>
        <v>3.9770311442735267</v>
      </c>
      <c r="I21" s="835">
        <f>'C35'!G22</f>
        <v>823.02842000000101</v>
      </c>
      <c r="J21" s="842">
        <f t="shared" si="4"/>
        <v>3.1171867192344833</v>
      </c>
      <c r="K21" s="841">
        <f t="shared" si="5"/>
        <v>-38.496924588119633</v>
      </c>
    </row>
    <row r="22" spans="5:11" ht="12.75" customHeight="1">
      <c r="E22" s="645" t="s">
        <v>60</v>
      </c>
      <c r="F22" s="833">
        <f>'C35'!F23</f>
        <v>392.68</v>
      </c>
      <c r="G22" s="835">
        <f>'C35'!G82</f>
        <v>-1.655599</v>
      </c>
      <c r="H22" s="841">
        <f t="shared" si="3"/>
        <v>-4.9203517170138007E-3</v>
      </c>
      <c r="I22" s="835">
        <f>'C35'!G23</f>
        <v>-1.122663</v>
      </c>
      <c r="J22" s="842">
        <f>+I22/I$60*100</f>
        <v>-4.2520405234316673E-3</v>
      </c>
      <c r="K22" s="841" t="str">
        <f>IF(G22&gt;0,IF((I22/G22-1)*100&gt;1000,"-",(I22/G22-1)*100),"-")</f>
        <v>-</v>
      </c>
    </row>
    <row r="23" spans="5:11" ht="12.75" customHeight="1">
      <c r="E23" s="645" t="s">
        <v>61</v>
      </c>
      <c r="F23" s="833">
        <f>'C35'!F24</f>
        <v>387.98</v>
      </c>
      <c r="G23" s="835">
        <f>'C35'!G83</f>
        <v>576.11578899999893</v>
      </c>
      <c r="H23" s="841">
        <f t="shared" si="3"/>
        <v>1.7121853248310159</v>
      </c>
      <c r="I23" s="835">
        <f>'C35'!G24</f>
        <v>-3.6667540000000001</v>
      </c>
      <c r="J23" s="842">
        <f t="shared" si="4"/>
        <v>-1.3887681875554073E-2</v>
      </c>
      <c r="K23" s="841" t="str">
        <f>IF(G23&gt;0,IF(I23&gt;0,IF((I23/G23-1)*100&gt;1000,"-",(I23/G23-1)*100),"-"))</f>
        <v>-</v>
      </c>
    </row>
    <row r="24" spans="5:11" ht="12.75" customHeight="1">
      <c r="E24" s="645" t="s">
        <v>62</v>
      </c>
      <c r="F24" s="833">
        <f>'C35'!F25</f>
        <v>418.22</v>
      </c>
      <c r="G24" s="835">
        <f>'C35'!G84</f>
        <v>1525.3612000000001</v>
      </c>
      <c r="H24" s="841">
        <f t="shared" si="3"/>
        <v>4.5332919381361254</v>
      </c>
      <c r="I24" s="835">
        <f>'C35'!G25</f>
        <v>1001.325345</v>
      </c>
      <c r="J24" s="842">
        <f t="shared" si="4"/>
        <v>3.7924790823953365</v>
      </c>
      <c r="K24" s="841">
        <f t="shared" si="5"/>
        <v>-34.354869849842785</v>
      </c>
    </row>
    <row r="25" spans="5:11" ht="12.75" customHeight="1">
      <c r="E25" s="645" t="s">
        <v>63</v>
      </c>
      <c r="F25" s="833">
        <f>'C35'!F26</f>
        <v>417.83</v>
      </c>
      <c r="G25" s="835">
        <f>'C35'!G85</f>
        <v>529.0166999999999</v>
      </c>
      <c r="H25" s="841">
        <f t="shared" si="3"/>
        <v>1.5722093503160937</v>
      </c>
      <c r="I25" s="835">
        <f>'C35'!G26</f>
        <v>489.22279599999996</v>
      </c>
      <c r="J25" s="842">
        <f t="shared" si="4"/>
        <v>1.8529114735041092</v>
      </c>
      <c r="K25" s="841">
        <f t="shared" si="5"/>
        <v>-7.5222396570845396</v>
      </c>
    </row>
    <row r="26" spans="5:11" ht="12.75" customHeight="1">
      <c r="E26" s="645" t="s">
        <v>64</v>
      </c>
      <c r="F26" s="833">
        <f>'C35'!F27</f>
        <v>412.77</v>
      </c>
      <c r="G26" s="835">
        <f>'C35'!G86</f>
        <v>296.62329999999997</v>
      </c>
      <c r="H26" s="841">
        <f t="shared" si="3"/>
        <v>0.88154858964115068</v>
      </c>
      <c r="I26" s="835">
        <f>'C35'!G27</f>
        <v>692.96350100000006</v>
      </c>
      <c r="J26" s="842">
        <f t="shared" si="4"/>
        <v>2.6245711201946453</v>
      </c>
      <c r="K26" s="841">
        <f t="shared" si="5"/>
        <v>133.61735271639154</v>
      </c>
    </row>
    <row r="27" spans="5:11" ht="12.75" customHeight="1">
      <c r="E27" s="645" t="s">
        <v>38</v>
      </c>
      <c r="F27" s="833">
        <f>'C35'!F28</f>
        <v>424.91</v>
      </c>
      <c r="G27" s="835">
        <f>'C35'!G87</f>
        <v>532.11779100000001</v>
      </c>
      <c r="H27" s="841">
        <f t="shared" si="3"/>
        <v>1.5814256269787799</v>
      </c>
      <c r="I27" s="835">
        <f>'C35'!G28</f>
        <v>213.41369699999998</v>
      </c>
      <c r="J27" s="842">
        <f t="shared" si="4"/>
        <v>0.8082957110899418</v>
      </c>
      <c r="K27" s="841">
        <f t="shared" si="5"/>
        <v>-59.893523462364371</v>
      </c>
    </row>
    <row r="28" spans="5:11" ht="12.75" customHeight="1">
      <c r="E28" s="645" t="s">
        <v>45</v>
      </c>
      <c r="F28" s="833">
        <f>'C35'!F29</f>
        <v>378.95</v>
      </c>
      <c r="G28" s="835">
        <f>'C35'!G88</f>
        <v>-6.2927030000000004</v>
      </c>
      <c r="H28" s="841">
        <f t="shared" si="3"/>
        <v>-1.8701576897973419E-2</v>
      </c>
      <c r="I28" s="835">
        <f>'C35'!G29</f>
        <v>-5.8696450000000002</v>
      </c>
      <c r="J28" s="842">
        <f t="shared" si="4"/>
        <v>-2.2231042083116725E-2</v>
      </c>
      <c r="K28" s="841" t="str">
        <f t="shared" si="5"/>
        <v>-</v>
      </c>
    </row>
    <row r="29" spans="5:11" ht="12.75" customHeight="1">
      <c r="E29" s="645" t="s">
        <v>116</v>
      </c>
      <c r="F29" s="833">
        <f>'C35'!F30</f>
        <v>418.46</v>
      </c>
      <c r="G29" s="835">
        <f>'C35'!G89</f>
        <v>872.45508999999902</v>
      </c>
      <c r="H29" s="841">
        <f t="shared" si="3"/>
        <v>2.5928898846272106</v>
      </c>
      <c r="I29" s="835">
        <f>'C35'!G30</f>
        <v>441.68779999999998</v>
      </c>
      <c r="J29" s="842">
        <f t="shared" si="4"/>
        <v>1.6728746064539242</v>
      </c>
      <c r="K29" s="841">
        <f t="shared" si="5"/>
        <v>-49.37415059381447</v>
      </c>
    </row>
    <row r="30" spans="5:11" ht="12.75" customHeight="1">
      <c r="E30" s="645" t="s">
        <v>39</v>
      </c>
      <c r="F30" s="833">
        <f>'C35'!F31</f>
        <v>782</v>
      </c>
      <c r="G30" s="835">
        <f>'C35'!G90</f>
        <v>146.43795</v>
      </c>
      <c r="H30" s="841">
        <f t="shared" si="3"/>
        <v>0.43520575859159194</v>
      </c>
      <c r="I30" s="835">
        <f>'C35'!G31</f>
        <v>95.404539999999912</v>
      </c>
      <c r="J30" s="842">
        <f t="shared" si="4"/>
        <v>0.36134082106505439</v>
      </c>
      <c r="K30" s="841">
        <f t="shared" ref="K30:K59" si="6">IF(G30&gt;0,IF((I30/G30-1)*100&gt;1000,"-",(I30/G30-1)*100),"-")</f>
        <v>-34.849852787477623</v>
      </c>
    </row>
    <row r="31" spans="5:11" ht="12.75" customHeight="1">
      <c r="E31" s="697" t="s">
        <v>117</v>
      </c>
      <c r="F31" s="833">
        <f>'C35'!F32</f>
        <v>839.35</v>
      </c>
      <c r="G31" s="835">
        <f>'C35'!G91</f>
        <v>1245.329</v>
      </c>
      <c r="H31" s="841">
        <f t="shared" si="3"/>
        <v>3.7010512107080755</v>
      </c>
      <c r="I31" s="835">
        <f>'C35'!G32</f>
        <v>1408.4701</v>
      </c>
      <c r="J31" s="842">
        <f t="shared" si="4"/>
        <v>5.3345233086347852</v>
      </c>
      <c r="K31" s="841">
        <f t="shared" si="6"/>
        <v>13.100240980495915</v>
      </c>
    </row>
    <row r="32" spans="5:11" ht="12.75" customHeight="1">
      <c r="E32" s="645" t="s">
        <v>68</v>
      </c>
      <c r="F32" s="833">
        <f>'C35'!F33</f>
        <v>790.68</v>
      </c>
      <c r="G32" s="835">
        <f>'C35'!G92</f>
        <v>161.2988</v>
      </c>
      <c r="H32" s="841">
        <f t="shared" si="3"/>
        <v>0.47937141030664165</v>
      </c>
      <c r="I32" s="835">
        <f>'C35'!G33</f>
        <v>49.715000000000003</v>
      </c>
      <c r="J32" s="842">
        <f t="shared" si="4"/>
        <v>0.18829354367464268</v>
      </c>
      <c r="K32" s="841">
        <f t="shared" si="6"/>
        <v>-69.178319987501453</v>
      </c>
    </row>
    <row r="33" spans="5:11" ht="12.75" customHeight="1">
      <c r="E33" s="645" t="s">
        <v>69</v>
      </c>
      <c r="F33" s="833">
        <f>'C35'!F34</f>
        <v>390.94</v>
      </c>
      <c r="G33" s="835">
        <f>'C35'!G93</f>
        <v>189.82683399999999</v>
      </c>
      <c r="H33" s="841">
        <f t="shared" si="3"/>
        <v>0.56415520220004578</v>
      </c>
      <c r="I33" s="835">
        <f>'C35'!G34</f>
        <v>108.726392</v>
      </c>
      <c r="J33" s="842">
        <f t="shared" si="4"/>
        <v>0.41179679454165385</v>
      </c>
      <c r="K33" s="841">
        <f t="shared" si="6"/>
        <v>-42.723381247563765</v>
      </c>
    </row>
    <row r="34" spans="5:11" ht="12.75" customHeight="1">
      <c r="E34" s="645" t="s">
        <v>70</v>
      </c>
      <c r="F34" s="833">
        <f>'C35'!F35</f>
        <v>402.68</v>
      </c>
      <c r="G34" s="835">
        <f>'C35'!G94</f>
        <v>2.8051660000000003</v>
      </c>
      <c r="H34" s="841">
        <f t="shared" si="3"/>
        <v>8.3368033833124654E-3</v>
      </c>
      <c r="I34" s="835">
        <f>'C35'!G35</f>
        <v>249.10739999999998</v>
      </c>
      <c r="J34" s="842">
        <f t="shared" si="4"/>
        <v>0.94348416175352878</v>
      </c>
      <c r="K34" s="841" t="str">
        <f t="shared" si="6"/>
        <v>-</v>
      </c>
    </row>
    <row r="35" spans="5:11" ht="12.75" customHeight="1">
      <c r="E35" s="645" t="s">
        <v>71</v>
      </c>
      <c r="F35" s="833">
        <f>'C35'!F36</f>
        <v>401.37</v>
      </c>
      <c r="G35" s="835">
        <f>'C35'!G95</f>
        <v>133.24313699999999</v>
      </c>
      <c r="H35" s="841">
        <f t="shared" si="3"/>
        <v>0.39599147977152377</v>
      </c>
      <c r="I35" s="835">
        <f>'C35'!G36</f>
        <v>-1.458197</v>
      </c>
      <c r="J35" s="842">
        <f t="shared" si="4"/>
        <v>-5.5228619230761932E-3</v>
      </c>
      <c r="K35" s="841" t="str">
        <f>IF(G35&gt;0,IF(I35&gt;0,IF((I35/G35-1)*100&gt;1000,"-",(I35/G35-1)*100),"-"))</f>
        <v>-</v>
      </c>
    </row>
    <row r="36" spans="5:11" ht="12.75" customHeight="1">
      <c r="E36" s="645" t="s">
        <v>72</v>
      </c>
      <c r="F36" s="833">
        <f>'C35'!F37</f>
        <v>395.2</v>
      </c>
      <c r="G36" s="835">
        <f>'C35'!G96</f>
        <v>576.40703599999995</v>
      </c>
      <c r="H36" s="841">
        <f t="shared" si="3"/>
        <v>1.7130508953444856</v>
      </c>
      <c r="I36" s="835">
        <f>'C35'!G37</f>
        <v>6.4465350000000097</v>
      </c>
      <c r="J36" s="842">
        <f t="shared" si="4"/>
        <v>2.4415989531783457E-2</v>
      </c>
      <c r="K36" s="841">
        <f t="shared" si="6"/>
        <v>-98.881600223908436</v>
      </c>
    </row>
    <row r="37" spans="5:11" ht="12.75" customHeight="1">
      <c r="E37" s="645" t="s">
        <v>118</v>
      </c>
      <c r="F37" s="833">
        <f>'C35'!F38</f>
        <v>804.36</v>
      </c>
      <c r="G37" s="835">
        <f>'C35'!G97</f>
        <v>922.1972780000001</v>
      </c>
      <c r="H37" s="841">
        <f t="shared" si="3"/>
        <v>2.740721008065814</v>
      </c>
      <c r="I37" s="835">
        <f>'C35'!G38</f>
        <v>-4.9154660000000003</v>
      </c>
      <c r="J37" s="842">
        <f t="shared" si="4"/>
        <v>-1.8617127867891405E-2</v>
      </c>
      <c r="K37" s="841" t="str">
        <f>IF(G37&gt;0,IF(I37&gt;0,IF((I37/G37-1)*100&gt;1000,"-",(I37/G37-1)*100),"-"))</f>
        <v>-</v>
      </c>
    </row>
    <row r="38" spans="5:11" ht="12.75" customHeight="1">
      <c r="E38" s="645" t="s">
        <v>119</v>
      </c>
      <c r="F38" s="833">
        <f>'C35'!F39</f>
        <v>274.64</v>
      </c>
      <c r="G38" s="835">
        <f>'C35'!G98</f>
        <v>1.31769</v>
      </c>
      <c r="H38" s="841">
        <f t="shared" si="3"/>
        <v>3.9161042341725955E-3</v>
      </c>
      <c r="I38" s="835">
        <f>'C35'!G39</f>
        <v>15.069424999999999</v>
      </c>
      <c r="J38" s="842">
        <f t="shared" si="4"/>
        <v>5.7074835248702646E-2</v>
      </c>
      <c r="K38" s="841" t="str">
        <f t="shared" si="6"/>
        <v>-</v>
      </c>
    </row>
    <row r="39" spans="5:11" ht="12.75" customHeight="1">
      <c r="E39" s="645" t="s">
        <v>73</v>
      </c>
      <c r="F39" s="833">
        <f>'C35'!F40</f>
        <v>815.64</v>
      </c>
      <c r="G39" s="835">
        <f>'C35'!G99</f>
        <v>336.500227</v>
      </c>
      <c r="H39" s="841">
        <f t="shared" si="3"/>
        <v>1.0000606848004763</v>
      </c>
      <c r="I39" s="835">
        <f>'C35'!G40</f>
        <v>494.44290999999998</v>
      </c>
      <c r="J39" s="842">
        <f t="shared" si="4"/>
        <v>1.8726824433008633</v>
      </c>
      <c r="K39" s="841">
        <f t="shared" si="6"/>
        <v>46.936872645854109</v>
      </c>
    </row>
    <row r="40" spans="5:11" ht="12.75" customHeight="1">
      <c r="E40" s="645" t="s">
        <v>129</v>
      </c>
      <c r="F40" s="833">
        <f>'C35'!F41</f>
        <v>415.51</v>
      </c>
      <c r="G40" s="835">
        <f>'C35'!G100</f>
        <v>1818.4341610000001</v>
      </c>
      <c r="H40" s="841">
        <f t="shared" si="3"/>
        <v>5.4042891100761121</v>
      </c>
      <c r="I40" s="835">
        <f>'C35'!G41</f>
        <v>2185.4875269999998</v>
      </c>
      <c r="J40" s="842">
        <f t="shared" si="4"/>
        <v>8.2774452602949058</v>
      </c>
      <c r="K40" s="841">
        <f t="shared" si="6"/>
        <v>20.185133664567111</v>
      </c>
    </row>
    <row r="41" spans="5:11" ht="12.75" customHeight="1">
      <c r="E41" s="645" t="s">
        <v>50</v>
      </c>
      <c r="F41" s="833">
        <f>'C35'!F42</f>
        <v>386.79</v>
      </c>
      <c r="G41" s="835">
        <f>'C35'!G101</f>
        <v>18.012965000000001</v>
      </c>
      <c r="H41" s="841">
        <f t="shared" si="3"/>
        <v>5.3533568977910409E-2</v>
      </c>
      <c r="I41" s="835">
        <f>'C35'!G42</f>
        <v>-0.24577499999999902</v>
      </c>
      <c r="J41" s="842">
        <f t="shared" si="4"/>
        <v>-9.3086283207553279E-4</v>
      </c>
      <c r="K41" s="841">
        <f t="shared" si="6"/>
        <v>-101.36443389525267</v>
      </c>
    </row>
    <row r="42" spans="5:11" ht="12.75" customHeight="1">
      <c r="E42" s="645" t="s">
        <v>51</v>
      </c>
      <c r="F42" s="833">
        <f>'C35'!F43</f>
        <v>389.19</v>
      </c>
      <c r="G42" s="835">
        <f>'C35'!G102</f>
        <v>380.38279999999997</v>
      </c>
      <c r="H42" s="841">
        <f t="shared" si="3"/>
        <v>1.130477345723522</v>
      </c>
      <c r="I42" s="835">
        <f>'C35'!G43</f>
        <v>229.78120000000001</v>
      </c>
      <c r="J42" s="842">
        <f t="shared" si="4"/>
        <v>0.87028696405132866</v>
      </c>
      <c r="K42" s="841">
        <f t="shared" si="6"/>
        <v>-39.592116152465351</v>
      </c>
    </row>
    <row r="43" spans="5:11" ht="12.75" customHeight="1">
      <c r="E43" s="645" t="s">
        <v>65</v>
      </c>
      <c r="F43" s="833">
        <f>'C35'!F44</f>
        <v>391.02</v>
      </c>
      <c r="G43" s="835">
        <f>'C35'!G103</f>
        <v>-3.7364000000000002</v>
      </c>
      <c r="H43" s="841">
        <f t="shared" si="3"/>
        <v>-1.1104381046044583E-2</v>
      </c>
      <c r="I43" s="835">
        <f>'C35'!G44</f>
        <v>-3.5375000000000001</v>
      </c>
      <c r="J43" s="842">
        <f t="shared" si="4"/>
        <v>-1.3398137599296962E-2</v>
      </c>
      <c r="K43" s="841" t="str">
        <f t="shared" si="6"/>
        <v>-</v>
      </c>
    </row>
    <row r="44" spans="5:11" ht="12.75" customHeight="1">
      <c r="E44" s="645" t="s">
        <v>111</v>
      </c>
      <c r="F44" s="833">
        <f>'C35'!F45</f>
        <v>420.1</v>
      </c>
      <c r="G44" s="835">
        <f>'C35'!G104</f>
        <v>331.62990000000002</v>
      </c>
      <c r="H44" s="841">
        <f t="shared" si="3"/>
        <v>0.98558633333199352</v>
      </c>
      <c r="I44" s="835">
        <f>'C35'!G45</f>
        <v>19.346983000000002</v>
      </c>
      <c r="J44" s="842">
        <f t="shared" si="4"/>
        <v>7.3275912470744636E-2</v>
      </c>
      <c r="K44" s="841">
        <f t="shared" si="6"/>
        <v>-94.166092080358254</v>
      </c>
    </row>
    <row r="45" spans="5:11" ht="12.75" customHeight="1">
      <c r="E45" s="645" t="s">
        <v>112</v>
      </c>
      <c r="F45" s="833">
        <f>'C35'!F46</f>
        <v>414.03</v>
      </c>
      <c r="G45" s="835">
        <f>'C35'!G105</f>
        <v>530.46634999999992</v>
      </c>
      <c r="H45" s="841">
        <f t="shared" si="3"/>
        <v>1.5765176326154724</v>
      </c>
      <c r="I45" s="835">
        <f>'C35'!G46</f>
        <v>311.89617599999997</v>
      </c>
      <c r="J45" s="842">
        <f t="shared" si="4"/>
        <v>1.1812941011286338</v>
      </c>
      <c r="K45" s="841">
        <f t="shared" si="6"/>
        <v>-41.203400366488843</v>
      </c>
    </row>
    <row r="46" spans="5:11" ht="12.75" customHeight="1">
      <c r="E46" s="645" t="s">
        <v>124</v>
      </c>
      <c r="F46" s="833">
        <f>'C35'!F47</f>
        <v>855.67</v>
      </c>
      <c r="G46" s="835">
        <f>'C35'!G106</f>
        <v>1459.9195789999999</v>
      </c>
      <c r="H46" s="841">
        <f t="shared" si="3"/>
        <v>4.3388029391384721</v>
      </c>
      <c r="I46" s="835">
        <f>'C35'!G47</f>
        <v>734.83893399999999</v>
      </c>
      <c r="J46" s="842">
        <f t="shared" si="4"/>
        <v>2.78317262220571</v>
      </c>
      <c r="K46" s="841">
        <f t="shared" si="6"/>
        <v>-49.665793611498643</v>
      </c>
    </row>
    <row r="47" spans="5:11" ht="12.75" customHeight="1">
      <c r="E47" s="645" t="s">
        <v>126</v>
      </c>
      <c r="F47" s="833">
        <f>'C35'!F48</f>
        <v>434.84</v>
      </c>
      <c r="G47" s="835">
        <f>'C35'!G107</f>
        <v>745.91610600000092</v>
      </c>
      <c r="H47" s="841">
        <f t="shared" si="3"/>
        <v>2.216822789156887</v>
      </c>
      <c r="I47" s="835">
        <f>'C35'!G48</f>
        <v>1485.7638649999999</v>
      </c>
      <c r="J47" s="842">
        <f t="shared" si="4"/>
        <v>5.6272703048291941</v>
      </c>
      <c r="K47" s="841">
        <f t="shared" si="6"/>
        <v>99.186457169755499</v>
      </c>
    </row>
    <row r="48" spans="5:11" ht="12.75" customHeight="1">
      <c r="E48" s="645" t="s">
        <v>127</v>
      </c>
      <c r="F48" s="833">
        <f>'C35'!F49</f>
        <v>431.46</v>
      </c>
      <c r="G48" s="835">
        <f>'C35'!G108</f>
        <v>954.69337699999994</v>
      </c>
      <c r="H48" s="841">
        <f t="shared" si="3"/>
        <v>2.8372976770000786</v>
      </c>
      <c r="I48" s="835">
        <f>'C35'!G49</f>
        <v>699.10882400000003</v>
      </c>
      <c r="J48" s="842">
        <f t="shared" si="4"/>
        <v>2.6478462815080377</v>
      </c>
      <c r="K48" s="841">
        <f t="shared" si="6"/>
        <v>-26.771375936757956</v>
      </c>
    </row>
    <row r="49" spans="5:11" ht="12.75" customHeight="1">
      <c r="E49" s="645" t="s">
        <v>121</v>
      </c>
      <c r="F49" s="833">
        <f>'C35'!F50</f>
        <v>391.31</v>
      </c>
      <c r="G49" s="835">
        <f>'C35'!G109</f>
        <v>289.89067399999999</v>
      </c>
      <c r="H49" s="841">
        <f t="shared" si="3"/>
        <v>0.86153958510616879</v>
      </c>
      <c r="I49" s="835">
        <f>'C35'!G50</f>
        <v>75.077699999999993</v>
      </c>
      <c r="J49" s="842">
        <f t="shared" si="4"/>
        <v>0.28435373999681623</v>
      </c>
      <c r="K49" s="841">
        <f t="shared" si="6"/>
        <v>-74.101374506445822</v>
      </c>
    </row>
    <row r="50" spans="5:11" ht="12.75" customHeight="1">
      <c r="E50" s="645" t="s">
        <v>113</v>
      </c>
      <c r="F50" s="833">
        <f>'C35'!F51</f>
        <v>409.73</v>
      </c>
      <c r="G50" s="835">
        <f>'C35'!G110</f>
        <v>947.34028399999909</v>
      </c>
      <c r="H50" s="841">
        <f t="shared" si="3"/>
        <v>2.8154446777122581</v>
      </c>
      <c r="I50" s="835">
        <f>'C35'!G51</f>
        <v>806.47029999999904</v>
      </c>
      <c r="J50" s="842">
        <f t="shared" si="4"/>
        <v>3.054473512126159</v>
      </c>
      <c r="K50" s="841">
        <f t="shared" si="6"/>
        <v>-14.870051066043356</v>
      </c>
    </row>
    <row r="51" spans="5:11" ht="12.75" customHeight="1">
      <c r="E51" s="645" t="s">
        <v>114</v>
      </c>
      <c r="F51" s="833">
        <f>'C35'!F52</f>
        <v>411.82</v>
      </c>
      <c r="G51" s="835">
        <f>'C35'!G111</f>
        <v>1173.6957870000001</v>
      </c>
      <c r="H51" s="841">
        <f t="shared" si="3"/>
        <v>3.488161131298892</v>
      </c>
      <c r="I51" s="835">
        <f>'C35'!G52</f>
        <v>1193.5353</v>
      </c>
      <c r="J51" s="842">
        <f t="shared" si="4"/>
        <v>4.5204664817012521</v>
      </c>
      <c r="K51" s="841">
        <f t="shared" si="6"/>
        <v>1.6903454216795177</v>
      </c>
    </row>
    <row r="52" spans="5:11" ht="12.75" customHeight="1">
      <c r="E52" s="645" t="s">
        <v>115</v>
      </c>
      <c r="F52" s="833">
        <f>'C35'!F53</f>
        <v>410.64</v>
      </c>
      <c r="G52" s="835">
        <f>'C35'!G112</f>
        <v>635.04250000000104</v>
      </c>
      <c r="H52" s="841">
        <f t="shared" si="3"/>
        <v>1.8873123596062462</v>
      </c>
      <c r="I52" s="835">
        <f>'C35'!G53</f>
        <v>614.76019999999994</v>
      </c>
      <c r="J52" s="842">
        <f t="shared" si="4"/>
        <v>2.3283792933346485</v>
      </c>
      <c r="K52" s="841">
        <f t="shared" si="6"/>
        <v>-3.1938492305634725</v>
      </c>
    </row>
    <row r="53" spans="5:11" ht="12.75" customHeight="1">
      <c r="E53" s="645" t="s">
        <v>42</v>
      </c>
      <c r="F53" s="833">
        <f>'C35'!F54</f>
        <v>389.86</v>
      </c>
      <c r="G53" s="835">
        <f>'C35'!G113</f>
        <v>965.99355299999991</v>
      </c>
      <c r="H53" s="841">
        <f t="shared" si="3"/>
        <v>2.8708811959464891</v>
      </c>
      <c r="I53" s="835">
        <f>'C35'!G54</f>
        <v>1325.4138289999999</v>
      </c>
      <c r="J53" s="842">
        <f t="shared" si="4"/>
        <v>5.0199510549690611</v>
      </c>
      <c r="K53" s="841">
        <f t="shared" si="6"/>
        <v>37.207316227295763</v>
      </c>
    </row>
    <row r="54" spans="5:11" ht="12.75" customHeight="1">
      <c r="E54" s="645" t="s">
        <v>43</v>
      </c>
      <c r="F54" s="833">
        <f>'C35'!F55</f>
        <v>401.82</v>
      </c>
      <c r="G54" s="835">
        <f>'C35'!G114</f>
        <v>788.00397299999997</v>
      </c>
      <c r="H54" s="841">
        <f t="shared" si="3"/>
        <v>2.3419056797957998</v>
      </c>
      <c r="I54" s="835">
        <f>'C35'!G55</f>
        <v>259.19158799999997</v>
      </c>
      <c r="J54" s="842">
        <f t="shared" si="4"/>
        <v>0.9816776143050987</v>
      </c>
      <c r="K54" s="841">
        <f t="shared" si="6"/>
        <v>-67.10783233576413</v>
      </c>
    </row>
    <row r="55" spans="5:11" ht="12.75" customHeight="1">
      <c r="E55" s="645" t="s">
        <v>52</v>
      </c>
      <c r="F55" s="833">
        <f>'C35'!F56</f>
        <v>396.4</v>
      </c>
      <c r="G55" s="835">
        <f>'C35'!G115</f>
        <v>132.004526</v>
      </c>
      <c r="H55" s="841">
        <f t="shared" si="3"/>
        <v>0.39231039409766066</v>
      </c>
      <c r="I55" s="835">
        <f>'C35'!G56</f>
        <v>-2.3071060000000001</v>
      </c>
      <c r="J55" s="842">
        <f t="shared" si="4"/>
        <v>-8.7380702881027904E-3</v>
      </c>
      <c r="K55" s="841" t="str">
        <f>IF(G55&gt;0,IF(I55&gt;0,IF((I55/G55-1)*100&gt;1000,"-",(I55/G55-1)*100),"-"))</f>
        <v>-</v>
      </c>
    </row>
    <row r="56" spans="5:11" ht="12.75" customHeight="1">
      <c r="E56" s="645" t="s">
        <v>122</v>
      </c>
      <c r="F56" s="833">
        <f>'C35'!F57</f>
        <v>426.04</v>
      </c>
      <c r="G56" s="835">
        <f>'C35'!G116</f>
        <v>576.873966</v>
      </c>
      <c r="H56" s="841">
        <f t="shared" si="3"/>
        <v>1.7144385863416569</v>
      </c>
      <c r="I56" s="835">
        <f>'C35'!G57</f>
        <v>578.07477500000005</v>
      </c>
      <c r="J56" s="842">
        <f t="shared" si="4"/>
        <v>2.1894347358678816</v>
      </c>
      <c r="K56" s="841">
        <f t="shared" si="6"/>
        <v>0.20815794623674222</v>
      </c>
    </row>
    <row r="57" spans="5:11" ht="12.75" customHeight="1">
      <c r="E57" s="645" t="s">
        <v>128</v>
      </c>
      <c r="F57" s="833">
        <f>'C35'!F58</f>
        <v>428.13</v>
      </c>
      <c r="G57" s="835">
        <f>'C35'!G117</f>
        <v>105.91035599999999</v>
      </c>
      <c r="H57" s="841">
        <f t="shared" si="3"/>
        <v>0.31475991589397123</v>
      </c>
      <c r="I57" s="835">
        <f>'C35'!G58</f>
        <v>8.3361769999999993</v>
      </c>
      <c r="J57" s="842">
        <f t="shared" si="4"/>
        <v>3.1572931872252873E-2</v>
      </c>
      <c r="K57" s="841">
        <f t="shared" si="6"/>
        <v>-92.129025607278663</v>
      </c>
    </row>
    <row r="58" spans="5:11" ht="12.75" customHeight="1">
      <c r="E58" s="988" t="s">
        <v>624</v>
      </c>
      <c r="F58" s="833">
        <f>'C35'!F59</f>
        <v>0</v>
      </c>
      <c r="G58" s="835">
        <f>'C35'!G118</f>
        <v>-11.142752</v>
      </c>
      <c r="H58" s="841">
        <f t="shared" si="3"/>
        <v>-3.311566323455073E-2</v>
      </c>
      <c r="I58" s="835">
        <f>'C35'!G59</f>
        <v>-2.983419</v>
      </c>
      <c r="J58" s="842">
        <f t="shared" si="4"/>
        <v>-1.1299578311903024E-2</v>
      </c>
      <c r="K58" s="841" t="str">
        <f t="shared" si="6"/>
        <v>-</v>
      </c>
    </row>
    <row r="59" spans="5:11" ht="12.75" customHeight="1">
      <c r="E59" s="645" t="s">
        <v>53</v>
      </c>
      <c r="F59" s="833">
        <f>'C35'!F60</f>
        <v>416.99</v>
      </c>
      <c r="G59" s="835">
        <f>'C35'!G119</f>
        <v>544.05694299999993</v>
      </c>
      <c r="H59" s="841">
        <f t="shared" si="3"/>
        <v>1.6169081484365049</v>
      </c>
      <c r="I59" s="835">
        <f>'C35'!G60</f>
        <v>231.107416</v>
      </c>
      <c r="J59" s="842">
        <f t="shared" si="4"/>
        <v>0.87530995329638572</v>
      </c>
      <c r="K59" s="841">
        <f t="shared" si="6"/>
        <v>-57.52146554262427</v>
      </c>
    </row>
    <row r="60" spans="5:11" ht="16.149999999999999" customHeight="1">
      <c r="E60" s="695" t="s">
        <v>37</v>
      </c>
      <c r="F60" s="836">
        <f>SUM(F9:F59)</f>
        <v>24561.86</v>
      </c>
      <c r="G60" s="843">
        <f>SUM(G9:G59)</f>
        <v>33647.980778999998</v>
      </c>
      <c r="H60" s="844">
        <f>SUM(H9:H59)</f>
        <v>100.00000000000003</v>
      </c>
      <c r="I60" s="836">
        <f>SUM(I9:I59)</f>
        <v>26402.923344999999</v>
      </c>
      <c r="J60" s="844">
        <f>SUM(J9:J59)</f>
        <v>99.999999999999972</v>
      </c>
      <c r="K60" s="844">
        <f>IF(G60&gt;0,(I60/G60-1)*100,0)</f>
        <v>-21.531923361421146</v>
      </c>
    </row>
    <row r="61" spans="5:11" ht="12.75" customHeight="1">
      <c r="E61" s="14" t="s">
        <v>623</v>
      </c>
      <c r="F61" s="54"/>
    </row>
    <row r="66" spans="7:11">
      <c r="G66" s="54"/>
      <c r="H66" s="54"/>
      <c r="I66" s="55"/>
      <c r="J66" s="55"/>
      <c r="K66" s="54"/>
    </row>
  </sheetData>
  <mergeCells count="4">
    <mergeCell ref="E3:K3"/>
    <mergeCell ref="G7:H7"/>
    <mergeCell ref="I7:J7"/>
    <mergeCell ref="C7:C9"/>
  </mergeCells>
  <phoneticPr fontId="18" type="noConversion"/>
  <hyperlinks>
    <hyperlink ref="C4" location="Indice!A1" display="Indice!A1"/>
  </hyperlinks>
  <printOptions horizontalCentered="1" verticalCentered="1"/>
  <pageMargins left="0.78740157480314965" right="0.74803149606299213" top="0.78740157480314965" bottom="0.98425196850393704" header="0" footer="0"/>
  <pageSetup paperSize="9" scale="91" orientation="portrait" cellComments="asDisplayed" horizontalDpi="4294967292" verticalDpi="4294967292" r:id="rId1"/>
  <headerFooter alignWithMargins="0"/>
  <ignoredErrors>
    <ignoredError sqref="I9 I18:I59 I10:I17 K23 K35:K36 K55" formula="1"/>
    <ignoredError sqref="J9 J18:J21 J23:J59" formula="1" unlockedFormula="1"/>
    <ignoredError sqref="J10:J17 J22" unlockedFormula="1"/>
  </ignoredErrors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3">
    <pageSetUpPr autoPageBreaks="0"/>
  </sheetPr>
  <dimension ref="A1:AE125"/>
  <sheetViews>
    <sheetView showGridLines="0" showRowColHeaders="0" showOutlineSymbols="0" zoomScaleNormal="100" workbookViewId="0">
      <selection activeCell="B2" sqref="B2"/>
    </sheetView>
  </sheetViews>
  <sheetFormatPr baseColWidth="10" defaultColWidth="11.42578125" defaultRowHeight="11.25"/>
  <cols>
    <col min="1" max="1" width="0.140625" style="27" customWidth="1"/>
    <col min="2" max="2" width="2.7109375" style="27" customWidth="1"/>
    <col min="3" max="3" width="23.7109375" style="27" customWidth="1"/>
    <col min="4" max="4" width="1.28515625" style="27" customWidth="1"/>
    <col min="5" max="5" width="23.5703125" style="32" customWidth="1"/>
    <col min="6" max="6" width="9" style="32" customWidth="1"/>
    <col min="7" max="7" width="10.28515625" style="32" bestFit="1" customWidth="1"/>
    <col min="8" max="8" width="8.140625" style="32" bestFit="1" customWidth="1"/>
    <col min="9" max="9" width="13.140625" style="32" bestFit="1" customWidth="1"/>
    <col min="10" max="10" width="15.140625" style="32" customWidth="1"/>
    <col min="11" max="11" width="8.5703125" style="32" customWidth="1"/>
    <col min="12" max="12" width="7.85546875" style="32" customWidth="1"/>
    <col min="13" max="16384" width="11.42578125" style="32"/>
  </cols>
  <sheetData>
    <row r="1" spans="1:30" s="27" customFormat="1" ht="0.75" customHeight="1">
      <c r="N1" s="24"/>
      <c r="O1" s="24"/>
      <c r="P1" s="24"/>
      <c r="Q1" s="24"/>
      <c r="R1" s="24"/>
      <c r="S1" s="24"/>
      <c r="T1" s="24"/>
      <c r="U1" s="24"/>
      <c r="V1" s="24"/>
      <c r="W1" s="24"/>
      <c r="X1" s="24"/>
      <c r="Y1" s="24"/>
    </row>
    <row r="2" spans="1:30" s="27" customFormat="1" ht="21" customHeight="1">
      <c r="E2" s="13"/>
      <c r="G2" s="13"/>
      <c r="J2" s="3"/>
      <c r="M2" s="66" t="s">
        <v>36</v>
      </c>
      <c r="N2" s="24"/>
      <c r="O2" s="24"/>
      <c r="P2" s="24"/>
      <c r="Q2" s="24"/>
      <c r="R2" s="24"/>
      <c r="S2" s="24"/>
      <c r="T2" s="24"/>
      <c r="U2" s="24"/>
      <c r="V2" s="24"/>
      <c r="W2" s="24"/>
      <c r="X2" s="24"/>
      <c r="Y2" s="24"/>
    </row>
    <row r="3" spans="1:30" s="27" customFormat="1" ht="15" customHeight="1">
      <c r="E3" s="1028" t="s">
        <v>538</v>
      </c>
      <c r="F3" s="1028"/>
      <c r="G3" s="1028"/>
      <c r="H3" s="1028"/>
      <c r="I3" s="1028"/>
      <c r="J3" s="1028"/>
      <c r="K3" s="1028"/>
      <c r="L3" s="1028"/>
      <c r="M3" s="1028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</row>
    <row r="4" spans="1:30" s="22" customFormat="1" ht="20.25" customHeight="1">
      <c r="B4" s="14"/>
      <c r="C4" s="6" t="str">
        <f>Indice!C4</f>
        <v>Producción de energía eléctrica</v>
      </c>
    </row>
    <row r="5" spans="1:30" s="22" customFormat="1" ht="12.75" customHeight="1">
      <c r="B5" s="14"/>
    </row>
    <row r="6" spans="1:30" s="22" customFormat="1" ht="13.5" customHeight="1">
      <c r="B6" s="14"/>
      <c r="D6" s="28"/>
      <c r="E6" s="28"/>
    </row>
    <row r="7" spans="1:30" ht="12.75" customHeight="1">
      <c r="A7" s="22"/>
      <c r="B7" s="14"/>
      <c r="C7" s="1035" t="s">
        <v>607</v>
      </c>
      <c r="D7" s="28"/>
      <c r="E7" s="41"/>
      <c r="F7" s="42"/>
      <c r="G7" s="60"/>
      <c r="H7" s="42"/>
      <c r="I7" s="1045" t="s">
        <v>28</v>
      </c>
      <c r="J7" s="1045"/>
      <c r="K7" s="46" t="s">
        <v>20</v>
      </c>
      <c r="L7" s="48"/>
      <c r="M7" s="42"/>
    </row>
    <row r="8" spans="1:30" ht="12.75" customHeight="1">
      <c r="A8" s="22"/>
      <c r="B8" s="14"/>
      <c r="C8" s="1035"/>
      <c r="D8" s="28"/>
      <c r="E8" s="44"/>
      <c r="F8" s="42" t="s">
        <v>17</v>
      </c>
      <c r="G8" s="60" t="s">
        <v>31</v>
      </c>
      <c r="H8" s="42" t="s">
        <v>18</v>
      </c>
      <c r="I8" s="45"/>
      <c r="J8" s="45" t="s">
        <v>19</v>
      </c>
      <c r="K8" s="61"/>
      <c r="L8" s="1046" t="s">
        <v>135</v>
      </c>
      <c r="M8" s="42" t="s">
        <v>21</v>
      </c>
    </row>
    <row r="9" spans="1:30" ht="12.75" customHeight="1">
      <c r="A9" s="22"/>
      <c r="B9" s="14"/>
      <c r="C9" s="1035"/>
      <c r="D9" s="28"/>
      <c r="E9" s="17" t="s">
        <v>11</v>
      </c>
      <c r="F9" s="46" t="s">
        <v>30</v>
      </c>
      <c r="G9" s="43" t="s">
        <v>8</v>
      </c>
      <c r="H9" s="43" t="s">
        <v>108</v>
      </c>
      <c r="I9" s="43" t="s">
        <v>298</v>
      </c>
      <c r="J9" s="307" t="s">
        <v>299</v>
      </c>
      <c r="K9" s="47" t="s">
        <v>136</v>
      </c>
      <c r="L9" s="1047"/>
      <c r="M9" s="43" t="s">
        <v>34</v>
      </c>
    </row>
    <row r="10" spans="1:30" ht="12.75" customHeight="1">
      <c r="C10" s="1035"/>
      <c r="E10" s="645" t="s">
        <v>55</v>
      </c>
      <c r="F10" s="833">
        <v>386.08</v>
      </c>
      <c r="G10" s="835">
        <v>171.60992999999999</v>
      </c>
      <c r="H10" s="835">
        <v>1101</v>
      </c>
      <c r="I10" s="984">
        <f>IF(G10&lt;=0,"-",(G10/((M10/100)*F10*8.76))*100)</f>
        <v>5.4356519154060585</v>
      </c>
      <c r="J10" s="837">
        <f>((G10/(F10/1000))/H10)*100</f>
        <v>40.371770021827722</v>
      </c>
      <c r="K10" s="970">
        <v>6.2520928561288951</v>
      </c>
      <c r="L10" s="970">
        <v>0.39897257316582679</v>
      </c>
      <c r="M10" s="961">
        <f t="shared" ref="M10:M61" si="0">100-K10-L10</f>
        <v>93.348934570705282</v>
      </c>
      <c r="N10" s="839"/>
      <c r="O10" s="76"/>
      <c r="P10" s="76"/>
      <c r="Q10" s="76"/>
      <c r="R10" s="76"/>
      <c r="S10" s="76"/>
      <c r="T10" s="76"/>
      <c r="U10" s="76"/>
      <c r="V10" s="76"/>
      <c r="W10" s="76"/>
      <c r="X10" s="76"/>
    </row>
    <row r="11" spans="1:30" ht="12.75" customHeight="1">
      <c r="C11" s="91"/>
      <c r="E11" s="645" t="s">
        <v>56</v>
      </c>
      <c r="F11" s="833">
        <v>372.66</v>
      </c>
      <c r="G11" s="835">
        <v>1230.1397949999998</v>
      </c>
      <c r="H11" s="835">
        <v>4860</v>
      </c>
      <c r="I11" s="984">
        <f t="shared" ref="I11:I60" si="1">IF(G11&lt;=0,"-",(G11/((M11/100)*F11*8.76))*100)</f>
        <v>40.236114636004736</v>
      </c>
      <c r="J11" s="837">
        <f t="shared" ref="J11:J60" si="2">((G11/(F11/1000))/H11)*100</f>
        <v>67.921210797074679</v>
      </c>
      <c r="K11" s="970">
        <v>2.7397260273972437</v>
      </c>
      <c r="L11" s="970">
        <v>3.6073059360730375</v>
      </c>
      <c r="M11" s="961">
        <f t="shared" si="0"/>
        <v>93.652968036529728</v>
      </c>
      <c r="N11" s="839"/>
      <c r="O11" s="76"/>
      <c r="P11" s="76"/>
      <c r="Q11" s="76"/>
      <c r="R11" s="76"/>
      <c r="S11" s="76"/>
      <c r="T11" s="76"/>
      <c r="U11" s="76"/>
      <c r="V11" s="76"/>
      <c r="W11" s="76"/>
      <c r="X11" s="76"/>
    </row>
    <row r="12" spans="1:30" ht="12.75" customHeight="1">
      <c r="C12" s="92"/>
      <c r="E12" s="645" t="s">
        <v>130</v>
      </c>
      <c r="F12" s="833">
        <v>820.54</v>
      </c>
      <c r="G12" s="835">
        <v>561.78149399999904</v>
      </c>
      <c r="H12" s="835">
        <v>2215</v>
      </c>
      <c r="I12" s="984">
        <f t="shared" si="1"/>
        <v>8.3412466718782508</v>
      </c>
      <c r="J12" s="837">
        <f t="shared" si="2"/>
        <v>30.909639586021619</v>
      </c>
      <c r="K12" s="970">
        <v>3.8356164383561646</v>
      </c>
      <c r="L12" s="970">
        <v>2.4658916492059912</v>
      </c>
      <c r="M12" s="961">
        <f t="shared" si="0"/>
        <v>93.698491912437845</v>
      </c>
      <c r="N12" s="839"/>
      <c r="O12" s="76"/>
      <c r="P12" s="76"/>
      <c r="Q12" s="76"/>
      <c r="R12" s="76"/>
      <c r="S12" s="76"/>
      <c r="T12" s="76"/>
      <c r="U12" s="76"/>
      <c r="V12" s="76"/>
      <c r="W12" s="76"/>
      <c r="X12" s="76"/>
    </row>
    <row r="13" spans="1:30" ht="12.75" customHeight="1">
      <c r="C13" s="92"/>
      <c r="E13" s="645" t="s">
        <v>57</v>
      </c>
      <c r="F13" s="833">
        <v>786.42</v>
      </c>
      <c r="G13" s="835">
        <v>562.26322300000004</v>
      </c>
      <c r="H13" s="835">
        <v>2067</v>
      </c>
      <c r="I13" s="984">
        <f t="shared" si="1"/>
        <v>8.1881912875048801</v>
      </c>
      <c r="J13" s="837">
        <f t="shared" si="2"/>
        <v>34.589529235059281</v>
      </c>
      <c r="K13" s="970">
        <v>0.1369863013698632</v>
      </c>
      <c r="L13" s="970">
        <v>0.18645357202580884</v>
      </c>
      <c r="M13" s="961">
        <f t="shared" si="0"/>
        <v>99.676560126604329</v>
      </c>
      <c r="N13" s="839"/>
      <c r="O13" s="76"/>
      <c r="P13" s="76"/>
      <c r="Q13" s="76"/>
      <c r="R13" s="76"/>
      <c r="S13" s="76"/>
      <c r="T13" s="76"/>
      <c r="U13" s="76"/>
      <c r="V13" s="76"/>
      <c r="W13" s="76"/>
      <c r="X13" s="76"/>
    </row>
    <row r="14" spans="1:30" ht="12.75" customHeight="1">
      <c r="C14" s="29"/>
      <c r="E14" s="645" t="s">
        <v>46</v>
      </c>
      <c r="F14" s="833">
        <v>389.29</v>
      </c>
      <c r="G14" s="835">
        <v>270.40386000000001</v>
      </c>
      <c r="H14" s="833">
        <v>936</v>
      </c>
      <c r="I14" s="984">
        <f t="shared" si="1"/>
        <v>8.9703974124637753</v>
      </c>
      <c r="J14" s="837">
        <f t="shared" si="2"/>
        <v>74.210232171520673</v>
      </c>
      <c r="K14" s="970">
        <v>7.8852739726027634</v>
      </c>
      <c r="L14" s="970">
        <v>3.720509873901281</v>
      </c>
      <c r="M14" s="961">
        <f t="shared" si="0"/>
        <v>88.394216153495961</v>
      </c>
      <c r="N14" s="839"/>
      <c r="O14" s="76"/>
      <c r="P14" s="76"/>
      <c r="Q14" s="76"/>
      <c r="R14" s="76"/>
      <c r="S14" s="76"/>
      <c r="T14" s="76"/>
      <c r="U14" s="76"/>
      <c r="V14" s="76"/>
      <c r="W14" s="76"/>
      <c r="X14" s="76"/>
    </row>
    <row r="15" spans="1:30" ht="12" customHeight="1">
      <c r="C15" s="29"/>
      <c r="E15" s="645" t="s">
        <v>47</v>
      </c>
      <c r="F15" s="833">
        <v>373.24</v>
      </c>
      <c r="G15" s="835">
        <v>150.727183</v>
      </c>
      <c r="H15" s="833">
        <v>533</v>
      </c>
      <c r="I15" s="984">
        <f t="shared" si="1"/>
        <v>4.9933578166206711</v>
      </c>
      <c r="J15" s="837">
        <f t="shared" si="2"/>
        <v>75.766319796244957</v>
      </c>
      <c r="K15" s="970">
        <v>6.1337519025875373</v>
      </c>
      <c r="L15" s="970">
        <v>1.5439497716895023</v>
      </c>
      <c r="M15" s="961">
        <f t="shared" si="0"/>
        <v>92.322298325722969</v>
      </c>
      <c r="N15" s="839"/>
      <c r="O15" s="75"/>
      <c r="P15" s="75"/>
      <c r="Q15" s="75"/>
      <c r="R15" s="75"/>
      <c r="S15" s="75"/>
      <c r="T15" s="75"/>
      <c r="U15" s="75"/>
      <c r="V15" s="75"/>
      <c r="W15" s="75"/>
      <c r="X15" s="75"/>
      <c r="Y15" s="82"/>
      <c r="Z15" s="73"/>
      <c r="AA15" s="73"/>
      <c r="AB15"/>
      <c r="AC15" s="72"/>
      <c r="AD15" s="72"/>
    </row>
    <row r="16" spans="1:30" ht="12" customHeight="1">
      <c r="C16" s="29"/>
      <c r="E16" s="645" t="s">
        <v>58</v>
      </c>
      <c r="F16" s="833">
        <v>822.86</v>
      </c>
      <c r="G16" s="835">
        <v>1181.8867499999999</v>
      </c>
      <c r="H16" s="833">
        <v>3249</v>
      </c>
      <c r="I16" s="984">
        <f t="shared" si="1"/>
        <v>19.158857660078031</v>
      </c>
      <c r="J16" s="837">
        <f t="shared" si="2"/>
        <v>44.207932161208149</v>
      </c>
      <c r="K16" s="970">
        <v>13.230242969767966</v>
      </c>
      <c r="L16" s="970">
        <v>1.1889858912544948</v>
      </c>
      <c r="M16" s="961">
        <f t="shared" si="0"/>
        <v>85.580771138977539</v>
      </c>
      <c r="N16" s="839"/>
      <c r="O16" s="75"/>
      <c r="P16" s="75"/>
      <c r="Q16" s="75"/>
      <c r="R16" s="75"/>
      <c r="S16" s="75"/>
      <c r="T16" s="75"/>
      <c r="U16" s="75"/>
      <c r="V16" s="75"/>
      <c r="W16" s="75"/>
      <c r="X16" s="75"/>
      <c r="Y16" s="82"/>
      <c r="Z16" s="73"/>
      <c r="AA16" s="73"/>
      <c r="AB16"/>
      <c r="AC16" s="72"/>
      <c r="AD16" s="72"/>
    </row>
    <row r="17" spans="1:31" ht="12.75" customHeight="1">
      <c r="C17" s="29"/>
      <c r="E17" s="645" t="s">
        <v>109</v>
      </c>
      <c r="F17" s="833">
        <v>394.64</v>
      </c>
      <c r="G17" s="835">
        <v>596.65777300000002</v>
      </c>
      <c r="H17" s="833">
        <v>1975</v>
      </c>
      <c r="I17" s="984">
        <f t="shared" si="1"/>
        <v>17.451112969419849</v>
      </c>
      <c r="J17" s="837">
        <f t="shared" si="2"/>
        <v>76.552098499642057</v>
      </c>
      <c r="K17" s="970">
        <v>0</v>
      </c>
      <c r="L17" s="970">
        <v>1.0998468190433808</v>
      </c>
      <c r="M17" s="961">
        <f t="shared" si="0"/>
        <v>98.900153180956622</v>
      </c>
      <c r="N17" s="839"/>
      <c r="O17" s="75"/>
      <c r="P17" s="75"/>
      <c r="Q17" s="75"/>
      <c r="R17" s="75"/>
      <c r="S17" s="75"/>
      <c r="T17" s="75"/>
      <c r="U17" s="75"/>
      <c r="V17" s="75"/>
      <c r="W17" s="75"/>
      <c r="X17" s="75"/>
      <c r="Y17" s="82"/>
      <c r="Z17" s="73"/>
      <c r="AA17" s="73"/>
      <c r="AB17"/>
      <c r="AC17" s="72"/>
      <c r="AD17" s="72"/>
    </row>
    <row r="18" spans="1:31" ht="12.75" customHeight="1">
      <c r="C18" s="92"/>
      <c r="E18" s="645" t="s">
        <v>110</v>
      </c>
      <c r="F18" s="833">
        <v>390.06</v>
      </c>
      <c r="G18" s="835">
        <v>499.57295299999998</v>
      </c>
      <c r="H18" s="833">
        <v>1602</v>
      </c>
      <c r="I18" s="984">
        <f t="shared" si="1"/>
        <v>14.708437406866331</v>
      </c>
      <c r="J18" s="837">
        <f t="shared" si="2"/>
        <v>79.947518717790004</v>
      </c>
      <c r="K18" s="970">
        <v>0</v>
      </c>
      <c r="L18" s="970">
        <v>0.5976027397260274</v>
      </c>
      <c r="M18" s="961">
        <f t="shared" si="0"/>
        <v>99.402397260273972</v>
      </c>
      <c r="N18" s="839"/>
      <c r="O18" s="75"/>
      <c r="P18" s="75"/>
      <c r="Q18" s="75"/>
      <c r="R18" s="75"/>
      <c r="S18" s="75"/>
      <c r="T18" s="75"/>
      <c r="U18" s="75"/>
      <c r="V18" s="75"/>
      <c r="W18" s="75"/>
      <c r="X18" s="75"/>
      <c r="Y18" s="82"/>
      <c r="Z18" s="73"/>
      <c r="AA18" s="73"/>
      <c r="AB18"/>
      <c r="AC18" s="72"/>
      <c r="AD18" s="72"/>
    </row>
    <row r="19" spans="1:31" ht="12.75" customHeight="1">
      <c r="C19" s="92"/>
      <c r="E19" s="645" t="s">
        <v>54</v>
      </c>
      <c r="F19" s="833">
        <v>785.25</v>
      </c>
      <c r="G19" s="835">
        <v>787.43728699999997</v>
      </c>
      <c r="H19" s="833">
        <v>2787</v>
      </c>
      <c r="I19" s="984">
        <f t="shared" si="1"/>
        <v>12.116077764629619</v>
      </c>
      <c r="J19" s="837">
        <f t="shared" si="2"/>
        <v>35.980820444034116</v>
      </c>
      <c r="K19" s="970">
        <v>0</v>
      </c>
      <c r="L19" s="970">
        <v>5.5195675444977086</v>
      </c>
      <c r="M19" s="961">
        <f t="shared" si="0"/>
        <v>94.480432455502296</v>
      </c>
      <c r="N19" s="839"/>
      <c r="O19" s="75"/>
      <c r="P19" s="75"/>
      <c r="Q19" s="75"/>
      <c r="R19" s="75"/>
      <c r="S19" s="75"/>
      <c r="T19" s="75"/>
      <c r="U19" s="75"/>
      <c r="V19" s="75"/>
      <c r="W19" s="75"/>
      <c r="X19" s="75"/>
      <c r="Y19" s="82"/>
      <c r="Z19" s="73"/>
      <c r="AA19" s="73"/>
      <c r="AB19"/>
      <c r="AC19" s="72"/>
      <c r="AD19" s="72"/>
    </row>
    <row r="20" spans="1:31" ht="12.75" customHeight="1">
      <c r="C20" s="93"/>
      <c r="E20" s="645" t="s">
        <v>40</v>
      </c>
      <c r="F20" s="833">
        <v>411.99</v>
      </c>
      <c r="G20" s="835">
        <v>1278.864656</v>
      </c>
      <c r="H20" s="833">
        <v>5535</v>
      </c>
      <c r="I20" s="984">
        <f t="shared" si="1"/>
        <v>36.877979646357076</v>
      </c>
      <c r="J20" s="837">
        <f t="shared" si="2"/>
        <v>56.081585723581526</v>
      </c>
      <c r="K20" s="970">
        <v>2.70547945205481</v>
      </c>
      <c r="L20" s="970">
        <v>1.2070670941322217</v>
      </c>
      <c r="M20" s="961">
        <f t="shared" si="0"/>
        <v>96.087453453812955</v>
      </c>
      <c r="N20" s="839"/>
      <c r="O20" s="75"/>
      <c r="P20" s="75"/>
      <c r="Q20" s="75"/>
      <c r="R20" s="75"/>
      <c r="S20" s="75"/>
      <c r="T20" s="75"/>
      <c r="U20" s="75"/>
      <c r="V20" s="75"/>
      <c r="W20" s="75"/>
      <c r="X20" s="75"/>
      <c r="Y20" s="82"/>
      <c r="Z20" s="73"/>
      <c r="AA20" s="73"/>
      <c r="AB20"/>
      <c r="AC20" s="72"/>
      <c r="AD20" s="72"/>
      <c r="AE20" s="56"/>
    </row>
    <row r="21" spans="1:31" s="56" customFormat="1" ht="12.75" customHeight="1">
      <c r="A21" s="27"/>
      <c r="B21" s="27"/>
      <c r="C21" s="92"/>
      <c r="D21" s="27"/>
      <c r="E21" s="645" t="s">
        <v>41</v>
      </c>
      <c r="F21" s="833">
        <v>399.75</v>
      </c>
      <c r="G21" s="835">
        <v>2290.470311</v>
      </c>
      <c r="H21" s="833">
        <v>7636</v>
      </c>
      <c r="I21" s="984">
        <f t="shared" si="1"/>
        <v>67.378650076557463</v>
      </c>
      <c r="J21" s="837">
        <f t="shared" si="2"/>
        <v>75.036103660911706</v>
      </c>
      <c r="K21" s="970">
        <v>1.3394216038741422</v>
      </c>
      <c r="L21" s="970">
        <v>1.5850456621004612</v>
      </c>
      <c r="M21" s="961">
        <f t="shared" si="0"/>
        <v>97.075532734025401</v>
      </c>
      <c r="N21" s="839"/>
      <c r="O21" s="75"/>
      <c r="P21" s="75"/>
      <c r="Q21" s="75"/>
      <c r="R21" s="75"/>
      <c r="S21" s="75"/>
      <c r="T21" s="75"/>
      <c r="U21" s="75"/>
      <c r="V21" s="75"/>
      <c r="W21" s="75"/>
      <c r="X21" s="75"/>
      <c r="Y21" s="82"/>
      <c r="Z21" s="73"/>
      <c r="AA21" s="73"/>
      <c r="AB21"/>
      <c r="AC21" s="72"/>
      <c r="AD21" s="72"/>
      <c r="AE21" s="32"/>
    </row>
    <row r="22" spans="1:31" s="56" customFormat="1" ht="12.75" customHeight="1">
      <c r="A22" s="27"/>
      <c r="B22" s="27"/>
      <c r="C22" s="92"/>
      <c r="D22" s="27"/>
      <c r="E22" s="645" t="s">
        <v>125</v>
      </c>
      <c r="F22" s="833">
        <v>859.07</v>
      </c>
      <c r="G22" s="835">
        <v>823.02842000000101</v>
      </c>
      <c r="H22" s="833">
        <v>2537</v>
      </c>
      <c r="I22" s="984">
        <f t="shared" si="1"/>
        <v>14.876197229105564</v>
      </c>
      <c r="J22" s="837">
        <f t="shared" si="2"/>
        <v>37.7629411504982</v>
      </c>
      <c r="K22" s="970">
        <v>2.7321156728913834</v>
      </c>
      <c r="L22" s="970">
        <v>23.750466428522067</v>
      </c>
      <c r="M22" s="961">
        <f t="shared" si="0"/>
        <v>73.517417898586558</v>
      </c>
      <c r="N22" s="839"/>
      <c r="O22" s="75"/>
      <c r="P22" s="75"/>
      <c r="Q22" s="75"/>
      <c r="R22" s="75"/>
      <c r="S22" s="75"/>
      <c r="T22" s="75"/>
      <c r="U22" s="75"/>
      <c r="V22" s="75"/>
      <c r="W22" s="75"/>
      <c r="X22" s="75"/>
      <c r="Y22" s="82"/>
      <c r="Z22" s="73"/>
      <c r="AA22" s="73"/>
      <c r="AB22"/>
      <c r="AC22" s="72"/>
      <c r="AD22" s="72"/>
      <c r="AE22" s="32"/>
    </row>
    <row r="23" spans="1:31" s="56" customFormat="1" ht="12.75" customHeight="1">
      <c r="A23" s="27"/>
      <c r="B23" s="27"/>
      <c r="C23" s="92"/>
      <c r="D23" s="27"/>
      <c r="E23" s="988" t="s">
        <v>48</v>
      </c>
      <c r="F23" s="676">
        <v>392.68</v>
      </c>
      <c r="G23" s="687">
        <v>-1.122663</v>
      </c>
      <c r="H23" s="676">
        <v>20</v>
      </c>
      <c r="I23" s="986" t="str">
        <f>IF(G23&lt;=0,"-",(G23/((M23/100)*F23*8.76))*100)</f>
        <v>-</v>
      </c>
      <c r="J23" s="987" t="s">
        <v>44</v>
      </c>
      <c r="K23" s="970">
        <v>2.1299467081649666</v>
      </c>
      <c r="L23" s="970">
        <v>0</v>
      </c>
      <c r="M23" s="961">
        <f t="shared" si="0"/>
        <v>97.870053291835035</v>
      </c>
      <c r="N23" s="839"/>
      <c r="O23" s="75"/>
      <c r="P23" s="75"/>
      <c r="Q23" s="75"/>
      <c r="R23" s="75"/>
      <c r="S23" s="75"/>
      <c r="T23" s="75"/>
      <c r="U23" s="75"/>
      <c r="V23" s="75"/>
      <c r="W23" s="75"/>
      <c r="X23" s="75"/>
      <c r="Y23" s="82"/>
      <c r="Z23" s="73"/>
      <c r="AA23" s="73"/>
      <c r="AB23"/>
      <c r="AC23" s="72"/>
      <c r="AD23" s="72"/>
      <c r="AE23" s="32"/>
    </row>
    <row r="24" spans="1:31" s="56" customFormat="1" ht="12.75" customHeight="1">
      <c r="A24" s="27"/>
      <c r="B24" s="27"/>
      <c r="C24" s="92"/>
      <c r="D24" s="27"/>
      <c r="E24" s="988" t="s">
        <v>49</v>
      </c>
      <c r="F24" s="676">
        <v>387.98</v>
      </c>
      <c r="G24" s="687">
        <v>-3.6667540000000001</v>
      </c>
      <c r="H24" s="676">
        <v>0</v>
      </c>
      <c r="I24" s="986" t="str">
        <f t="shared" si="1"/>
        <v>-</v>
      </c>
      <c r="J24" s="987" t="s">
        <v>44</v>
      </c>
      <c r="K24" s="970">
        <v>3.3618721461187411</v>
      </c>
      <c r="L24" s="970">
        <v>0.54775494672755276</v>
      </c>
      <c r="M24" s="961">
        <f t="shared" si="0"/>
        <v>96.090372907153707</v>
      </c>
      <c r="N24" s="839"/>
      <c r="O24" s="75"/>
      <c r="P24" s="75"/>
      <c r="Q24" s="75"/>
      <c r="R24" s="75"/>
      <c r="S24" s="75"/>
      <c r="T24" s="75"/>
      <c r="U24" s="75"/>
      <c r="V24" s="75"/>
      <c r="W24" s="75"/>
      <c r="X24" s="75"/>
      <c r="Y24" s="82"/>
      <c r="Z24" s="73"/>
      <c r="AA24" s="73"/>
      <c r="AB24"/>
      <c r="AC24" s="72"/>
      <c r="AD24" s="72"/>
      <c r="AE24" s="32"/>
    </row>
    <row r="25" spans="1:31" s="56" customFormat="1" ht="12.75" customHeight="1">
      <c r="A25" s="27"/>
      <c r="B25" s="27"/>
      <c r="C25" s="92"/>
      <c r="D25" s="27"/>
      <c r="E25" s="645" t="s">
        <v>62</v>
      </c>
      <c r="F25" s="833">
        <v>418.22</v>
      </c>
      <c r="G25" s="835">
        <v>1001.325345</v>
      </c>
      <c r="H25" s="833">
        <v>3186</v>
      </c>
      <c r="I25" s="984">
        <f t="shared" si="1"/>
        <v>27.811138722430911</v>
      </c>
      <c r="J25" s="837">
        <f t="shared" si="2"/>
        <v>75.14924812277232</v>
      </c>
      <c r="K25" s="970">
        <v>0</v>
      </c>
      <c r="L25" s="970">
        <v>1.723985950878848</v>
      </c>
      <c r="M25" s="961">
        <f t="shared" si="0"/>
        <v>98.276014049121159</v>
      </c>
      <c r="N25" s="839"/>
      <c r="O25" s="75"/>
      <c r="P25" s="75"/>
      <c r="Q25" s="75"/>
      <c r="R25" s="75"/>
      <c r="S25" s="75"/>
      <c r="T25" s="75"/>
      <c r="U25" s="75"/>
      <c r="V25" s="75"/>
      <c r="W25" s="75"/>
      <c r="X25" s="75"/>
      <c r="Y25" s="82"/>
      <c r="Z25" s="73"/>
      <c r="AA25" s="73"/>
      <c r="AB25"/>
      <c r="AC25" s="72"/>
      <c r="AD25" s="72"/>
      <c r="AE25" s="32"/>
    </row>
    <row r="26" spans="1:31" s="56" customFormat="1" ht="12.75" customHeight="1">
      <c r="A26" s="27"/>
      <c r="B26" s="27"/>
      <c r="C26" s="92"/>
      <c r="D26" s="27"/>
      <c r="E26" s="645" t="s">
        <v>63</v>
      </c>
      <c r="F26" s="833">
        <v>417.83</v>
      </c>
      <c r="G26" s="835">
        <v>489.22279599999996</v>
      </c>
      <c r="H26" s="833">
        <v>1563</v>
      </c>
      <c r="I26" s="984">
        <f t="shared" si="1"/>
        <v>13.600240783441519</v>
      </c>
      <c r="J26" s="837">
        <f t="shared" si="2"/>
        <v>74.911430166055069</v>
      </c>
      <c r="K26" s="970">
        <v>1.2878614825209678</v>
      </c>
      <c r="L26" s="970">
        <v>0.43412649101293799</v>
      </c>
      <c r="M26" s="961">
        <f t="shared" si="0"/>
        <v>98.278012026466101</v>
      </c>
      <c r="N26" s="839"/>
      <c r="O26" s="75"/>
      <c r="P26" s="75"/>
      <c r="Q26" s="75"/>
      <c r="R26" s="75"/>
      <c r="S26" s="75"/>
      <c r="T26" s="75"/>
      <c r="U26" s="75"/>
      <c r="V26" s="75"/>
      <c r="W26" s="75"/>
      <c r="X26" s="75"/>
      <c r="Y26" s="82"/>
      <c r="Z26" s="73"/>
      <c r="AA26" s="73"/>
      <c r="AB26"/>
      <c r="AC26" s="72"/>
      <c r="AD26" s="72"/>
      <c r="AE26" s="32"/>
    </row>
    <row r="27" spans="1:31" s="56" customFormat="1" ht="12.75" customHeight="1">
      <c r="A27" s="27"/>
      <c r="B27" s="27"/>
      <c r="C27" s="92"/>
      <c r="D27" s="27"/>
      <c r="E27" s="645" t="s">
        <v>64</v>
      </c>
      <c r="F27" s="833">
        <v>412.77</v>
      </c>
      <c r="G27" s="835">
        <v>692.96350100000006</v>
      </c>
      <c r="H27" s="833">
        <v>2169</v>
      </c>
      <c r="I27" s="984">
        <f t="shared" si="1"/>
        <v>22.378151537293608</v>
      </c>
      <c r="J27" s="837">
        <f t="shared" si="2"/>
        <v>77.400306979307558</v>
      </c>
      <c r="K27" s="970">
        <v>14.314307439702684</v>
      </c>
      <c r="L27" s="970">
        <v>4.6232876712328765E-2</v>
      </c>
      <c r="M27" s="961">
        <f t="shared" si="0"/>
        <v>85.639459683584988</v>
      </c>
      <c r="N27" s="839"/>
      <c r="O27" s="75"/>
      <c r="P27" s="75"/>
      <c r="Q27" s="75"/>
      <c r="R27" s="75"/>
      <c r="S27" s="75"/>
      <c r="T27" s="75"/>
      <c r="U27" s="75"/>
      <c r="V27" s="75"/>
      <c r="W27" s="75"/>
      <c r="X27" s="75"/>
      <c r="Y27" s="82"/>
      <c r="Z27" s="73"/>
      <c r="AA27" s="73"/>
      <c r="AB27"/>
      <c r="AC27" s="72"/>
      <c r="AD27" s="72"/>
      <c r="AE27" s="32"/>
    </row>
    <row r="28" spans="1:31" s="56" customFormat="1" ht="12.75" customHeight="1">
      <c r="A28" s="27"/>
      <c r="B28" s="27"/>
      <c r="C28" s="92"/>
      <c r="D28" s="27"/>
      <c r="E28" s="645" t="s">
        <v>38</v>
      </c>
      <c r="F28" s="833">
        <v>424.91</v>
      </c>
      <c r="G28" s="835">
        <v>213.41369699999998</v>
      </c>
      <c r="H28" s="833">
        <v>915</v>
      </c>
      <c r="I28" s="984">
        <f t="shared" si="1"/>
        <v>5.8774440790852607</v>
      </c>
      <c r="J28" s="837">
        <f t="shared" si="2"/>
        <v>54.891391851157678</v>
      </c>
      <c r="K28" s="970">
        <v>2.1917808219178201</v>
      </c>
      <c r="L28" s="970">
        <v>0.25699466218750505</v>
      </c>
      <c r="M28" s="961">
        <f t="shared" si="0"/>
        <v>97.551224515894674</v>
      </c>
      <c r="N28" s="839"/>
      <c r="O28" s="75"/>
      <c r="P28" s="75"/>
      <c r="Q28" s="75"/>
      <c r="R28" s="75"/>
      <c r="S28" s="75"/>
      <c r="T28" s="75"/>
      <c r="U28" s="75"/>
      <c r="V28" s="75"/>
      <c r="W28" s="75"/>
      <c r="X28" s="75"/>
      <c r="Y28" s="82"/>
      <c r="Z28" s="73"/>
      <c r="AA28" s="73"/>
      <c r="AB28"/>
      <c r="AC28" s="72"/>
      <c r="AD28" s="72"/>
      <c r="AE28" s="32"/>
    </row>
    <row r="29" spans="1:31" ht="12.75" customHeight="1">
      <c r="C29" s="92"/>
      <c r="E29" s="988" t="s">
        <v>45</v>
      </c>
      <c r="F29" s="676">
        <v>378.95</v>
      </c>
      <c r="G29" s="687">
        <v>-5.8696450000000002</v>
      </c>
      <c r="H29" s="676">
        <v>0</v>
      </c>
      <c r="I29" s="986" t="str">
        <f t="shared" si="1"/>
        <v>-</v>
      </c>
      <c r="J29" s="987" t="s">
        <v>44</v>
      </c>
      <c r="K29" s="970">
        <v>1.2490487062404945</v>
      </c>
      <c r="L29" s="970">
        <v>1.6933028919330393</v>
      </c>
      <c r="M29" s="961">
        <f t="shared" si="0"/>
        <v>97.057648401826455</v>
      </c>
      <c r="N29" s="839"/>
      <c r="O29" s="75"/>
      <c r="P29" s="75"/>
      <c r="Q29" s="75"/>
      <c r="R29" s="75"/>
      <c r="S29" s="75"/>
      <c r="T29" s="75"/>
      <c r="U29" s="75"/>
      <c r="V29" s="75"/>
      <c r="W29" s="75"/>
      <c r="X29" s="75"/>
      <c r="Y29" s="82"/>
      <c r="Z29" s="73"/>
      <c r="AA29" s="73"/>
      <c r="AB29"/>
      <c r="AC29" s="72"/>
      <c r="AD29" s="72"/>
    </row>
    <row r="30" spans="1:31" ht="12.75" customHeight="1">
      <c r="C30" s="92"/>
      <c r="E30" s="645" t="s">
        <v>116</v>
      </c>
      <c r="F30" s="833">
        <v>418.46</v>
      </c>
      <c r="G30" s="835">
        <v>441.68779999999998</v>
      </c>
      <c r="H30" s="833">
        <v>1827</v>
      </c>
      <c r="I30" s="984">
        <f t="shared" si="1"/>
        <v>12.063451065285424</v>
      </c>
      <c r="J30" s="837">
        <f t="shared" si="2"/>
        <v>57.772732039790064</v>
      </c>
      <c r="K30" s="970">
        <v>0</v>
      </c>
      <c r="L30" s="970">
        <v>0.11833348612238904</v>
      </c>
      <c r="M30" s="961">
        <f t="shared" si="0"/>
        <v>99.881666513877605</v>
      </c>
      <c r="N30" s="839"/>
      <c r="O30" s="75"/>
      <c r="P30" s="75"/>
      <c r="Q30" s="75"/>
      <c r="R30" s="75"/>
      <c r="S30" s="75"/>
      <c r="T30" s="75"/>
      <c r="U30" s="75"/>
      <c r="V30" s="75"/>
      <c r="W30" s="75"/>
      <c r="X30" s="75"/>
      <c r="Y30" s="82"/>
      <c r="Z30" s="73"/>
      <c r="AA30" s="73"/>
      <c r="AB30"/>
      <c r="AC30" s="72"/>
      <c r="AD30" s="72"/>
    </row>
    <row r="31" spans="1:31" ht="12.75" customHeight="1">
      <c r="C31" s="92"/>
      <c r="E31" s="645" t="s">
        <v>39</v>
      </c>
      <c r="F31" s="833">
        <v>782</v>
      </c>
      <c r="G31" s="835">
        <v>95.404539999999912</v>
      </c>
      <c r="H31" s="833">
        <v>394</v>
      </c>
      <c r="I31" s="984">
        <f t="shared" si="1"/>
        <v>1.4414673632615713</v>
      </c>
      <c r="J31" s="837">
        <f t="shared" si="2"/>
        <v>30.964642268295499</v>
      </c>
      <c r="K31" s="970">
        <v>1.7562672546683973</v>
      </c>
      <c r="L31" s="970">
        <v>1.6267726763129338</v>
      </c>
      <c r="M31" s="961">
        <f t="shared" si="0"/>
        <v>96.61696006901866</v>
      </c>
      <c r="N31" s="839"/>
      <c r="O31" s="75"/>
      <c r="P31" s="75"/>
      <c r="Q31" s="75"/>
      <c r="R31" s="75"/>
      <c r="S31" s="75"/>
      <c r="T31" s="75"/>
      <c r="U31" s="75"/>
      <c r="V31" s="75"/>
      <c r="W31" s="75"/>
      <c r="X31" s="75"/>
      <c r="Y31" s="82"/>
      <c r="Z31" s="73"/>
      <c r="AA31" s="73"/>
      <c r="AB31"/>
      <c r="AC31" s="72"/>
      <c r="AD31" s="72"/>
      <c r="AE31" s="56"/>
    </row>
    <row r="32" spans="1:31" ht="12.75" customHeight="1">
      <c r="C32" s="92"/>
      <c r="E32" s="645" t="s">
        <v>117</v>
      </c>
      <c r="F32" s="833">
        <v>839.35</v>
      </c>
      <c r="G32" s="835">
        <v>1408.4701</v>
      </c>
      <c r="H32" s="833">
        <v>4965</v>
      </c>
      <c r="I32" s="984">
        <f t="shared" si="1"/>
        <v>20.073852137426751</v>
      </c>
      <c r="J32" s="837">
        <f t="shared" si="2"/>
        <v>33.797555066318466</v>
      </c>
      <c r="K32" s="970">
        <v>3.6929824919331264</v>
      </c>
      <c r="L32" s="970">
        <v>0.88036044115911516</v>
      </c>
      <c r="M32" s="961">
        <f t="shared" si="0"/>
        <v>95.426657066907765</v>
      </c>
      <c r="N32" s="839"/>
      <c r="O32" s="75"/>
      <c r="P32" s="75"/>
      <c r="Q32" s="75"/>
      <c r="R32" s="75"/>
      <c r="S32" s="75"/>
      <c r="T32" s="75"/>
      <c r="U32" s="75"/>
      <c r="V32" s="75"/>
      <c r="W32" s="75"/>
      <c r="X32" s="75"/>
      <c r="Y32" s="82"/>
      <c r="Z32" s="73"/>
      <c r="AA32" s="73"/>
      <c r="AB32"/>
      <c r="AC32" s="72"/>
      <c r="AD32" s="72"/>
      <c r="AE32" s="56"/>
    </row>
    <row r="33" spans="3:31" ht="12.75" customHeight="1">
      <c r="C33" s="92"/>
      <c r="E33" s="645" t="s">
        <v>68</v>
      </c>
      <c r="F33" s="833">
        <v>790.68</v>
      </c>
      <c r="G33" s="835">
        <v>49.715000000000003</v>
      </c>
      <c r="H33" s="833">
        <v>197</v>
      </c>
      <c r="I33" s="984">
        <f t="shared" si="1"/>
        <v>0.74111572855353758</v>
      </c>
      <c r="J33" s="837">
        <f t="shared" si="2"/>
        <v>31.916882441869099</v>
      </c>
      <c r="K33" s="970">
        <v>0</v>
      </c>
      <c r="L33" s="970">
        <v>3.1506849315068455</v>
      </c>
      <c r="M33" s="961">
        <f t="shared" si="0"/>
        <v>96.849315068493155</v>
      </c>
      <c r="N33" s="839"/>
      <c r="O33" s="75"/>
      <c r="P33" s="75"/>
      <c r="Q33" s="75"/>
      <c r="R33" s="75"/>
      <c r="S33" s="75"/>
      <c r="T33" s="75"/>
      <c r="U33" s="75"/>
      <c r="V33" s="75"/>
      <c r="W33" s="75"/>
      <c r="X33" s="75"/>
      <c r="Y33" s="82"/>
      <c r="Z33" s="73"/>
      <c r="AA33" s="73"/>
      <c r="AB33"/>
      <c r="AC33" s="72"/>
      <c r="AD33" s="72"/>
      <c r="AE33" s="56"/>
    </row>
    <row r="34" spans="3:31" ht="12.75" customHeight="1">
      <c r="C34" s="92"/>
      <c r="E34" s="645" t="s">
        <v>69</v>
      </c>
      <c r="F34" s="833">
        <v>390.94</v>
      </c>
      <c r="G34" s="835">
        <v>108.726392</v>
      </c>
      <c r="H34" s="833">
        <v>498</v>
      </c>
      <c r="I34" s="984">
        <f t="shared" si="1"/>
        <v>3.2332408097079797</v>
      </c>
      <c r="J34" s="837">
        <f t="shared" si="2"/>
        <v>55.846444045995206</v>
      </c>
      <c r="K34" s="970">
        <v>1.7817732115677425</v>
      </c>
      <c r="L34" s="970">
        <v>2.4733637747336525E-2</v>
      </c>
      <c r="M34" s="961">
        <f t="shared" si="0"/>
        <v>98.19349315068493</v>
      </c>
      <c r="N34" s="839"/>
      <c r="O34" s="75"/>
      <c r="P34" s="75"/>
      <c r="Q34" s="75"/>
      <c r="R34" s="75"/>
      <c r="S34" s="75"/>
      <c r="T34" s="75"/>
      <c r="U34" s="75"/>
      <c r="V34" s="75"/>
      <c r="W34" s="75"/>
      <c r="X34" s="75"/>
      <c r="Y34" s="82"/>
      <c r="Z34" s="73"/>
      <c r="AA34" s="73"/>
      <c r="AB34"/>
      <c r="AC34" s="72"/>
      <c r="AD34" s="72"/>
      <c r="AE34" s="56"/>
    </row>
    <row r="35" spans="3:31" ht="12.75" customHeight="1">
      <c r="C35" s="92"/>
      <c r="E35" s="645" t="s">
        <v>70</v>
      </c>
      <c r="F35" s="833">
        <v>402.68</v>
      </c>
      <c r="G35" s="835">
        <v>249.10739999999998</v>
      </c>
      <c r="H35" s="833">
        <v>913</v>
      </c>
      <c r="I35" s="984">
        <f t="shared" si="1"/>
        <v>7.5064474606735239</v>
      </c>
      <c r="J35" s="837">
        <f t="shared" si="2"/>
        <v>67.757253129117061</v>
      </c>
      <c r="K35" s="970">
        <v>5.2625570776255408</v>
      </c>
      <c r="L35" s="970">
        <v>0.65945648376874144</v>
      </c>
      <c r="M35" s="961">
        <f t="shared" si="0"/>
        <v>94.07798643860572</v>
      </c>
      <c r="N35" s="839"/>
      <c r="O35" s="75"/>
      <c r="P35" s="75"/>
      <c r="Q35" s="75"/>
      <c r="R35" s="75"/>
      <c r="S35" s="75"/>
      <c r="T35" s="75"/>
      <c r="U35" s="75"/>
      <c r="V35" s="75"/>
      <c r="W35" s="75"/>
      <c r="X35" s="75"/>
      <c r="Y35" s="82"/>
      <c r="Z35" s="73"/>
      <c r="AA35" s="73"/>
      <c r="AB35"/>
      <c r="AC35" s="72"/>
      <c r="AD35" s="72"/>
      <c r="AE35" s="56"/>
    </row>
    <row r="36" spans="3:31" ht="12.75" customHeight="1">
      <c r="C36" s="92"/>
      <c r="E36" s="988" t="s">
        <v>71</v>
      </c>
      <c r="F36" s="676">
        <v>401.37</v>
      </c>
      <c r="G36" s="687">
        <v>-1.458197</v>
      </c>
      <c r="H36" s="676">
        <v>0</v>
      </c>
      <c r="I36" s="986" t="str">
        <f t="shared" si="1"/>
        <v>-</v>
      </c>
      <c r="J36" s="987" t="s">
        <v>44</v>
      </c>
      <c r="K36" s="970">
        <v>0</v>
      </c>
      <c r="L36" s="970">
        <v>0</v>
      </c>
      <c r="M36" s="961">
        <f t="shared" si="0"/>
        <v>100</v>
      </c>
      <c r="N36" s="839"/>
      <c r="O36" s="75"/>
      <c r="P36" s="75"/>
      <c r="Q36" s="75"/>
      <c r="R36" s="75"/>
      <c r="S36" s="75"/>
      <c r="T36" s="75"/>
      <c r="U36" s="75"/>
      <c r="V36" s="75"/>
      <c r="W36" s="75"/>
      <c r="X36" s="75"/>
      <c r="Y36" s="82"/>
      <c r="Z36" s="73"/>
      <c r="AA36" s="73"/>
      <c r="AB36"/>
      <c r="AC36" s="72"/>
      <c r="AD36" s="72"/>
      <c r="AE36" s="56"/>
    </row>
    <row r="37" spans="3:31" ht="12.75" customHeight="1">
      <c r="C37" s="92"/>
      <c r="E37" s="645" t="s">
        <v>72</v>
      </c>
      <c r="F37" s="833">
        <v>395.2</v>
      </c>
      <c r="G37" s="835">
        <v>6.4465350000000097</v>
      </c>
      <c r="H37" s="833">
        <v>64</v>
      </c>
      <c r="I37" s="984">
        <f t="shared" si="1"/>
        <v>0.18623057892681533</v>
      </c>
      <c r="J37" s="837">
        <f t="shared" si="2"/>
        <v>25.487628890435261</v>
      </c>
      <c r="K37" s="970">
        <v>0</v>
      </c>
      <c r="L37" s="970">
        <v>1.0520076534856666E-2</v>
      </c>
      <c r="M37" s="961">
        <f t="shared" si="0"/>
        <v>99.98947992346514</v>
      </c>
      <c r="N37" s="839"/>
      <c r="O37" s="75"/>
      <c r="P37" s="75"/>
      <c r="Q37" s="75"/>
      <c r="R37" s="75"/>
      <c r="S37" s="75"/>
      <c r="T37" s="75"/>
      <c r="U37" s="75"/>
      <c r="V37" s="75"/>
      <c r="W37" s="75"/>
      <c r="X37" s="75"/>
      <c r="Y37" s="82"/>
      <c r="Z37" s="73"/>
      <c r="AA37" s="73"/>
      <c r="AB37"/>
      <c r="AC37" s="72"/>
      <c r="AD37" s="72"/>
      <c r="AE37" s="56"/>
    </row>
    <row r="38" spans="3:31" ht="12.75" customHeight="1">
      <c r="C38" s="92"/>
      <c r="E38" s="988" t="s">
        <v>118</v>
      </c>
      <c r="F38" s="676">
        <v>804.36</v>
      </c>
      <c r="G38" s="687">
        <v>-4.9154660000000003</v>
      </c>
      <c r="H38" s="676">
        <v>0</v>
      </c>
      <c r="I38" s="986" t="str">
        <f t="shared" si="1"/>
        <v>-</v>
      </c>
      <c r="J38" s="987" t="s">
        <v>44</v>
      </c>
      <c r="K38" s="970">
        <v>1.8436073059360676</v>
      </c>
      <c r="L38" s="970">
        <v>0</v>
      </c>
      <c r="M38" s="961">
        <f t="shared" si="0"/>
        <v>98.156392694063939</v>
      </c>
      <c r="N38" s="839"/>
      <c r="O38" s="75"/>
      <c r="P38" s="75"/>
      <c r="Q38" s="75"/>
      <c r="R38" s="75"/>
      <c r="S38" s="75"/>
      <c r="T38" s="75"/>
      <c r="U38" s="75"/>
      <c r="V38" s="75"/>
      <c r="W38" s="75"/>
      <c r="X38" s="75"/>
      <c r="Y38" s="82"/>
      <c r="Z38" s="73"/>
      <c r="AA38" s="73"/>
      <c r="AB38"/>
      <c r="AC38" s="72"/>
      <c r="AD38" s="72"/>
      <c r="AE38" s="56"/>
    </row>
    <row r="39" spans="3:31" ht="12.75" customHeight="1">
      <c r="C39" s="92"/>
      <c r="E39" s="853" t="s">
        <v>119</v>
      </c>
      <c r="F39" s="833">
        <v>274.64</v>
      </c>
      <c r="G39" s="835">
        <v>15.069424999999999</v>
      </c>
      <c r="H39" s="833">
        <v>397</v>
      </c>
      <c r="I39" s="984">
        <f t="shared" si="1"/>
        <v>0.63334378215330012</v>
      </c>
      <c r="J39" s="837">
        <f t="shared" si="2"/>
        <v>13.821092837997769</v>
      </c>
      <c r="K39" s="970">
        <v>1.1015981735159781</v>
      </c>
      <c r="L39" s="970">
        <v>0</v>
      </c>
      <c r="M39" s="961">
        <f t="shared" si="0"/>
        <v>98.898401826484019</v>
      </c>
      <c r="N39" s="839"/>
      <c r="O39" s="75"/>
      <c r="P39" s="75"/>
      <c r="Q39" s="75"/>
      <c r="R39" s="75"/>
      <c r="S39" s="75"/>
      <c r="T39" s="75"/>
      <c r="U39" s="75"/>
      <c r="V39" s="75"/>
      <c r="W39" s="75"/>
      <c r="X39" s="75"/>
      <c r="Y39" s="82"/>
      <c r="Z39" s="73"/>
      <c r="AA39" s="73"/>
      <c r="AB39"/>
      <c r="AC39" s="72"/>
      <c r="AD39" s="72"/>
      <c r="AE39" s="56"/>
    </row>
    <row r="40" spans="3:31" ht="12.75" customHeight="1">
      <c r="C40" s="92"/>
      <c r="E40" s="645" t="s">
        <v>73</v>
      </c>
      <c r="F40" s="833">
        <v>815.64</v>
      </c>
      <c r="G40" s="835">
        <v>494.44290999999998</v>
      </c>
      <c r="H40" s="833">
        <v>1623</v>
      </c>
      <c r="I40" s="984">
        <f t="shared" si="1"/>
        <v>7.7848939334950202</v>
      </c>
      <c r="J40" s="837">
        <f t="shared" si="2"/>
        <v>37.350732036499132</v>
      </c>
      <c r="K40" s="970">
        <v>9.1437428198082831</v>
      </c>
      <c r="L40" s="970">
        <v>1.9646349803265597</v>
      </c>
      <c r="M40" s="961">
        <f t="shared" si="0"/>
        <v>88.891622199865154</v>
      </c>
      <c r="N40" s="839"/>
      <c r="O40" s="75"/>
      <c r="P40" s="75"/>
      <c r="Q40" s="75"/>
      <c r="R40" s="75"/>
      <c r="S40" s="75"/>
      <c r="T40" s="75"/>
      <c r="U40" s="75"/>
      <c r="V40" s="75"/>
      <c r="W40" s="75"/>
      <c r="X40" s="75"/>
      <c r="Y40" s="82"/>
      <c r="Z40" s="73"/>
      <c r="AA40" s="73"/>
      <c r="AB40"/>
      <c r="AC40" s="72"/>
      <c r="AD40" s="72"/>
      <c r="AE40" s="56"/>
    </row>
    <row r="41" spans="3:31" ht="12.75" customHeight="1">
      <c r="C41" s="92"/>
      <c r="E41" s="645" t="s">
        <v>129</v>
      </c>
      <c r="F41" s="833">
        <v>415.51</v>
      </c>
      <c r="G41" s="835">
        <v>2185.4875269999998</v>
      </c>
      <c r="H41" s="833">
        <v>6946</v>
      </c>
      <c r="I41" s="984">
        <f t="shared" si="1"/>
        <v>61.011549666585992</v>
      </c>
      <c r="J41" s="837">
        <f t="shared" si="2"/>
        <v>75.723743012127713</v>
      </c>
      <c r="K41" s="970">
        <v>0</v>
      </c>
      <c r="L41" s="970">
        <v>1.5874036342855886</v>
      </c>
      <c r="M41" s="961">
        <f t="shared" si="0"/>
        <v>98.412596365714407</v>
      </c>
      <c r="N41" s="839"/>
      <c r="O41" s="75"/>
      <c r="P41" s="75"/>
      <c r="Q41" s="75"/>
      <c r="R41" s="75"/>
      <c r="S41" s="75"/>
      <c r="T41" s="75"/>
      <c r="U41" s="75"/>
      <c r="V41" s="75"/>
      <c r="W41" s="75"/>
      <c r="X41" s="75"/>
      <c r="Y41" s="82"/>
      <c r="Z41" s="73"/>
      <c r="AA41" s="73"/>
      <c r="AB41"/>
      <c r="AC41" s="72"/>
      <c r="AD41" s="72"/>
      <c r="AE41" s="56"/>
    </row>
    <row r="42" spans="3:31" ht="12.75" customHeight="1">
      <c r="C42" s="92"/>
      <c r="E42" s="645" t="s">
        <v>50</v>
      </c>
      <c r="F42" s="833">
        <v>386.79</v>
      </c>
      <c r="G42" s="835">
        <v>-0.24577499999999902</v>
      </c>
      <c r="H42" s="833">
        <v>22</v>
      </c>
      <c r="I42" s="986" t="str">
        <f t="shared" si="1"/>
        <v>-</v>
      </c>
      <c r="J42" s="837">
        <f t="shared" si="2"/>
        <v>-2.8882832826833327</v>
      </c>
      <c r="K42" s="970">
        <v>3.4284627092846369</v>
      </c>
      <c r="L42" s="970">
        <v>0</v>
      </c>
      <c r="M42" s="961">
        <f t="shared" si="0"/>
        <v>96.571537290715369</v>
      </c>
      <c r="N42" s="839"/>
      <c r="O42" s="75"/>
      <c r="P42" s="75"/>
      <c r="Q42" s="75"/>
      <c r="R42" s="75"/>
      <c r="S42" s="75"/>
      <c r="T42" s="75"/>
      <c r="U42" s="75"/>
      <c r="V42" s="75"/>
      <c r="W42" s="75"/>
      <c r="X42" s="75"/>
      <c r="Y42" s="82"/>
      <c r="Z42" s="73"/>
      <c r="AA42" s="73"/>
      <c r="AB42"/>
      <c r="AC42" s="72"/>
      <c r="AD42" s="72"/>
      <c r="AE42" s="56"/>
    </row>
    <row r="43" spans="3:31" ht="12.75" customHeight="1">
      <c r="C43" s="92"/>
      <c r="E43" s="645" t="s">
        <v>51</v>
      </c>
      <c r="F43" s="833">
        <v>389.19</v>
      </c>
      <c r="G43" s="835">
        <v>229.78120000000001</v>
      </c>
      <c r="H43" s="833">
        <v>761</v>
      </c>
      <c r="I43" s="984">
        <f t="shared" si="1"/>
        <v>6.9741472447409985</v>
      </c>
      <c r="J43" s="837">
        <f t="shared" si="2"/>
        <v>77.583284856695016</v>
      </c>
      <c r="K43" s="970">
        <v>3.3445585996955662</v>
      </c>
      <c r="L43" s="970">
        <v>1.5289967833508684E-2</v>
      </c>
      <c r="M43" s="961">
        <f t="shared" si="0"/>
        <v>96.64015143247093</v>
      </c>
      <c r="N43" s="839"/>
      <c r="O43" s="75"/>
      <c r="P43" s="75"/>
      <c r="Q43" s="75"/>
      <c r="R43" s="75"/>
      <c r="S43" s="75"/>
      <c r="T43" s="75"/>
      <c r="U43" s="75"/>
      <c r="V43" s="75"/>
      <c r="W43" s="75"/>
      <c r="X43" s="75"/>
      <c r="Y43" s="82"/>
      <c r="Z43" s="73"/>
      <c r="AA43" s="73"/>
      <c r="AB43"/>
      <c r="AC43" s="72"/>
      <c r="AD43" s="72"/>
    </row>
    <row r="44" spans="3:31" ht="12.75" customHeight="1">
      <c r="C44" s="92"/>
      <c r="E44" s="988" t="s">
        <v>65</v>
      </c>
      <c r="F44" s="676">
        <v>391.02</v>
      </c>
      <c r="G44" s="687">
        <v>-3.5375000000000001</v>
      </c>
      <c r="H44" s="676">
        <v>0</v>
      </c>
      <c r="I44" s="986" t="str">
        <f t="shared" si="1"/>
        <v>-</v>
      </c>
      <c r="J44" s="987" t="s">
        <v>44</v>
      </c>
      <c r="K44" s="970">
        <v>2.5237823342559178</v>
      </c>
      <c r="L44" s="970">
        <v>0</v>
      </c>
      <c r="M44" s="961">
        <f t="shared" si="0"/>
        <v>97.476217665744088</v>
      </c>
      <c r="N44" s="839"/>
      <c r="O44" s="75"/>
      <c r="P44" s="75"/>
      <c r="Q44" s="75"/>
      <c r="R44" s="75"/>
      <c r="S44" s="75"/>
      <c r="T44" s="75"/>
      <c r="U44" s="75"/>
      <c r="V44" s="75"/>
      <c r="W44" s="75"/>
      <c r="X44" s="75"/>
      <c r="Y44" s="82"/>
      <c r="Z44" s="73"/>
      <c r="AA44" s="73"/>
      <c r="AB44"/>
      <c r="AC44" s="72"/>
      <c r="AD44" s="72"/>
    </row>
    <row r="45" spans="3:31" ht="12.75" customHeight="1">
      <c r="C45" s="92"/>
      <c r="E45" s="988" t="s">
        <v>111</v>
      </c>
      <c r="F45" s="676">
        <v>420.1</v>
      </c>
      <c r="G45" s="687">
        <v>19.346983000000002</v>
      </c>
      <c r="H45" s="676">
        <v>101</v>
      </c>
      <c r="I45" s="984">
        <f t="shared" si="1"/>
        <v>0.59999883473530602</v>
      </c>
      <c r="J45" s="958">
        <f t="shared" si="2"/>
        <v>45.597307100383929</v>
      </c>
      <c r="K45" s="970">
        <v>8.8580669529650553</v>
      </c>
      <c r="L45" s="970">
        <v>3.521366814163601</v>
      </c>
      <c r="M45" s="961">
        <f t="shared" si="0"/>
        <v>87.62056623287134</v>
      </c>
      <c r="N45" s="839"/>
      <c r="O45" s="75"/>
      <c r="P45" s="75"/>
      <c r="Q45" s="75"/>
      <c r="R45" s="75"/>
      <c r="S45" s="75"/>
      <c r="T45" s="75"/>
      <c r="U45" s="75"/>
      <c r="V45" s="75"/>
      <c r="W45" s="75"/>
      <c r="X45" s="75"/>
      <c r="Y45" s="82"/>
      <c r="Z45" s="73"/>
      <c r="AA45" s="73"/>
      <c r="AB45"/>
      <c r="AC45" s="72"/>
      <c r="AD45" s="72"/>
    </row>
    <row r="46" spans="3:31" ht="12.75" customHeight="1">
      <c r="C46" s="92"/>
      <c r="E46" s="988" t="s">
        <v>112</v>
      </c>
      <c r="F46" s="676">
        <v>414.03</v>
      </c>
      <c r="G46" s="687">
        <v>311.89617599999997</v>
      </c>
      <c r="H46" s="676">
        <v>1005</v>
      </c>
      <c r="I46" s="984">
        <f t="shared" si="1"/>
        <v>9.4512308192315331</v>
      </c>
      <c r="J46" s="958">
        <f t="shared" si="2"/>
        <v>74.956996771089848</v>
      </c>
      <c r="K46" s="970">
        <v>0</v>
      </c>
      <c r="L46" s="970">
        <v>9.0116554165839453</v>
      </c>
      <c r="M46" s="961">
        <f t="shared" si="0"/>
        <v>90.988344583416051</v>
      </c>
      <c r="N46" s="839"/>
      <c r="O46" s="75"/>
      <c r="P46" s="75"/>
      <c r="Q46" s="75"/>
      <c r="R46" s="75"/>
      <c r="S46" s="75"/>
      <c r="T46" s="75"/>
      <c r="U46" s="75"/>
      <c r="V46" s="75"/>
      <c r="W46" s="75"/>
      <c r="X46" s="75"/>
      <c r="Y46" s="82"/>
      <c r="Z46" s="73"/>
      <c r="AA46" s="73"/>
      <c r="AB46"/>
      <c r="AC46" s="72"/>
      <c r="AD46" s="72"/>
    </row>
    <row r="47" spans="3:31" ht="12.75" customHeight="1">
      <c r="C47" s="92"/>
      <c r="E47" s="988" t="s">
        <v>120</v>
      </c>
      <c r="F47" s="676">
        <v>855.67</v>
      </c>
      <c r="G47" s="687">
        <v>734.83893399999999</v>
      </c>
      <c r="H47" s="676">
        <v>1919</v>
      </c>
      <c r="I47" s="984">
        <f t="shared" si="1"/>
        <v>10.106202534551635</v>
      </c>
      <c r="J47" s="958">
        <f t="shared" si="2"/>
        <v>44.751838109631485</v>
      </c>
      <c r="K47" s="970">
        <v>2.7159436834094333</v>
      </c>
      <c r="L47" s="970">
        <v>0.27913918188202963</v>
      </c>
      <c r="M47" s="961">
        <f t="shared" si="0"/>
        <v>97.004917134708535</v>
      </c>
      <c r="N47" s="839"/>
      <c r="O47" s="75"/>
      <c r="P47" s="75"/>
      <c r="Q47" s="75"/>
      <c r="R47" s="75"/>
      <c r="S47" s="75"/>
      <c r="T47" s="75"/>
      <c r="U47" s="75"/>
      <c r="V47" s="75"/>
      <c r="W47" s="75"/>
      <c r="X47" s="75"/>
      <c r="Y47" s="82"/>
      <c r="Z47" s="73"/>
      <c r="AA47" s="73"/>
      <c r="AB47"/>
      <c r="AC47" s="72"/>
      <c r="AD47" s="72"/>
    </row>
    <row r="48" spans="3:31" ht="12.75" customHeight="1">
      <c r="C48" s="92"/>
      <c r="E48" s="988" t="s">
        <v>126</v>
      </c>
      <c r="F48" s="676">
        <v>434.84</v>
      </c>
      <c r="G48" s="687">
        <v>1485.7638649999999</v>
      </c>
      <c r="H48" s="676">
        <v>4798</v>
      </c>
      <c r="I48" s="984">
        <f t="shared" si="1"/>
        <v>49.115561151151987</v>
      </c>
      <c r="J48" s="958">
        <f t="shared" si="2"/>
        <v>71.213127785014834</v>
      </c>
      <c r="K48" s="970">
        <v>6.0435692629372451</v>
      </c>
      <c r="L48" s="970">
        <v>14.542427684171171</v>
      </c>
      <c r="M48" s="961">
        <f t="shared" si="0"/>
        <v>79.414003052891587</v>
      </c>
      <c r="N48" s="839"/>
      <c r="O48" s="75"/>
      <c r="P48" s="75"/>
      <c r="Q48" s="75"/>
      <c r="R48" s="75"/>
      <c r="S48" s="75"/>
      <c r="T48" s="75"/>
      <c r="U48" s="75"/>
      <c r="V48" s="75"/>
      <c r="W48" s="75"/>
      <c r="X48" s="75"/>
      <c r="Y48" s="82"/>
      <c r="Z48" s="73"/>
      <c r="AA48" s="73"/>
      <c r="AB48"/>
      <c r="AC48" s="72"/>
      <c r="AD48" s="72"/>
    </row>
    <row r="49" spans="3:31" ht="12.75" customHeight="1">
      <c r="C49" s="92"/>
      <c r="E49" s="988" t="s">
        <v>127</v>
      </c>
      <c r="F49" s="676">
        <v>431.46</v>
      </c>
      <c r="G49" s="687">
        <v>699.10882400000003</v>
      </c>
      <c r="H49" s="676">
        <v>2528</v>
      </c>
      <c r="I49" s="984">
        <f t="shared" si="1"/>
        <v>21.151428633878936</v>
      </c>
      <c r="J49" s="958">
        <f t="shared" si="2"/>
        <v>64.09544616541892</v>
      </c>
      <c r="K49" s="970">
        <v>10.970319634703284</v>
      </c>
      <c r="L49" s="970">
        <v>1.5795558635683458</v>
      </c>
      <c r="M49" s="961">
        <f t="shared" si="0"/>
        <v>87.450124501728368</v>
      </c>
      <c r="N49" s="839"/>
      <c r="O49" s="75"/>
      <c r="P49" s="75"/>
      <c r="Q49" s="75"/>
      <c r="R49" s="75"/>
      <c r="S49" s="75"/>
      <c r="T49" s="75"/>
      <c r="U49" s="75"/>
      <c r="V49" s="75"/>
      <c r="W49" s="75"/>
      <c r="X49" s="75"/>
      <c r="Y49" s="82"/>
      <c r="Z49" s="73"/>
      <c r="AA49" s="73"/>
      <c r="AB49"/>
      <c r="AC49" s="72"/>
      <c r="AD49" s="72"/>
    </row>
    <row r="50" spans="3:31" ht="12.75" customHeight="1">
      <c r="C50" s="92"/>
      <c r="E50" s="988" t="s">
        <v>121</v>
      </c>
      <c r="F50" s="676">
        <v>391.31</v>
      </c>
      <c r="G50" s="687">
        <v>75.077699999999993</v>
      </c>
      <c r="H50" s="676">
        <v>284</v>
      </c>
      <c r="I50" s="984">
        <f t="shared" si="1"/>
        <v>2.494295563899303</v>
      </c>
      <c r="J50" s="958">
        <f t="shared" si="2"/>
        <v>67.557204924880338</v>
      </c>
      <c r="K50" s="970">
        <v>11.98630136986298</v>
      </c>
      <c r="L50" s="970">
        <v>0.20490864662575337</v>
      </c>
      <c r="M50" s="961">
        <f t="shared" si="0"/>
        <v>87.808789983511261</v>
      </c>
      <c r="N50" s="839"/>
      <c r="O50" s="75"/>
      <c r="P50" s="75"/>
      <c r="Q50" s="75"/>
      <c r="R50" s="75"/>
      <c r="S50" s="75"/>
      <c r="T50" s="75"/>
      <c r="U50" s="75"/>
      <c r="V50" s="75"/>
      <c r="W50" s="75"/>
      <c r="X50" s="75"/>
      <c r="Y50" s="82"/>
      <c r="Z50" s="73"/>
      <c r="AA50" s="73"/>
      <c r="AB50"/>
      <c r="AC50" s="72"/>
      <c r="AD50" s="72"/>
    </row>
    <row r="51" spans="3:31" ht="12.75" customHeight="1">
      <c r="C51" s="92"/>
      <c r="E51" s="988" t="s">
        <v>113</v>
      </c>
      <c r="F51" s="676">
        <v>409.73</v>
      </c>
      <c r="G51" s="687">
        <v>806.47029999999904</v>
      </c>
      <c r="H51" s="676">
        <v>2627</v>
      </c>
      <c r="I51" s="984">
        <f t="shared" si="1"/>
        <v>23.319211682740239</v>
      </c>
      <c r="J51" s="958">
        <f t="shared" si="2"/>
        <v>74.925653873040289</v>
      </c>
      <c r="K51" s="970">
        <v>0</v>
      </c>
      <c r="L51" s="970">
        <v>3.6453576957412874</v>
      </c>
      <c r="M51" s="961">
        <f t="shared" si="0"/>
        <v>96.354642304258718</v>
      </c>
      <c r="N51" s="839"/>
      <c r="O51" s="75"/>
      <c r="P51" s="75"/>
      <c r="Q51" s="75"/>
      <c r="R51" s="75"/>
      <c r="S51" s="75"/>
      <c r="T51" s="75"/>
      <c r="U51" s="75"/>
      <c r="V51" s="75"/>
      <c r="W51" s="75"/>
      <c r="X51" s="75"/>
      <c r="Y51" s="82"/>
      <c r="Z51" s="73"/>
      <c r="AA51" s="73"/>
      <c r="AB51"/>
      <c r="AC51" s="72"/>
      <c r="AD51" s="72"/>
    </row>
    <row r="52" spans="3:31" ht="12.75" customHeight="1">
      <c r="C52" s="92"/>
      <c r="E52" s="988" t="s">
        <v>114</v>
      </c>
      <c r="F52" s="676">
        <v>411.82</v>
      </c>
      <c r="G52" s="687">
        <v>1193.5353</v>
      </c>
      <c r="H52" s="676">
        <v>3957</v>
      </c>
      <c r="I52" s="984">
        <f t="shared" si="1"/>
        <v>33.364156045682392</v>
      </c>
      <c r="J52" s="958">
        <f t="shared" si="2"/>
        <v>73.242267934764257</v>
      </c>
      <c r="K52" s="970">
        <v>0</v>
      </c>
      <c r="L52" s="970">
        <v>0.83838665752981112</v>
      </c>
      <c r="M52" s="961">
        <f t="shared" si="0"/>
        <v>99.16161334247019</v>
      </c>
      <c r="N52" s="839"/>
      <c r="O52" s="75"/>
      <c r="P52" s="75"/>
      <c r="Q52" s="75"/>
      <c r="R52" s="75"/>
      <c r="S52" s="75"/>
      <c r="T52" s="75"/>
      <c r="U52" s="75"/>
      <c r="V52" s="75"/>
      <c r="W52" s="75"/>
      <c r="X52" s="75"/>
      <c r="Y52" s="82"/>
      <c r="Z52" s="73"/>
      <c r="AA52" s="73"/>
      <c r="AB52"/>
      <c r="AC52" s="72"/>
      <c r="AD52" s="72"/>
    </row>
    <row r="53" spans="3:31" ht="12.75" customHeight="1">
      <c r="C53" s="92"/>
      <c r="E53" s="988" t="s">
        <v>115</v>
      </c>
      <c r="F53" s="676">
        <v>410.64</v>
      </c>
      <c r="G53" s="687">
        <v>614.76019999999994</v>
      </c>
      <c r="H53" s="676">
        <v>2100</v>
      </c>
      <c r="I53" s="984">
        <f t="shared" si="1"/>
        <v>18.78136454742566</v>
      </c>
      <c r="J53" s="958">
        <f t="shared" si="2"/>
        <v>71.289439017375884</v>
      </c>
      <c r="K53" s="970">
        <v>0</v>
      </c>
      <c r="L53" s="970">
        <v>9.0058980120415786</v>
      </c>
      <c r="M53" s="961">
        <f t="shared" si="0"/>
        <v>90.994101987958416</v>
      </c>
      <c r="N53" s="839"/>
      <c r="O53" s="75"/>
      <c r="P53" s="75"/>
      <c r="Q53" s="75"/>
      <c r="R53" s="75"/>
      <c r="S53" s="75"/>
      <c r="T53" s="75"/>
      <c r="U53" s="75"/>
      <c r="V53" s="75"/>
      <c r="W53" s="75"/>
      <c r="X53" s="75"/>
      <c r="Y53" s="82"/>
      <c r="Z53" s="73"/>
      <c r="AA53" s="73"/>
      <c r="AB53"/>
      <c r="AC53" s="72"/>
      <c r="AD53" s="72"/>
    </row>
    <row r="54" spans="3:31" ht="12.75" customHeight="1">
      <c r="C54" s="92"/>
      <c r="E54" s="988" t="s">
        <v>42</v>
      </c>
      <c r="F54" s="676">
        <v>389.86</v>
      </c>
      <c r="G54" s="687">
        <v>1325.4138289999999</v>
      </c>
      <c r="H54" s="676">
        <v>5214</v>
      </c>
      <c r="I54" s="984">
        <f t="shared" si="1"/>
        <v>40.011617617032144</v>
      </c>
      <c r="J54" s="958">
        <f t="shared" si="2"/>
        <v>65.203632696843485</v>
      </c>
      <c r="K54" s="970">
        <v>0</v>
      </c>
      <c r="L54" s="970">
        <v>3.0042728269502366</v>
      </c>
      <c r="M54" s="961">
        <f t="shared" si="0"/>
        <v>96.995727173049758</v>
      </c>
      <c r="N54" s="839"/>
      <c r="O54" s="75"/>
      <c r="P54" s="75"/>
      <c r="Q54" s="75"/>
      <c r="R54" s="75"/>
      <c r="S54" s="75"/>
      <c r="T54" s="75"/>
      <c r="U54" s="75"/>
      <c r="V54" s="75"/>
      <c r="W54" s="75"/>
      <c r="X54" s="75"/>
      <c r="Y54" s="82"/>
      <c r="Z54" s="73"/>
      <c r="AA54" s="73"/>
      <c r="AB54"/>
      <c r="AC54" s="72"/>
      <c r="AD54" s="72"/>
    </row>
    <row r="55" spans="3:31" ht="12.75" customHeight="1">
      <c r="C55" s="92"/>
      <c r="E55" s="988" t="s">
        <v>43</v>
      </c>
      <c r="F55" s="676">
        <v>401.82</v>
      </c>
      <c r="G55" s="687">
        <v>259.19158799999997</v>
      </c>
      <c r="H55" s="676">
        <v>1445</v>
      </c>
      <c r="I55" s="984">
        <f t="shared" si="1"/>
        <v>8.1597904258381728</v>
      </c>
      <c r="J55" s="958">
        <f t="shared" si="2"/>
        <v>44.639724547426844</v>
      </c>
      <c r="K55" s="970">
        <v>7.1232876712328572</v>
      </c>
      <c r="L55" s="970">
        <v>2.6352254466771599</v>
      </c>
      <c r="M55" s="961">
        <f t="shared" si="0"/>
        <v>90.241486882089987</v>
      </c>
      <c r="N55" s="839"/>
      <c r="O55" s="75"/>
      <c r="P55" s="75"/>
      <c r="Q55" s="75"/>
      <c r="R55" s="75"/>
      <c r="S55" s="75"/>
      <c r="T55" s="75"/>
      <c r="U55" s="75"/>
      <c r="V55" s="75"/>
      <c r="W55" s="75"/>
      <c r="X55" s="75"/>
      <c r="Y55" s="82"/>
      <c r="Z55" s="73"/>
      <c r="AA55" s="73"/>
      <c r="AB55"/>
      <c r="AC55" s="72"/>
      <c r="AD55" s="72"/>
    </row>
    <row r="56" spans="3:31" ht="12.75" customHeight="1">
      <c r="C56" s="92"/>
      <c r="E56" s="988" t="s">
        <v>52</v>
      </c>
      <c r="F56" s="676">
        <v>396.4</v>
      </c>
      <c r="G56" s="687">
        <v>-2.3071060000000001</v>
      </c>
      <c r="H56" s="676">
        <v>31</v>
      </c>
      <c r="I56" s="986" t="str">
        <f t="shared" si="1"/>
        <v>-</v>
      </c>
      <c r="J56" s="987" t="s">
        <v>44</v>
      </c>
      <c r="K56" s="970">
        <v>3.1548706336480561</v>
      </c>
      <c r="L56" s="970">
        <v>14.23953575904611</v>
      </c>
      <c r="M56" s="961">
        <f t="shared" si="0"/>
        <v>82.605593607305835</v>
      </c>
      <c r="N56" s="839"/>
      <c r="O56" s="75"/>
      <c r="P56" s="75"/>
      <c r="Q56" s="75"/>
      <c r="R56" s="75"/>
      <c r="S56" s="75"/>
      <c r="T56" s="75"/>
      <c r="U56" s="75"/>
      <c r="V56" s="75"/>
      <c r="W56" s="75"/>
      <c r="X56" s="75"/>
      <c r="Y56" s="82"/>
      <c r="Z56" s="73"/>
      <c r="AA56" s="73"/>
      <c r="AB56"/>
      <c r="AC56" s="72"/>
      <c r="AD56" s="72"/>
    </row>
    <row r="57" spans="3:31" ht="12.75" customHeight="1">
      <c r="C57" s="92"/>
      <c r="E57" s="988" t="s">
        <v>122</v>
      </c>
      <c r="F57" s="676">
        <v>426.04</v>
      </c>
      <c r="G57" s="687">
        <v>578.07477500000005</v>
      </c>
      <c r="H57" s="676">
        <v>2510</v>
      </c>
      <c r="I57" s="984">
        <f t="shared" si="1"/>
        <v>15.505011033102623</v>
      </c>
      <c r="J57" s="958">
        <f t="shared" si="2"/>
        <v>54.057993451038577</v>
      </c>
      <c r="K57" s="970">
        <v>0</v>
      </c>
      <c r="L57" s="970">
        <v>0.1018473856839668</v>
      </c>
      <c r="M57" s="961">
        <f t="shared" si="0"/>
        <v>99.898152614316032</v>
      </c>
      <c r="N57" s="839"/>
      <c r="O57" s="75"/>
      <c r="P57" s="75"/>
      <c r="Q57" s="75"/>
      <c r="R57" s="75"/>
      <c r="S57" s="75"/>
      <c r="T57" s="75"/>
      <c r="U57" s="75"/>
      <c r="V57" s="75"/>
      <c r="W57" s="75"/>
      <c r="X57" s="75"/>
      <c r="Y57" s="82"/>
      <c r="Z57" s="73"/>
      <c r="AA57" s="73"/>
      <c r="AB57"/>
      <c r="AC57" s="72"/>
      <c r="AD57" s="72"/>
    </row>
    <row r="58" spans="3:31" ht="12.75" customHeight="1">
      <c r="C58" s="92"/>
      <c r="E58" s="988" t="s">
        <v>128</v>
      </c>
      <c r="F58" s="676">
        <v>428.13</v>
      </c>
      <c r="G58" s="687">
        <v>8.3361769999999993</v>
      </c>
      <c r="H58" s="676">
        <v>79</v>
      </c>
      <c r="I58" s="984">
        <f t="shared" si="1"/>
        <v>0.22508681504711153</v>
      </c>
      <c r="J58" s="958">
        <f t="shared" si="2"/>
        <v>24.647006247658712</v>
      </c>
      <c r="K58" s="970">
        <v>1.24999999999999</v>
      </c>
      <c r="L58" s="970">
        <v>0</v>
      </c>
      <c r="M58" s="961">
        <f t="shared" si="0"/>
        <v>98.750000000000014</v>
      </c>
      <c r="N58" s="839"/>
      <c r="O58" s="75"/>
      <c r="P58" s="75"/>
      <c r="Q58" s="75"/>
      <c r="R58" s="75"/>
      <c r="S58" s="75"/>
      <c r="T58" s="75"/>
      <c r="U58" s="75"/>
      <c r="V58" s="75"/>
      <c r="W58" s="75"/>
      <c r="X58" s="75"/>
      <c r="Y58" s="82"/>
      <c r="Z58" s="73"/>
      <c r="AA58" s="73"/>
      <c r="AB58"/>
      <c r="AC58" s="72"/>
      <c r="AD58" s="72"/>
    </row>
    <row r="59" spans="3:31" ht="12.75" customHeight="1">
      <c r="C59" s="93"/>
      <c r="E59" s="988" t="s">
        <v>622</v>
      </c>
      <c r="F59" s="676">
        <v>0</v>
      </c>
      <c r="G59" s="687">
        <v>-2.983419</v>
      </c>
      <c r="H59" s="676">
        <v>0</v>
      </c>
      <c r="I59" s="986" t="str">
        <f t="shared" si="1"/>
        <v>-</v>
      </c>
      <c r="J59" s="987" t="s">
        <v>44</v>
      </c>
      <c r="K59" s="970">
        <v>0</v>
      </c>
      <c r="L59" s="970">
        <v>99.999999999999105</v>
      </c>
      <c r="M59" s="961">
        <f t="shared" si="0"/>
        <v>8.9528384705772623E-13</v>
      </c>
      <c r="N59" s="839"/>
      <c r="O59" s="75"/>
      <c r="P59" s="75"/>
      <c r="Q59" s="75"/>
      <c r="R59" s="75"/>
      <c r="S59" s="75"/>
      <c r="T59" s="75"/>
      <c r="U59" s="75"/>
      <c r="V59" s="75"/>
      <c r="W59" s="75"/>
      <c r="X59" s="75"/>
      <c r="Y59" s="82"/>
      <c r="Z59" s="73"/>
      <c r="AA59" s="73"/>
      <c r="AB59"/>
      <c r="AC59" s="72"/>
      <c r="AD59" s="72"/>
    </row>
    <row r="60" spans="3:31" ht="12.75" customHeight="1">
      <c r="C60" s="92"/>
      <c r="E60" s="988" t="s">
        <v>53</v>
      </c>
      <c r="F60" s="676">
        <v>416.99</v>
      </c>
      <c r="G60" s="687">
        <v>231.107416</v>
      </c>
      <c r="H60" s="676">
        <v>1336</v>
      </c>
      <c r="I60" s="984">
        <f t="shared" si="1"/>
        <v>6.3312132361899227</v>
      </c>
      <c r="J60" s="958">
        <f t="shared" si="2"/>
        <v>41.484110605619136</v>
      </c>
      <c r="K60" s="970">
        <v>0</v>
      </c>
      <c r="L60" s="970">
        <v>6.9699215014934479E-2</v>
      </c>
      <c r="M60" s="961">
        <f t="shared" si="0"/>
        <v>99.930300784985064</v>
      </c>
      <c r="N60" s="839"/>
      <c r="O60" s="75"/>
      <c r="P60" s="75"/>
      <c r="Q60" s="75"/>
      <c r="R60" s="75"/>
      <c r="S60" s="75"/>
      <c r="T60" s="75"/>
      <c r="U60" s="75"/>
      <c r="V60" s="75"/>
      <c r="W60" s="75"/>
      <c r="X60" s="75"/>
      <c r="Y60" s="82"/>
      <c r="Z60" s="73"/>
      <c r="AA60" s="73"/>
      <c r="AB60"/>
      <c r="AC60" s="72"/>
      <c r="AD60" s="72"/>
      <c r="AE60" s="56"/>
    </row>
    <row r="61" spans="3:31" ht="16.149999999999999" customHeight="1">
      <c r="C61" s="92"/>
      <c r="E61" s="695" t="s">
        <v>0</v>
      </c>
      <c r="F61" s="834">
        <f>SUM(F10:F60)</f>
        <v>24561.86</v>
      </c>
      <c r="G61" s="834">
        <f>SUM(G10:G60)</f>
        <v>26402.923344999999</v>
      </c>
      <c r="H61" s="836">
        <f>SUMPRODUCT(F10:F60,H10:H60)/SUM(F10:F60)</f>
        <v>1919.5856730719906</v>
      </c>
      <c r="I61" s="985">
        <f>(G61/((M61/100)*F61*8.76))*100</f>
        <v>13.189648670048291</v>
      </c>
      <c r="J61" s="838">
        <f>((G61/(F61/1000))/H61)*100</f>
        <v>55.999385753482791</v>
      </c>
      <c r="K61" s="696">
        <v>3.2171884797641224</v>
      </c>
      <c r="L61" s="696">
        <v>3.746297477285764</v>
      </c>
      <c r="M61" s="684">
        <f t="shared" si="0"/>
        <v>93.036514042950117</v>
      </c>
      <c r="N61" s="76"/>
      <c r="O61" s="75"/>
      <c r="P61" s="75"/>
      <c r="Q61" s="75"/>
      <c r="R61" s="75"/>
      <c r="S61" s="75"/>
      <c r="T61" s="75"/>
      <c r="U61" s="75"/>
      <c r="V61" s="75"/>
      <c r="W61" s="75"/>
      <c r="X61" s="75"/>
      <c r="Y61" s="82"/>
      <c r="Z61" s="73"/>
      <c r="AA61" s="73"/>
      <c r="AB61"/>
      <c r="AC61" s="72"/>
      <c r="AD61" s="72"/>
    </row>
    <row r="62" spans="3:31" ht="24" customHeight="1">
      <c r="E62" s="1050" t="s">
        <v>350</v>
      </c>
      <c r="F62" s="1050"/>
      <c r="G62" s="1050"/>
      <c r="H62" s="1050"/>
      <c r="I62" s="1050"/>
      <c r="J62" s="1050"/>
      <c r="K62" s="1050"/>
      <c r="L62" s="1050"/>
      <c r="M62" s="1050"/>
      <c r="N62" s="76"/>
    </row>
    <row r="63" spans="3:31" ht="21.75" customHeight="1">
      <c r="E63" s="1049" t="s">
        <v>349</v>
      </c>
      <c r="F63" s="1049"/>
      <c r="G63" s="1049"/>
      <c r="H63" s="1049"/>
      <c r="I63" s="1049"/>
      <c r="J63" s="1049"/>
      <c r="K63" s="1049"/>
      <c r="L63" s="1049"/>
      <c r="M63" s="1049"/>
      <c r="N63" s="76"/>
    </row>
    <row r="64" spans="3:31">
      <c r="E64" s="14" t="s">
        <v>608</v>
      </c>
      <c r="F64" s="56"/>
      <c r="G64" s="840"/>
      <c r="H64" s="56"/>
      <c r="I64" s="56"/>
      <c r="J64" s="56"/>
      <c r="K64" s="56"/>
      <c r="L64" s="56"/>
      <c r="M64" s="56"/>
    </row>
    <row r="65" spans="3:21">
      <c r="F65" s="56"/>
      <c r="G65" s="56"/>
      <c r="H65" s="56"/>
      <c r="I65" s="56"/>
      <c r="J65" s="56"/>
      <c r="K65" s="56"/>
      <c r="L65" s="56"/>
      <c r="M65" s="56"/>
    </row>
    <row r="66" spans="3:21" ht="12.75" customHeight="1">
      <c r="C66" s="1035" t="s">
        <v>507</v>
      </c>
      <c r="D66" s="28"/>
      <c r="E66" s="41"/>
      <c r="F66" s="42"/>
      <c r="G66" s="60"/>
      <c r="H66" s="42"/>
      <c r="I66" s="1045" t="s">
        <v>28</v>
      </c>
      <c r="J66" s="1045"/>
      <c r="K66" s="46" t="s">
        <v>20</v>
      </c>
      <c r="L66" s="48"/>
      <c r="M66" s="42"/>
    </row>
    <row r="67" spans="3:21" ht="12.75" customHeight="1">
      <c r="C67" s="1035"/>
      <c r="D67" s="28"/>
      <c r="E67" s="44"/>
      <c r="F67" s="42" t="s">
        <v>17</v>
      </c>
      <c r="G67" s="60" t="s">
        <v>31</v>
      </c>
      <c r="H67" s="42" t="s">
        <v>18</v>
      </c>
      <c r="I67" s="45"/>
      <c r="J67" s="45" t="s">
        <v>19</v>
      </c>
      <c r="K67" s="61"/>
      <c r="L67" s="1046" t="s">
        <v>135</v>
      </c>
      <c r="M67" s="42" t="s">
        <v>21</v>
      </c>
    </row>
    <row r="68" spans="3:21" ht="12.75" customHeight="1">
      <c r="C68" s="1035"/>
      <c r="D68" s="28"/>
      <c r="E68" s="17" t="s">
        <v>11</v>
      </c>
      <c r="F68" s="46" t="s">
        <v>30</v>
      </c>
      <c r="G68" s="43" t="s">
        <v>8</v>
      </c>
      <c r="H68" s="43" t="s">
        <v>108</v>
      </c>
      <c r="I68" s="43" t="s">
        <v>298</v>
      </c>
      <c r="J68" s="307" t="s">
        <v>299</v>
      </c>
      <c r="K68" s="47" t="s">
        <v>136</v>
      </c>
      <c r="L68" s="1047"/>
      <c r="M68" s="43" t="s">
        <v>34</v>
      </c>
    </row>
    <row r="69" spans="3:21" ht="12.75" customHeight="1">
      <c r="C69" s="1035"/>
      <c r="E69" s="645" t="s">
        <v>55</v>
      </c>
      <c r="F69" s="833">
        <v>386.08</v>
      </c>
      <c r="G69" s="835">
        <v>481.53130599999997</v>
      </c>
      <c r="H69" s="835">
        <v>2139</v>
      </c>
      <c r="I69" s="984">
        <f>IF(G69&lt;=0,"-",(G69/((M69/100)*F69*8.76))*100)</f>
        <v>15.557825008716017</v>
      </c>
      <c r="J69" s="837">
        <f>((G69/(F69/1000))/H69)*100</f>
        <v>58.309113435541896</v>
      </c>
      <c r="K69" s="970">
        <v>7.5171232876712333</v>
      </c>
      <c r="L69" s="970">
        <v>0.96746575342465757</v>
      </c>
      <c r="M69" s="961">
        <f t="shared" ref="M69:M120" si="3">100-K69-L69</f>
        <v>91.515410958904098</v>
      </c>
      <c r="N69" s="31"/>
      <c r="O69" s="31"/>
      <c r="P69" s="31"/>
      <c r="Q69" s="83"/>
      <c r="R69" s="83"/>
      <c r="S69" s="83"/>
      <c r="T69" s="83"/>
      <c r="U69" s="83"/>
    </row>
    <row r="70" spans="3:21" ht="12.75" customHeight="1">
      <c r="C70" s="91"/>
      <c r="E70" s="645" t="s">
        <v>56</v>
      </c>
      <c r="F70" s="833">
        <v>372.66</v>
      </c>
      <c r="G70" s="835">
        <v>1176.5407679999998</v>
      </c>
      <c r="H70" s="835">
        <v>4749</v>
      </c>
      <c r="I70" s="984">
        <f t="shared" ref="I70:I118" si="4">IF(G70&lt;=0,"-",(G70/((M70/100)*F70*8.76))*100)</f>
        <v>36.775388874337054</v>
      </c>
      <c r="J70" s="837">
        <f t="shared" ref="J70:J104" si="5">((G70/(F70/1000))/H70)*100</f>
        <v>66.480156199956184</v>
      </c>
      <c r="K70" s="970">
        <v>1.8464611872146006</v>
      </c>
      <c r="L70" s="970">
        <v>0.1520167427701665</v>
      </c>
      <c r="M70" s="961">
        <f t="shared" si="3"/>
        <v>98.001522070015227</v>
      </c>
      <c r="N70" s="31"/>
      <c r="O70" s="31"/>
      <c r="P70" s="31"/>
      <c r="Q70" s="83"/>
      <c r="R70" s="83"/>
      <c r="S70" s="83"/>
      <c r="T70" s="83"/>
      <c r="U70" s="83"/>
    </row>
    <row r="71" spans="3:21" ht="12.75" customHeight="1">
      <c r="E71" s="645" t="s">
        <v>130</v>
      </c>
      <c r="F71" s="833">
        <v>820.54</v>
      </c>
      <c r="G71" s="835">
        <v>2137.080935</v>
      </c>
      <c r="H71" s="835">
        <v>6170</v>
      </c>
      <c r="I71" s="984">
        <f t="shared" si="4"/>
        <v>32.091500101266092</v>
      </c>
      <c r="J71" s="837">
        <f t="shared" si="5"/>
        <v>42.21201160606612</v>
      </c>
      <c r="K71" s="970">
        <v>2.784339930825118</v>
      </c>
      <c r="L71" s="970">
        <v>4.5695715525948932</v>
      </c>
      <c r="M71" s="961">
        <f t="shared" si="3"/>
        <v>92.646088516579994</v>
      </c>
      <c r="N71" s="31"/>
      <c r="O71" s="31"/>
      <c r="P71" s="31"/>
      <c r="Q71" s="83"/>
      <c r="R71" s="83"/>
      <c r="S71" s="83"/>
      <c r="T71" s="83"/>
      <c r="U71" s="83"/>
    </row>
    <row r="72" spans="3:21" ht="12.75" customHeight="1">
      <c r="E72" s="645" t="s">
        <v>57</v>
      </c>
      <c r="F72" s="833">
        <v>786.42</v>
      </c>
      <c r="G72" s="835">
        <v>910.91078500000003</v>
      </c>
      <c r="H72" s="835">
        <v>2806</v>
      </c>
      <c r="I72" s="984">
        <f t="shared" si="4"/>
        <v>13.415357271790946</v>
      </c>
      <c r="J72" s="837">
        <f t="shared" si="5"/>
        <v>41.279423895972698</v>
      </c>
      <c r="K72" s="970">
        <v>0.86588441867919119</v>
      </c>
      <c r="L72" s="970">
        <v>0.57088155608820346</v>
      </c>
      <c r="M72" s="961">
        <f t="shared" si="3"/>
        <v>98.563234025232603</v>
      </c>
      <c r="N72" s="31"/>
      <c r="O72" s="31"/>
      <c r="P72" s="31"/>
      <c r="Q72" s="83"/>
      <c r="R72" s="83"/>
      <c r="S72" s="83"/>
      <c r="T72" s="83"/>
      <c r="U72" s="83"/>
    </row>
    <row r="73" spans="3:21" ht="12.75" customHeight="1">
      <c r="E73" s="645" t="s">
        <v>46</v>
      </c>
      <c r="F73" s="833">
        <v>389.29</v>
      </c>
      <c r="G73" s="835">
        <v>41.850095000000003</v>
      </c>
      <c r="H73" s="833">
        <v>191</v>
      </c>
      <c r="I73" s="984">
        <f t="shared" si="4"/>
        <v>1.2623058625816026</v>
      </c>
      <c r="J73" s="837">
        <f t="shared" si="5"/>
        <v>56.284632286002214</v>
      </c>
      <c r="K73" s="970">
        <v>2.713089782577077</v>
      </c>
      <c r="L73" s="970">
        <v>6.7161329644699314E-2</v>
      </c>
      <c r="M73" s="961">
        <f t="shared" si="3"/>
        <v>97.219748887778223</v>
      </c>
      <c r="N73" s="31"/>
      <c r="O73" s="31"/>
      <c r="P73" s="31"/>
      <c r="Q73" s="83"/>
      <c r="R73" s="83"/>
      <c r="S73" s="83"/>
      <c r="T73" s="83"/>
      <c r="U73" s="83"/>
    </row>
    <row r="74" spans="3:21" ht="12.75" customHeight="1">
      <c r="E74" s="645" t="s">
        <v>47</v>
      </c>
      <c r="F74" s="833">
        <v>373.24</v>
      </c>
      <c r="G74" s="835">
        <v>76.337371000000005</v>
      </c>
      <c r="H74" s="833">
        <v>281</v>
      </c>
      <c r="I74" s="984">
        <f t="shared" si="4"/>
        <v>3.6241668577625239</v>
      </c>
      <c r="J74" s="837">
        <f t="shared" si="5"/>
        <v>72.785136103548012</v>
      </c>
      <c r="K74" s="970">
        <v>35.568112633181237</v>
      </c>
      <c r="L74" s="970">
        <v>9.5129375951294032E-3</v>
      </c>
      <c r="M74" s="961">
        <f t="shared" si="3"/>
        <v>64.422374429223623</v>
      </c>
      <c r="N74" s="31"/>
      <c r="O74" s="31"/>
      <c r="P74" s="31"/>
      <c r="Q74" s="83"/>
      <c r="R74" s="83"/>
      <c r="S74" s="83"/>
      <c r="T74" s="83"/>
      <c r="U74" s="83"/>
    </row>
    <row r="75" spans="3:21" ht="12.75" customHeight="1">
      <c r="E75" s="645" t="s">
        <v>58</v>
      </c>
      <c r="F75" s="833">
        <v>822.86</v>
      </c>
      <c r="G75" s="835">
        <v>731.10257100000001</v>
      </c>
      <c r="H75" s="833">
        <v>2040</v>
      </c>
      <c r="I75" s="984">
        <f t="shared" si="4"/>
        <v>10.563260633662102</v>
      </c>
      <c r="J75" s="837">
        <f t="shared" si="5"/>
        <v>43.553412881327816</v>
      </c>
      <c r="K75" s="970">
        <v>3.2322921730675649</v>
      </c>
      <c r="L75" s="970">
        <v>0.75023789743452929</v>
      </c>
      <c r="M75" s="961">
        <f t="shared" si="3"/>
        <v>96.017469929497906</v>
      </c>
      <c r="N75" s="31"/>
      <c r="O75" s="31"/>
      <c r="P75" s="31"/>
      <c r="Q75" s="83"/>
      <c r="R75" s="83"/>
      <c r="S75" s="83"/>
      <c r="T75" s="83"/>
      <c r="U75" s="83"/>
    </row>
    <row r="76" spans="3:21" ht="12.75" customHeight="1">
      <c r="E76" s="645" t="s">
        <v>109</v>
      </c>
      <c r="F76" s="833">
        <v>394.64</v>
      </c>
      <c r="G76" s="835">
        <v>279.18359399999997</v>
      </c>
      <c r="H76" s="833">
        <v>956</v>
      </c>
      <c r="I76" s="984">
        <f t="shared" si="4"/>
        <v>8.1772369487064669</v>
      </c>
      <c r="J76" s="837">
        <f t="shared" si="5"/>
        <v>73.999860155370669</v>
      </c>
      <c r="K76" s="970">
        <v>0.61643835616438003</v>
      </c>
      <c r="L76" s="970">
        <v>0.62423895534926632</v>
      </c>
      <c r="M76" s="961">
        <f t="shared" si="3"/>
        <v>98.75932268848635</v>
      </c>
      <c r="N76" s="31"/>
      <c r="O76" s="31"/>
      <c r="P76" s="31"/>
      <c r="Q76" s="83"/>
      <c r="R76" s="83"/>
      <c r="S76" s="83"/>
      <c r="T76" s="83"/>
      <c r="U76" s="83"/>
    </row>
    <row r="77" spans="3:21" ht="12.75" customHeight="1">
      <c r="E77" s="645" t="s">
        <v>110</v>
      </c>
      <c r="F77" s="833">
        <v>390.06</v>
      </c>
      <c r="G77" s="835">
        <v>1397.9040199999999</v>
      </c>
      <c r="H77" s="833">
        <v>4539</v>
      </c>
      <c r="I77" s="984">
        <f t="shared" si="4"/>
        <v>41.341685075879404</v>
      </c>
      <c r="J77" s="837">
        <f t="shared" si="5"/>
        <v>78.956112038937349</v>
      </c>
      <c r="K77" s="970">
        <v>0.88470319634703187</v>
      </c>
      <c r="L77" s="970">
        <v>0.15667076454747689</v>
      </c>
      <c r="M77" s="961">
        <f t="shared" si="3"/>
        <v>98.958626039105496</v>
      </c>
      <c r="N77" s="31"/>
      <c r="O77" s="31"/>
      <c r="P77" s="31"/>
      <c r="Q77" s="83"/>
      <c r="R77" s="83"/>
      <c r="S77" s="83"/>
      <c r="T77" s="83"/>
      <c r="U77" s="83"/>
    </row>
    <row r="78" spans="3:21" ht="12.75" customHeight="1">
      <c r="C78" s="69"/>
      <c r="E78" s="645" t="s">
        <v>54</v>
      </c>
      <c r="F78" s="833">
        <v>785.25</v>
      </c>
      <c r="G78" s="835">
        <v>1203.946533</v>
      </c>
      <c r="H78" s="833">
        <v>4069</v>
      </c>
      <c r="I78" s="984">
        <f t="shared" si="4"/>
        <v>19.234802501442061</v>
      </c>
      <c r="J78" s="837">
        <f t="shared" si="5"/>
        <v>37.680058250198407</v>
      </c>
      <c r="K78" s="970">
        <v>4.5547945205479321</v>
      </c>
      <c r="L78" s="970">
        <v>4.4523240689216736</v>
      </c>
      <c r="M78" s="961">
        <f t="shared" si="3"/>
        <v>90.992881410530401</v>
      </c>
      <c r="N78" s="31"/>
      <c r="O78" s="31"/>
      <c r="P78" s="31"/>
      <c r="Q78" s="83"/>
      <c r="R78" s="83"/>
      <c r="S78" s="83"/>
      <c r="T78" s="83"/>
      <c r="U78" s="83"/>
    </row>
    <row r="79" spans="3:21" ht="12.75" customHeight="1">
      <c r="E79" s="645" t="s">
        <v>40</v>
      </c>
      <c r="F79" s="833">
        <v>411.99</v>
      </c>
      <c r="G79" s="835">
        <v>952.39713100000006</v>
      </c>
      <c r="H79" s="833">
        <v>4088</v>
      </c>
      <c r="I79" s="984">
        <f t="shared" si="4"/>
        <v>28.392406614913394</v>
      </c>
      <c r="J79" s="837">
        <f t="shared" si="5"/>
        <v>56.548425417294666</v>
      </c>
      <c r="K79" s="970">
        <v>3.0136986301370032</v>
      </c>
      <c r="L79" s="970">
        <v>4.0415025979396297</v>
      </c>
      <c r="M79" s="961">
        <f t="shared" si="3"/>
        <v>92.944798771923374</v>
      </c>
      <c r="N79" s="31"/>
      <c r="O79" s="31"/>
      <c r="P79" s="31"/>
      <c r="Q79" s="83"/>
      <c r="R79" s="83"/>
      <c r="S79" s="83"/>
      <c r="T79" s="83"/>
      <c r="U79" s="83"/>
    </row>
    <row r="80" spans="3:21" ht="12.75" customHeight="1">
      <c r="E80" s="645" t="s">
        <v>41</v>
      </c>
      <c r="F80" s="833">
        <v>399.75</v>
      </c>
      <c r="G80" s="835">
        <v>2498.511661</v>
      </c>
      <c r="H80" s="833">
        <v>8326</v>
      </c>
      <c r="I80" s="984">
        <f t="shared" si="4"/>
        <v>73.024618612067385</v>
      </c>
      <c r="J80" s="837">
        <f t="shared" si="5"/>
        <v>75.068286313344117</v>
      </c>
      <c r="K80" s="970">
        <v>1.2328767123287705</v>
      </c>
      <c r="L80" s="970">
        <v>1.061512344303893</v>
      </c>
      <c r="M80" s="961">
        <f t="shared" si="3"/>
        <v>97.705610943367333</v>
      </c>
      <c r="N80" s="31"/>
      <c r="O80" s="31"/>
      <c r="P80" s="31"/>
      <c r="Q80" s="83"/>
      <c r="R80" s="83"/>
      <c r="S80" s="83"/>
      <c r="T80" s="83"/>
      <c r="U80" s="83"/>
    </row>
    <row r="81" spans="5:21" ht="12.75" customHeight="1">
      <c r="E81" s="645" t="s">
        <v>125</v>
      </c>
      <c r="F81" s="833">
        <v>859.07</v>
      </c>
      <c r="G81" s="835">
        <v>1338.1906750000001</v>
      </c>
      <c r="H81" s="833">
        <v>4531</v>
      </c>
      <c r="I81" s="984">
        <f t="shared" si="4"/>
        <v>19.294002018614364</v>
      </c>
      <c r="J81" s="958">
        <f>((G81/(F81/1000))/H81)*100</f>
        <v>34.379169718871154</v>
      </c>
      <c r="K81" s="970">
        <v>2.9223744292237441</v>
      </c>
      <c r="L81" s="970">
        <v>4.9132637238798438</v>
      </c>
      <c r="M81" s="961">
        <f t="shared" si="3"/>
        <v>92.164361846896412</v>
      </c>
      <c r="N81" s="31"/>
      <c r="O81" s="31"/>
      <c r="P81" s="31"/>
      <c r="Q81" s="83"/>
      <c r="R81" s="83"/>
      <c r="S81" s="83"/>
      <c r="T81" s="83"/>
      <c r="U81" s="83"/>
    </row>
    <row r="82" spans="5:21" ht="12.75" customHeight="1">
      <c r="E82" s="645" t="s">
        <v>48</v>
      </c>
      <c r="F82" s="833">
        <v>392.68</v>
      </c>
      <c r="G82" s="835">
        <v>-1.655599</v>
      </c>
      <c r="H82" s="833">
        <v>10</v>
      </c>
      <c r="I82" s="986" t="str">
        <f t="shared" si="4"/>
        <v>-</v>
      </c>
      <c r="J82" s="958">
        <f t="shared" si="5"/>
        <v>-42.161531017622487</v>
      </c>
      <c r="K82" s="970">
        <v>4.5656392694063657</v>
      </c>
      <c r="L82" s="970">
        <v>30.567351598173335</v>
      </c>
      <c r="M82" s="961">
        <f t="shared" si="3"/>
        <v>64.867009132420307</v>
      </c>
      <c r="N82" s="31"/>
      <c r="O82" s="31"/>
      <c r="P82" s="31"/>
      <c r="Q82" s="83"/>
      <c r="R82" s="83"/>
      <c r="S82" s="83"/>
      <c r="T82" s="83"/>
      <c r="U82" s="83"/>
    </row>
    <row r="83" spans="5:21" ht="12.75" customHeight="1">
      <c r="E83" s="645" t="s">
        <v>49</v>
      </c>
      <c r="F83" s="833">
        <v>387.98</v>
      </c>
      <c r="G83" s="835">
        <v>576.11578899999893</v>
      </c>
      <c r="H83" s="833">
        <v>1873</v>
      </c>
      <c r="I83" s="984">
        <f t="shared" si="4"/>
        <v>29.156685209792769</v>
      </c>
      <c r="J83" s="958">
        <f t="shared" si="5"/>
        <v>79.279821117919553</v>
      </c>
      <c r="K83" s="970">
        <v>24.646118721461306</v>
      </c>
      <c r="L83" s="970">
        <v>17.2161360021943</v>
      </c>
      <c r="M83" s="961">
        <f t="shared" si="3"/>
        <v>58.13774527634439</v>
      </c>
      <c r="N83" s="31"/>
      <c r="O83" s="31"/>
      <c r="P83" s="31"/>
      <c r="Q83" s="83"/>
      <c r="R83" s="83"/>
      <c r="S83" s="83"/>
      <c r="T83" s="83"/>
      <c r="U83" s="83"/>
    </row>
    <row r="84" spans="5:21" ht="12.75" customHeight="1">
      <c r="E84" s="645" t="s">
        <v>62</v>
      </c>
      <c r="F84" s="833">
        <v>418.22</v>
      </c>
      <c r="G84" s="835">
        <v>1525.3612000000001</v>
      </c>
      <c r="H84" s="833">
        <v>5029</v>
      </c>
      <c r="I84" s="984">
        <f t="shared" si="4"/>
        <v>42.870809665527688</v>
      </c>
      <c r="J84" s="958">
        <f t="shared" si="5"/>
        <v>72.524753588576047</v>
      </c>
      <c r="K84" s="970">
        <v>2.8371385083713849</v>
      </c>
      <c r="L84" s="970">
        <v>4.4330289193302889E-2</v>
      </c>
      <c r="M84" s="961">
        <f t="shared" si="3"/>
        <v>97.118531202435321</v>
      </c>
      <c r="N84" s="31"/>
      <c r="O84" s="31"/>
      <c r="P84" s="31"/>
      <c r="Q84" s="83"/>
      <c r="R84" s="83"/>
      <c r="S84" s="83"/>
      <c r="T84" s="83"/>
      <c r="U84" s="83"/>
    </row>
    <row r="85" spans="5:21" ht="12.75" customHeight="1">
      <c r="E85" s="645" t="s">
        <v>63</v>
      </c>
      <c r="F85" s="833">
        <v>417.83</v>
      </c>
      <c r="G85" s="835">
        <v>529.0166999999999</v>
      </c>
      <c r="H85" s="833">
        <v>1640</v>
      </c>
      <c r="I85" s="984">
        <f t="shared" si="4"/>
        <v>14.519831583987642</v>
      </c>
      <c r="J85" s="958">
        <f t="shared" si="5"/>
        <v>77.201531373186555</v>
      </c>
      <c r="K85" s="970">
        <v>0</v>
      </c>
      <c r="L85" s="970">
        <v>0.45852358297758866</v>
      </c>
      <c r="M85" s="961">
        <f t="shared" si="3"/>
        <v>99.541476417022409</v>
      </c>
      <c r="N85" s="31"/>
      <c r="O85" s="31"/>
      <c r="P85" s="31"/>
      <c r="Q85" s="83"/>
      <c r="R85" s="83"/>
      <c r="S85" s="83"/>
      <c r="T85" s="83"/>
      <c r="U85" s="83"/>
    </row>
    <row r="86" spans="5:21" ht="12.75" customHeight="1">
      <c r="E86" s="645" t="s">
        <v>64</v>
      </c>
      <c r="F86" s="833">
        <v>412.77</v>
      </c>
      <c r="G86" s="835">
        <v>296.62329999999997</v>
      </c>
      <c r="H86" s="833">
        <v>1194</v>
      </c>
      <c r="I86" s="984">
        <f t="shared" si="4"/>
        <v>8.5178439272575819</v>
      </c>
      <c r="J86" s="958">
        <f t="shared" si="5"/>
        <v>60.185629879984347</v>
      </c>
      <c r="K86" s="970">
        <v>0</v>
      </c>
      <c r="L86" s="970">
        <v>3.6917808219178081</v>
      </c>
      <c r="M86" s="961">
        <f t="shared" si="3"/>
        <v>96.308219178082197</v>
      </c>
      <c r="N86" s="31"/>
      <c r="O86" s="31"/>
      <c r="P86" s="31"/>
      <c r="Q86" s="83"/>
      <c r="R86" s="83"/>
      <c r="S86" s="83"/>
      <c r="T86" s="83"/>
      <c r="U86" s="83"/>
    </row>
    <row r="87" spans="5:21" ht="12.75" customHeight="1">
      <c r="E87" s="645" t="s">
        <v>38</v>
      </c>
      <c r="F87" s="833">
        <v>424.91</v>
      </c>
      <c r="G87" s="835">
        <v>532.11779100000001</v>
      </c>
      <c r="H87" s="833">
        <v>1984</v>
      </c>
      <c r="I87" s="984">
        <f t="shared" si="4"/>
        <v>15.759856057073595</v>
      </c>
      <c r="J87" s="958">
        <f>((G87/(F87/1000))/H87)*100</f>
        <v>63.12031530301293</v>
      </c>
      <c r="K87" s="970">
        <v>1.3696727459912748</v>
      </c>
      <c r="L87" s="970">
        <v>7.9204718327493016</v>
      </c>
      <c r="M87" s="961">
        <f t="shared" si="3"/>
        <v>90.709855421259419</v>
      </c>
      <c r="N87" s="31"/>
      <c r="O87" s="31"/>
      <c r="P87" s="31"/>
      <c r="Q87" s="83"/>
      <c r="R87" s="83"/>
      <c r="S87" s="83"/>
      <c r="T87" s="83"/>
      <c r="U87" s="83"/>
    </row>
    <row r="88" spans="5:21" ht="12.75" customHeight="1">
      <c r="E88" s="645" t="s">
        <v>45</v>
      </c>
      <c r="F88" s="833">
        <v>378.95</v>
      </c>
      <c r="G88" s="835">
        <v>-6.2927030000000004</v>
      </c>
      <c r="H88" s="833">
        <v>0</v>
      </c>
      <c r="I88" s="986" t="str">
        <f t="shared" si="4"/>
        <v>-</v>
      </c>
      <c r="J88" s="987" t="s">
        <v>44</v>
      </c>
      <c r="K88" s="970">
        <v>0</v>
      </c>
      <c r="L88" s="970">
        <v>10.236111111111173</v>
      </c>
      <c r="M88" s="961">
        <f t="shared" si="3"/>
        <v>89.763888888888829</v>
      </c>
      <c r="N88" s="31"/>
      <c r="O88" s="31"/>
      <c r="P88" s="31"/>
      <c r="Q88" s="83"/>
      <c r="R88" s="83"/>
      <c r="S88" s="83"/>
      <c r="T88" s="83"/>
      <c r="U88" s="83"/>
    </row>
    <row r="89" spans="5:21" ht="12.75" customHeight="1">
      <c r="E89" s="645" t="s">
        <v>116</v>
      </c>
      <c r="F89" s="833">
        <v>418.46</v>
      </c>
      <c r="G89" s="835">
        <v>872.45508999999902</v>
      </c>
      <c r="H89" s="833">
        <v>3304</v>
      </c>
      <c r="I89" s="984">
        <f t="shared" si="4"/>
        <v>23.846950370486482</v>
      </c>
      <c r="J89" s="958">
        <f t="shared" si="5"/>
        <v>63.102867003757154</v>
      </c>
      <c r="K89" s="970">
        <v>0</v>
      </c>
      <c r="L89" s="970">
        <v>0.1950282714319401</v>
      </c>
      <c r="M89" s="961">
        <f t="shared" si="3"/>
        <v>99.804971728568063</v>
      </c>
      <c r="N89" s="31"/>
      <c r="O89" s="31"/>
      <c r="P89" s="31"/>
      <c r="Q89" s="83"/>
      <c r="R89" s="83"/>
      <c r="S89" s="83"/>
      <c r="T89" s="83"/>
      <c r="U89" s="83"/>
    </row>
    <row r="90" spans="5:21" ht="12.75" customHeight="1">
      <c r="E90" s="645" t="s">
        <v>39</v>
      </c>
      <c r="F90" s="833">
        <v>782</v>
      </c>
      <c r="G90" s="835">
        <v>146.43795</v>
      </c>
      <c r="H90" s="833">
        <v>584</v>
      </c>
      <c r="I90" s="984">
        <f t="shared" si="4"/>
        <v>2.252684824824108</v>
      </c>
      <c r="J90" s="958">
        <f t="shared" si="5"/>
        <v>32.065206442910693</v>
      </c>
      <c r="K90" s="970">
        <v>0</v>
      </c>
      <c r="L90" s="970">
        <v>5.1052146323091545</v>
      </c>
      <c r="M90" s="961">
        <f t="shared" si="3"/>
        <v>94.894785367690844</v>
      </c>
      <c r="N90" s="31"/>
      <c r="O90" s="31"/>
      <c r="P90" s="31"/>
      <c r="Q90" s="83"/>
      <c r="R90" s="83"/>
      <c r="S90" s="83"/>
      <c r="T90" s="83"/>
      <c r="U90" s="83"/>
    </row>
    <row r="91" spans="5:21" ht="12.75" customHeight="1">
      <c r="E91" s="645" t="s">
        <v>117</v>
      </c>
      <c r="F91" s="833">
        <v>839.35</v>
      </c>
      <c r="G91" s="835">
        <v>1245.329</v>
      </c>
      <c r="H91" s="833">
        <v>4415</v>
      </c>
      <c r="I91" s="984">
        <f t="shared" si="4"/>
        <v>19.002101022702746</v>
      </c>
      <c r="J91" s="958">
        <f t="shared" si="5"/>
        <v>33.605495165224177</v>
      </c>
      <c r="K91" s="970">
        <v>9.7857463846530752</v>
      </c>
      <c r="L91" s="970">
        <v>1.0819198103224821</v>
      </c>
      <c r="M91" s="961">
        <f t="shared" si="3"/>
        <v>89.132333805024444</v>
      </c>
      <c r="N91" s="31"/>
      <c r="O91" s="31"/>
      <c r="P91" s="31"/>
      <c r="Q91" s="83"/>
      <c r="R91" s="83"/>
      <c r="S91" s="83"/>
      <c r="T91" s="83"/>
      <c r="U91" s="83"/>
    </row>
    <row r="92" spans="5:21" ht="12.75" customHeight="1">
      <c r="E92" s="645" t="s">
        <v>68</v>
      </c>
      <c r="F92" s="833">
        <v>790.68</v>
      </c>
      <c r="G92" s="835">
        <v>161.2988</v>
      </c>
      <c r="H92" s="833">
        <v>340</v>
      </c>
      <c r="I92" s="984">
        <f t="shared" si="4"/>
        <v>2.4170628101745524</v>
      </c>
      <c r="J92" s="958">
        <f t="shared" si="5"/>
        <v>60.000029758450658</v>
      </c>
      <c r="K92" s="970">
        <v>3.6529680365296753</v>
      </c>
      <c r="L92" s="970">
        <v>0</v>
      </c>
      <c r="M92" s="961">
        <f t="shared" si="3"/>
        <v>96.347031963470329</v>
      </c>
      <c r="N92" s="31"/>
      <c r="O92" s="31"/>
      <c r="P92" s="31"/>
      <c r="Q92" s="83"/>
      <c r="R92" s="83"/>
      <c r="S92" s="83"/>
      <c r="T92" s="83"/>
      <c r="U92" s="83"/>
    </row>
    <row r="93" spans="5:21" ht="12.75" customHeight="1">
      <c r="E93" s="645" t="s">
        <v>69</v>
      </c>
      <c r="F93" s="833">
        <v>390.94</v>
      </c>
      <c r="G93" s="835">
        <v>189.82683399999999</v>
      </c>
      <c r="H93" s="833">
        <v>787</v>
      </c>
      <c r="I93" s="984">
        <f t="shared" si="4"/>
        <v>5.5904938123075922</v>
      </c>
      <c r="J93" s="958">
        <f t="shared" si="5"/>
        <v>61.698238286516151</v>
      </c>
      <c r="K93" s="970">
        <v>0</v>
      </c>
      <c r="L93" s="970">
        <v>0.84988584474886342</v>
      </c>
      <c r="M93" s="961">
        <f t="shared" si="3"/>
        <v>99.150114155251131</v>
      </c>
      <c r="N93" s="31"/>
      <c r="O93" s="31"/>
      <c r="P93" s="31"/>
      <c r="Q93" s="83"/>
      <c r="R93" s="83"/>
      <c r="S93" s="83"/>
      <c r="T93" s="83"/>
      <c r="U93" s="83"/>
    </row>
    <row r="94" spans="5:21" ht="12.75" customHeight="1">
      <c r="E94" s="645" t="s">
        <v>70</v>
      </c>
      <c r="F94" s="833">
        <v>402.68</v>
      </c>
      <c r="G94" s="835">
        <v>2.8051660000000003</v>
      </c>
      <c r="H94" s="833">
        <v>19</v>
      </c>
      <c r="I94" s="984">
        <f t="shared" si="4"/>
        <v>8.0007364006738871E-2</v>
      </c>
      <c r="J94" s="958">
        <f t="shared" si="5"/>
        <v>36.66442728456186</v>
      </c>
      <c r="K94" s="970">
        <v>0</v>
      </c>
      <c r="L94" s="970">
        <v>0.60502283105022481</v>
      </c>
      <c r="M94" s="961">
        <f t="shared" si="3"/>
        <v>99.394977168949779</v>
      </c>
      <c r="N94" s="31"/>
      <c r="O94" s="31"/>
      <c r="P94" s="31"/>
      <c r="Q94" s="83"/>
      <c r="R94" s="83"/>
      <c r="S94" s="83"/>
      <c r="T94" s="83"/>
      <c r="U94" s="83"/>
    </row>
    <row r="95" spans="5:21" ht="12.75" customHeight="1">
      <c r="E95" s="645" t="s">
        <v>71</v>
      </c>
      <c r="F95" s="833">
        <v>401.37</v>
      </c>
      <c r="G95" s="835">
        <v>133.24313699999999</v>
      </c>
      <c r="H95" s="833">
        <v>453</v>
      </c>
      <c r="I95" s="984">
        <f t="shared" si="4"/>
        <v>3.8131270659878265</v>
      </c>
      <c r="J95" s="958">
        <f t="shared" si="5"/>
        <v>73.28274665891837</v>
      </c>
      <c r="K95" s="970">
        <v>0</v>
      </c>
      <c r="L95" s="970">
        <v>0.61643835616438192</v>
      </c>
      <c r="M95" s="961">
        <f t="shared" si="3"/>
        <v>99.38356164383562</v>
      </c>
      <c r="N95" s="31"/>
      <c r="O95" s="31"/>
      <c r="P95" s="31"/>
      <c r="Q95" s="83"/>
      <c r="R95" s="83"/>
      <c r="S95" s="83"/>
      <c r="T95" s="83"/>
      <c r="U95" s="83"/>
    </row>
    <row r="96" spans="5:21" ht="12.75" customHeight="1">
      <c r="E96" s="645" t="s">
        <v>72</v>
      </c>
      <c r="F96" s="833">
        <v>395.2</v>
      </c>
      <c r="G96" s="835">
        <v>576.40703599999995</v>
      </c>
      <c r="H96" s="833">
        <v>1989</v>
      </c>
      <c r="I96" s="984">
        <f t="shared" si="4"/>
        <v>16.76215382649012</v>
      </c>
      <c r="J96" s="958">
        <f t="shared" si="5"/>
        <v>73.329302560845775</v>
      </c>
      <c r="K96" s="970">
        <v>0</v>
      </c>
      <c r="L96" s="970">
        <v>0.67046336864289469</v>
      </c>
      <c r="M96" s="961">
        <f t="shared" si="3"/>
        <v>99.329536631357101</v>
      </c>
      <c r="N96" s="31"/>
      <c r="O96" s="31"/>
      <c r="P96" s="31"/>
      <c r="Q96" s="83"/>
      <c r="R96" s="83"/>
      <c r="S96" s="83"/>
      <c r="T96" s="83"/>
      <c r="U96" s="83"/>
    </row>
    <row r="97" spans="5:21" ht="12.75" customHeight="1">
      <c r="E97" s="645" t="s">
        <v>118</v>
      </c>
      <c r="F97" s="833">
        <v>804.36</v>
      </c>
      <c r="G97" s="835">
        <v>922.1972780000001</v>
      </c>
      <c r="H97" s="833">
        <v>1684</v>
      </c>
      <c r="I97" s="984">
        <f t="shared" si="4"/>
        <v>13.605682963926805</v>
      </c>
      <c r="J97" s="958">
        <f t="shared" si="5"/>
        <v>68.081839810325889</v>
      </c>
      <c r="K97" s="970">
        <v>3.1953957523970669</v>
      </c>
      <c r="L97" s="970">
        <v>0.61039753789136642</v>
      </c>
      <c r="M97" s="961">
        <f t="shared" si="3"/>
        <v>96.194206709711565</v>
      </c>
      <c r="N97" s="31"/>
      <c r="O97" s="31"/>
      <c r="P97" s="31"/>
      <c r="Q97" s="83"/>
      <c r="R97" s="83"/>
      <c r="S97" s="83"/>
      <c r="T97" s="83"/>
      <c r="U97" s="83"/>
    </row>
    <row r="98" spans="5:21" ht="12.75" customHeight="1">
      <c r="E98" s="853" t="s">
        <v>119</v>
      </c>
      <c r="F98" s="833">
        <v>274.64</v>
      </c>
      <c r="G98" s="835">
        <v>1.31769</v>
      </c>
      <c r="H98" s="833">
        <v>137</v>
      </c>
      <c r="I98" s="984">
        <f t="shared" si="4"/>
        <v>5.518704570562212E-2</v>
      </c>
      <c r="J98" s="958">
        <f t="shared" si="5"/>
        <v>3.5021028191384183</v>
      </c>
      <c r="K98" s="970">
        <v>0.74082850272874867</v>
      </c>
      <c r="L98" s="970">
        <v>1.4269406392694016E-2</v>
      </c>
      <c r="M98" s="961">
        <f t="shared" si="3"/>
        <v>99.244902090878554</v>
      </c>
      <c r="N98" s="31"/>
      <c r="O98" s="31"/>
      <c r="P98" s="31"/>
      <c r="Q98" s="83"/>
      <c r="R98" s="83"/>
      <c r="S98" s="83"/>
      <c r="T98" s="83"/>
      <c r="U98" s="83"/>
    </row>
    <row r="99" spans="5:21" ht="12.75" customHeight="1">
      <c r="E99" s="645" t="s">
        <v>73</v>
      </c>
      <c r="F99" s="833">
        <v>815.64</v>
      </c>
      <c r="G99" s="835">
        <v>336.500227</v>
      </c>
      <c r="H99" s="833">
        <v>1003</v>
      </c>
      <c r="I99" s="984">
        <f t="shared" si="4"/>
        <v>5.0982148570456935</v>
      </c>
      <c r="J99" s="958">
        <f t="shared" si="5"/>
        <v>41.132576352644776</v>
      </c>
      <c r="K99" s="970">
        <v>6.6204109337104731</v>
      </c>
      <c r="L99" s="970">
        <v>1.0024293261984929</v>
      </c>
      <c r="M99" s="961">
        <f t="shared" si="3"/>
        <v>92.377159740091031</v>
      </c>
      <c r="N99" s="31"/>
      <c r="O99" s="31"/>
      <c r="P99" s="31"/>
      <c r="Q99" s="83"/>
      <c r="R99" s="83"/>
      <c r="S99" s="83"/>
      <c r="T99" s="83"/>
      <c r="U99" s="83"/>
    </row>
    <row r="100" spans="5:21" ht="12.75" customHeight="1">
      <c r="E100" s="645" t="s">
        <v>129</v>
      </c>
      <c r="F100" s="833">
        <v>415.51</v>
      </c>
      <c r="G100" s="835">
        <v>1818.4341610000001</v>
      </c>
      <c r="H100" s="833">
        <v>5904</v>
      </c>
      <c r="I100" s="984">
        <f t="shared" si="4"/>
        <v>58.992998788241792</v>
      </c>
      <c r="J100" s="958">
        <f t="shared" si="5"/>
        <v>74.125861236320503</v>
      </c>
      <c r="K100" s="970">
        <v>9.4417808219178081</v>
      </c>
      <c r="L100" s="970">
        <v>5.8722383770447664</v>
      </c>
      <c r="M100" s="961">
        <f t="shared" si="3"/>
        <v>84.685980801037431</v>
      </c>
      <c r="N100" s="31"/>
      <c r="O100" s="31"/>
      <c r="P100" s="31"/>
      <c r="Q100" s="83"/>
      <c r="R100" s="83"/>
      <c r="S100" s="83"/>
      <c r="T100" s="83"/>
      <c r="U100" s="83"/>
    </row>
    <row r="101" spans="5:21" ht="12.75" customHeight="1">
      <c r="E101" s="645" t="s">
        <v>50</v>
      </c>
      <c r="F101" s="833">
        <v>386.79</v>
      </c>
      <c r="G101" s="835">
        <v>18.012965000000001</v>
      </c>
      <c r="H101" s="833">
        <v>79</v>
      </c>
      <c r="I101" s="984">
        <f t="shared" si="4"/>
        <v>0.53165591596134354</v>
      </c>
      <c r="J101" s="958">
        <f t="shared" si="5"/>
        <v>58.949873365359352</v>
      </c>
      <c r="K101" s="970">
        <v>0</v>
      </c>
      <c r="L101" s="970">
        <v>5.7077625570776417E-3</v>
      </c>
      <c r="M101" s="961">
        <f t="shared" si="3"/>
        <v>99.99429223744292</v>
      </c>
      <c r="N101" s="31"/>
      <c r="O101" s="31"/>
      <c r="P101" s="31"/>
      <c r="Q101" s="83"/>
      <c r="R101" s="83"/>
      <c r="S101" s="83"/>
      <c r="T101" s="83"/>
      <c r="U101" s="83"/>
    </row>
    <row r="102" spans="5:21" ht="12.75" customHeight="1">
      <c r="E102" s="645" t="s">
        <v>51</v>
      </c>
      <c r="F102" s="833">
        <v>389.19</v>
      </c>
      <c r="G102" s="835">
        <v>380.38279999999997</v>
      </c>
      <c r="H102" s="833">
        <v>1265</v>
      </c>
      <c r="I102" s="984">
        <f t="shared" si="4"/>
        <v>11.226379106026068</v>
      </c>
      <c r="J102" s="958">
        <f t="shared" si="5"/>
        <v>77.262485061961556</v>
      </c>
      <c r="K102" s="970">
        <v>0</v>
      </c>
      <c r="L102" s="970">
        <v>0.61624809741247732</v>
      </c>
      <c r="M102" s="961">
        <f t="shared" si="3"/>
        <v>99.38375190258752</v>
      </c>
      <c r="N102" s="31"/>
      <c r="O102" s="31"/>
      <c r="P102" s="31"/>
      <c r="Q102" s="83"/>
      <c r="R102" s="83"/>
      <c r="S102" s="83"/>
      <c r="T102" s="83"/>
      <c r="U102" s="83"/>
    </row>
    <row r="103" spans="5:21" ht="12.75" customHeight="1">
      <c r="E103" s="645" t="s">
        <v>65</v>
      </c>
      <c r="F103" s="833">
        <v>391.02</v>
      </c>
      <c r="G103" s="835">
        <v>-3.7364000000000002</v>
      </c>
      <c r="H103" s="833">
        <v>0</v>
      </c>
      <c r="I103" s="986" t="str">
        <f t="shared" si="4"/>
        <v>-</v>
      </c>
      <c r="J103" s="987" t="s">
        <v>44</v>
      </c>
      <c r="K103" s="970">
        <v>0</v>
      </c>
      <c r="L103" s="970">
        <v>2.1803652968036529</v>
      </c>
      <c r="M103" s="961">
        <f t="shared" si="3"/>
        <v>97.819634703196343</v>
      </c>
      <c r="N103" s="31"/>
      <c r="O103" s="31"/>
      <c r="P103" s="31"/>
      <c r="Q103" s="83"/>
      <c r="R103" s="83"/>
      <c r="S103" s="83"/>
      <c r="T103" s="83"/>
      <c r="U103" s="83"/>
    </row>
    <row r="104" spans="5:21" ht="12.75" customHeight="1">
      <c r="E104" s="645" t="s">
        <v>111</v>
      </c>
      <c r="F104" s="833">
        <v>420.1</v>
      </c>
      <c r="G104" s="835">
        <v>331.62990000000002</v>
      </c>
      <c r="H104" s="833">
        <v>1127</v>
      </c>
      <c r="I104" s="984">
        <f t="shared" si="4"/>
        <v>9.4007486821098407</v>
      </c>
      <c r="J104" s="958">
        <f t="shared" si="5"/>
        <v>70.044990766765096</v>
      </c>
      <c r="K104" s="970">
        <v>0</v>
      </c>
      <c r="L104" s="970">
        <v>4.1406566331782049</v>
      </c>
      <c r="M104" s="961">
        <f t="shared" si="3"/>
        <v>95.85934336682179</v>
      </c>
      <c r="N104" s="31"/>
      <c r="O104" s="31"/>
      <c r="P104" s="31"/>
      <c r="Q104" s="83"/>
      <c r="R104" s="83"/>
      <c r="S104" s="83"/>
      <c r="T104" s="83"/>
      <c r="U104" s="83"/>
    </row>
    <row r="105" spans="5:21" ht="12.75" customHeight="1">
      <c r="E105" s="645" t="s">
        <v>112</v>
      </c>
      <c r="F105" s="833">
        <v>414.03</v>
      </c>
      <c r="G105" s="835">
        <v>530.46634999999992</v>
      </c>
      <c r="H105" s="833">
        <v>1854</v>
      </c>
      <c r="I105" s="984">
        <f t="shared" si="4"/>
        <v>19.920834368432214</v>
      </c>
      <c r="J105" s="958">
        <f t="shared" ref="J105:J117" si="6">((G105/(F105/1000))/H105)*100</f>
        <v>69.106086486809559</v>
      </c>
      <c r="K105" s="970">
        <v>24.531773211567732</v>
      </c>
      <c r="L105" s="970">
        <v>2.0482237001742658</v>
      </c>
      <c r="M105" s="961">
        <f t="shared" si="3"/>
        <v>73.420003088258014</v>
      </c>
      <c r="N105" s="31"/>
      <c r="O105" s="31"/>
      <c r="P105" s="31"/>
      <c r="Q105" s="83"/>
      <c r="R105" s="83"/>
      <c r="S105" s="83"/>
      <c r="T105" s="83"/>
      <c r="U105" s="83"/>
    </row>
    <row r="106" spans="5:21" ht="12.75" customHeight="1">
      <c r="E106" s="645" t="s">
        <v>120</v>
      </c>
      <c r="F106" s="833">
        <v>855.67</v>
      </c>
      <c r="G106" s="835">
        <v>1459.9195789999999</v>
      </c>
      <c r="H106" s="833">
        <v>2752</v>
      </c>
      <c r="I106" s="984">
        <f t="shared" si="4"/>
        <v>21.062070945407022</v>
      </c>
      <c r="J106" s="958">
        <f t="shared" si="6"/>
        <v>61.99750290028404</v>
      </c>
      <c r="K106" s="970">
        <v>4.6575342465753371</v>
      </c>
      <c r="L106" s="970">
        <v>2.868932907239115</v>
      </c>
      <c r="M106" s="961">
        <f t="shared" si="3"/>
        <v>92.473532846185549</v>
      </c>
      <c r="N106" s="31"/>
      <c r="O106" s="31"/>
      <c r="P106" s="31"/>
      <c r="Q106" s="83"/>
      <c r="R106" s="83"/>
      <c r="S106" s="83"/>
      <c r="T106" s="83"/>
      <c r="U106" s="83"/>
    </row>
    <row r="107" spans="5:21" ht="12.75" customHeight="1">
      <c r="E107" s="645" t="s">
        <v>126</v>
      </c>
      <c r="F107" s="833">
        <v>434.84</v>
      </c>
      <c r="G107" s="835">
        <v>745.91610600000092</v>
      </c>
      <c r="H107" s="833">
        <v>2503</v>
      </c>
      <c r="I107" s="984">
        <f t="shared" si="4"/>
        <v>20.824043867180727</v>
      </c>
      <c r="J107" s="958">
        <f t="shared" si="6"/>
        <v>68.532984960408015</v>
      </c>
      <c r="K107" s="970">
        <v>3.0136986301369859</v>
      </c>
      <c r="L107" s="970">
        <v>2.9509132420091322</v>
      </c>
      <c r="M107" s="961">
        <f t="shared" si="3"/>
        <v>94.035388127853878</v>
      </c>
      <c r="N107" s="31"/>
      <c r="O107" s="31"/>
      <c r="P107" s="31"/>
      <c r="Q107" s="83"/>
      <c r="R107" s="83"/>
      <c r="S107" s="83"/>
      <c r="T107" s="83"/>
      <c r="U107" s="83"/>
    </row>
    <row r="108" spans="5:21" ht="12.75" customHeight="1">
      <c r="E108" s="645" t="s">
        <v>127</v>
      </c>
      <c r="F108" s="833">
        <v>431.46</v>
      </c>
      <c r="G108" s="835">
        <v>954.69337699999994</v>
      </c>
      <c r="H108" s="833">
        <v>3170</v>
      </c>
      <c r="I108" s="984">
        <f t="shared" si="4"/>
        <v>26.411414084804395</v>
      </c>
      <c r="J108" s="958">
        <f t="shared" si="6"/>
        <v>69.801395993736179</v>
      </c>
      <c r="K108" s="970">
        <v>3.0371004566210287</v>
      </c>
      <c r="L108" s="970">
        <v>1.3255327245053379</v>
      </c>
      <c r="M108" s="961">
        <f t="shared" si="3"/>
        <v>95.63736681887363</v>
      </c>
      <c r="N108" s="31"/>
      <c r="O108" s="31"/>
      <c r="P108" s="31"/>
      <c r="Q108" s="83"/>
      <c r="R108" s="83"/>
      <c r="S108" s="83"/>
      <c r="T108" s="83"/>
      <c r="U108" s="83"/>
    </row>
    <row r="109" spans="5:21" ht="12.75" customHeight="1">
      <c r="E109" s="645" t="s">
        <v>121</v>
      </c>
      <c r="F109" s="833">
        <v>391.31</v>
      </c>
      <c r="G109" s="835">
        <v>289.89067399999999</v>
      </c>
      <c r="H109" s="833">
        <v>1345</v>
      </c>
      <c r="I109" s="984">
        <f t="shared" si="4"/>
        <v>8.5541366130900407</v>
      </c>
      <c r="J109" s="958">
        <f t="shared" si="6"/>
        <v>55.079629865899868</v>
      </c>
      <c r="K109" s="970">
        <v>1.0873287671232845</v>
      </c>
      <c r="L109" s="970">
        <v>4.9847773549589268E-2</v>
      </c>
      <c r="M109" s="961">
        <f t="shared" si="3"/>
        <v>98.862823459327132</v>
      </c>
      <c r="N109" s="31"/>
      <c r="O109" s="31"/>
      <c r="P109" s="31"/>
      <c r="Q109" s="83"/>
      <c r="R109" s="83"/>
      <c r="S109" s="83"/>
      <c r="T109" s="83"/>
      <c r="U109" s="83"/>
    </row>
    <row r="110" spans="5:21" ht="12.75" customHeight="1">
      <c r="E110" s="645" t="s">
        <v>113</v>
      </c>
      <c r="F110" s="833">
        <v>409.73</v>
      </c>
      <c r="G110" s="835">
        <v>947.34028399999909</v>
      </c>
      <c r="H110" s="833">
        <v>3163</v>
      </c>
      <c r="I110" s="984">
        <f t="shared" si="4"/>
        <v>26.532452525183199</v>
      </c>
      <c r="J110" s="958">
        <f t="shared" si="6"/>
        <v>73.098598377582519</v>
      </c>
      <c r="K110" s="970">
        <v>0</v>
      </c>
      <c r="L110" s="970">
        <v>0.52206999664527887</v>
      </c>
      <c r="M110" s="961">
        <f t="shared" si="3"/>
        <v>99.477930003354714</v>
      </c>
      <c r="N110" s="31"/>
      <c r="O110" s="31"/>
      <c r="P110" s="31"/>
      <c r="Q110" s="83"/>
      <c r="R110" s="83"/>
      <c r="S110" s="83"/>
      <c r="T110" s="83"/>
      <c r="U110" s="83"/>
    </row>
    <row r="111" spans="5:21" ht="12.75" customHeight="1">
      <c r="E111" s="645" t="s">
        <v>114</v>
      </c>
      <c r="F111" s="833">
        <v>411.82</v>
      </c>
      <c r="G111" s="835">
        <v>1173.6957870000001</v>
      </c>
      <c r="H111" s="833">
        <v>3991</v>
      </c>
      <c r="I111" s="984">
        <f t="shared" si="4"/>
        <v>33.763795480552517</v>
      </c>
      <c r="J111" s="958">
        <f t="shared" si="6"/>
        <v>71.411208644246798</v>
      </c>
      <c r="K111" s="970">
        <v>3.1792237442922375</v>
      </c>
      <c r="L111" s="970">
        <v>0.46167419015747774</v>
      </c>
      <c r="M111" s="961">
        <f t="shared" si="3"/>
        <v>96.359102065550275</v>
      </c>
      <c r="N111" s="31"/>
      <c r="O111" s="31"/>
      <c r="P111" s="31"/>
      <c r="Q111" s="83"/>
      <c r="R111" s="83"/>
      <c r="S111" s="83"/>
      <c r="T111" s="83"/>
      <c r="U111" s="83"/>
    </row>
    <row r="112" spans="5:21" ht="12.75" customHeight="1">
      <c r="E112" s="645" t="s">
        <v>115</v>
      </c>
      <c r="F112" s="833">
        <v>410.64</v>
      </c>
      <c r="G112" s="835">
        <v>635.04250000000104</v>
      </c>
      <c r="H112" s="833">
        <v>2150</v>
      </c>
      <c r="I112" s="984">
        <f t="shared" si="4"/>
        <v>18.40013656279746</v>
      </c>
      <c r="J112" s="958">
        <f t="shared" si="6"/>
        <v>71.928843914660831</v>
      </c>
      <c r="K112" s="970">
        <v>4.0563165998304962</v>
      </c>
      <c r="L112" s="970">
        <v>0</v>
      </c>
      <c r="M112" s="961">
        <f t="shared" si="3"/>
        <v>95.943683400169505</v>
      </c>
      <c r="N112" s="31"/>
      <c r="O112" s="31"/>
      <c r="P112" s="31"/>
      <c r="Q112" s="83"/>
      <c r="R112" s="83"/>
      <c r="S112" s="83"/>
      <c r="T112" s="83"/>
      <c r="U112" s="83"/>
    </row>
    <row r="113" spans="3:21" ht="12.75" customHeight="1">
      <c r="E113" s="645" t="s">
        <v>42</v>
      </c>
      <c r="F113" s="833">
        <v>389.86</v>
      </c>
      <c r="G113" s="835">
        <v>965.99355299999991</v>
      </c>
      <c r="H113" s="833">
        <v>3630</v>
      </c>
      <c r="I113" s="984">
        <f t="shared" si="4"/>
        <v>32.084235287971261</v>
      </c>
      <c r="J113" s="958">
        <f t="shared" si="6"/>
        <v>68.258843288944988</v>
      </c>
      <c r="K113" s="970">
        <v>10.134132420091294</v>
      </c>
      <c r="L113" s="970">
        <v>1.7062392082580646</v>
      </c>
      <c r="M113" s="961">
        <f t="shared" si="3"/>
        <v>88.159628371650641</v>
      </c>
      <c r="N113" s="31"/>
      <c r="O113" s="31"/>
      <c r="P113" s="31"/>
      <c r="Q113" s="83"/>
      <c r="R113" s="83"/>
      <c r="S113" s="83"/>
      <c r="T113" s="83"/>
      <c r="U113" s="83"/>
    </row>
    <row r="114" spans="3:21" ht="12.75" customHeight="1">
      <c r="C114" s="69"/>
      <c r="E114" s="645" t="s">
        <v>43</v>
      </c>
      <c r="F114" s="833">
        <v>401.82</v>
      </c>
      <c r="G114" s="835">
        <v>788.00397299999997</v>
      </c>
      <c r="H114" s="833">
        <v>3606</v>
      </c>
      <c r="I114" s="984">
        <f t="shared" si="4"/>
        <v>23.859990850939482</v>
      </c>
      <c r="J114" s="958">
        <f t="shared" si="6"/>
        <v>54.383998522198205</v>
      </c>
      <c r="K114" s="970">
        <v>1.3698630136986263</v>
      </c>
      <c r="L114" s="970">
        <v>4.8042931806868951</v>
      </c>
      <c r="M114" s="961">
        <f t="shared" si="3"/>
        <v>93.825843805614483</v>
      </c>
      <c r="N114" s="31"/>
      <c r="O114" s="31"/>
      <c r="P114" s="31"/>
      <c r="Q114" s="83"/>
      <c r="R114" s="83"/>
      <c r="S114" s="83"/>
      <c r="T114" s="83"/>
      <c r="U114" s="83"/>
    </row>
    <row r="115" spans="3:21" ht="12.75" customHeight="1">
      <c r="E115" s="645" t="s">
        <v>52</v>
      </c>
      <c r="F115" s="833">
        <v>396.4</v>
      </c>
      <c r="G115" s="835">
        <v>132.004526</v>
      </c>
      <c r="H115" s="833">
        <v>477</v>
      </c>
      <c r="I115" s="984">
        <f t="shared" si="4"/>
        <v>3.8021818095261293</v>
      </c>
      <c r="J115" s="958">
        <f t="shared" si="6"/>
        <v>69.813079772459474</v>
      </c>
      <c r="K115" s="970">
        <v>0</v>
      </c>
      <c r="L115" s="970">
        <v>1.8835616438356271E-2</v>
      </c>
      <c r="M115" s="961">
        <f t="shared" si="3"/>
        <v>99.981164383561648</v>
      </c>
      <c r="N115" s="31"/>
      <c r="O115" s="31"/>
      <c r="P115" s="31"/>
      <c r="Q115" s="83"/>
      <c r="R115" s="83"/>
      <c r="S115" s="83"/>
      <c r="T115" s="83"/>
      <c r="U115" s="83"/>
    </row>
    <row r="116" spans="3:21" ht="12.75" customHeight="1">
      <c r="E116" s="645" t="s">
        <v>122</v>
      </c>
      <c r="F116" s="833">
        <v>426.04</v>
      </c>
      <c r="G116" s="835">
        <v>576.873966</v>
      </c>
      <c r="H116" s="833">
        <v>2252</v>
      </c>
      <c r="I116" s="984">
        <f t="shared" si="4"/>
        <v>15.829371070597706</v>
      </c>
      <c r="J116" s="958">
        <f t="shared" si="6"/>
        <v>60.125981341156084</v>
      </c>
      <c r="K116" s="970">
        <v>0.91324200913242004</v>
      </c>
      <c r="L116" s="970">
        <v>1.4388827255772074</v>
      </c>
      <c r="M116" s="961">
        <f t="shared" si="3"/>
        <v>97.647875265290381</v>
      </c>
      <c r="N116" s="31"/>
      <c r="O116" s="31"/>
      <c r="P116" s="31"/>
      <c r="Q116" s="83"/>
      <c r="R116" s="83"/>
      <c r="S116" s="83"/>
      <c r="T116" s="83"/>
      <c r="U116" s="83"/>
    </row>
    <row r="117" spans="3:21" ht="12.75" customHeight="1">
      <c r="E117" s="645" t="s">
        <v>128</v>
      </c>
      <c r="F117" s="833">
        <v>428.13</v>
      </c>
      <c r="G117" s="835">
        <v>105.91035599999999</v>
      </c>
      <c r="H117" s="833">
        <v>597</v>
      </c>
      <c r="I117" s="984">
        <f t="shared" si="4"/>
        <v>2.8269621162689962</v>
      </c>
      <c r="J117" s="958">
        <f t="shared" si="6"/>
        <v>41.437012451132873</v>
      </c>
      <c r="K117" s="970">
        <v>0</v>
      </c>
      <c r="L117" s="970">
        <v>0.10616825006746303</v>
      </c>
      <c r="M117" s="961">
        <f t="shared" si="3"/>
        <v>99.893831749932531</v>
      </c>
      <c r="N117" s="31"/>
      <c r="O117" s="31"/>
      <c r="P117" s="31"/>
      <c r="Q117" s="83"/>
      <c r="R117" s="83"/>
      <c r="S117" s="83"/>
      <c r="T117" s="83"/>
      <c r="U117" s="83"/>
    </row>
    <row r="118" spans="3:21" ht="12.75" customHeight="1">
      <c r="E118" s="645" t="s">
        <v>138</v>
      </c>
      <c r="F118" s="833">
        <v>385.85</v>
      </c>
      <c r="G118" s="835">
        <v>-11.142752</v>
      </c>
      <c r="H118" s="833">
        <v>0</v>
      </c>
      <c r="I118" s="986" t="str">
        <f t="shared" si="4"/>
        <v>-</v>
      </c>
      <c r="J118" s="987" t="s">
        <v>44</v>
      </c>
      <c r="K118" s="970">
        <v>66.575342465753238</v>
      </c>
      <c r="L118" s="970">
        <v>20.696347031963409</v>
      </c>
      <c r="M118" s="961">
        <f t="shared" si="3"/>
        <v>12.728310502283353</v>
      </c>
      <c r="N118" s="31"/>
      <c r="O118" s="31"/>
      <c r="P118" s="31"/>
      <c r="Q118" s="83"/>
      <c r="R118" s="83"/>
      <c r="S118" s="83"/>
      <c r="T118" s="83"/>
      <c r="U118" s="83"/>
    </row>
    <row r="119" spans="3:21" ht="12.75" customHeight="1">
      <c r="E119" s="645" t="s">
        <v>53</v>
      </c>
      <c r="F119" s="833">
        <v>416.99</v>
      </c>
      <c r="G119" s="835">
        <v>544.05694299999993</v>
      </c>
      <c r="H119" s="833">
        <v>2533</v>
      </c>
      <c r="I119" s="984">
        <f>IF(G119&lt;=0,"-",(G119/((M119/100)*F119*8.76))*100)</f>
        <v>15.475258439698028</v>
      </c>
      <c r="J119" s="958">
        <f t="shared" ref="J119" si="7">((G119/(F119/1000))/H119)*100</f>
        <v>51.509048449386285</v>
      </c>
      <c r="K119" s="970">
        <v>0</v>
      </c>
      <c r="L119" s="970">
        <v>3.7553272633079109</v>
      </c>
      <c r="M119" s="961">
        <f t="shared" si="3"/>
        <v>96.244672736692095</v>
      </c>
      <c r="N119" s="31"/>
      <c r="O119" s="31"/>
      <c r="P119" s="31"/>
      <c r="Q119" s="83"/>
      <c r="R119" s="83"/>
      <c r="S119" s="83"/>
      <c r="T119" s="83"/>
      <c r="U119" s="83"/>
    </row>
    <row r="120" spans="3:21" ht="16.149999999999999" customHeight="1">
      <c r="E120" s="695" t="s">
        <v>0</v>
      </c>
      <c r="F120" s="834">
        <f>SUM(F69:F119)</f>
        <v>24947.71</v>
      </c>
      <c r="G120" s="834">
        <f>SUM(G69:G119)</f>
        <v>33647.980778999998</v>
      </c>
      <c r="H120" s="836">
        <f>SUMPRODUCT(F69:F119,H69:H119)/SUM(F69:F119)</f>
        <v>2358.306446964471</v>
      </c>
      <c r="I120" s="985">
        <f>(G120/((M120/100)*F120*8.76))*100</f>
        <v>16.688436405430462</v>
      </c>
      <c r="J120" s="959">
        <f>((G120/(F120/1000))/H120)*100</f>
        <v>57.19105157076114</v>
      </c>
      <c r="K120" s="983">
        <v>4.7707838105637324</v>
      </c>
      <c r="L120" s="983">
        <v>2.9702537918155709</v>
      </c>
      <c r="M120" s="965">
        <f t="shared" si="3"/>
        <v>92.258962397620706</v>
      </c>
      <c r="N120" s="31"/>
      <c r="O120" s="31"/>
      <c r="P120" s="31"/>
      <c r="Q120" s="83"/>
      <c r="R120" s="83"/>
      <c r="S120" s="83"/>
      <c r="T120" s="83"/>
      <c r="U120" s="83"/>
    </row>
    <row r="121" spans="3:21" ht="24" customHeight="1">
      <c r="E121" s="1050" t="s">
        <v>350</v>
      </c>
      <c r="F121" s="1050"/>
      <c r="G121" s="1050"/>
      <c r="H121" s="1050"/>
      <c r="I121" s="1050"/>
      <c r="J121" s="1050"/>
      <c r="K121" s="1050"/>
      <c r="L121" s="1050"/>
      <c r="M121" s="1050"/>
      <c r="N121" s="83"/>
      <c r="O121" s="83"/>
      <c r="P121" s="83"/>
      <c r="Q121" s="83"/>
      <c r="R121" s="83"/>
      <c r="S121" s="83"/>
      <c r="T121" s="83"/>
      <c r="U121" s="83"/>
    </row>
    <row r="122" spans="3:21" ht="24" customHeight="1">
      <c r="E122" s="1049" t="s">
        <v>349</v>
      </c>
      <c r="F122" s="1049"/>
      <c r="G122" s="1049"/>
      <c r="H122" s="1049"/>
      <c r="I122" s="1049"/>
      <c r="J122" s="1049"/>
      <c r="K122" s="1049"/>
      <c r="L122" s="1049"/>
      <c r="M122" s="1049"/>
      <c r="N122" s="83"/>
      <c r="O122" s="83"/>
      <c r="P122" s="83"/>
      <c r="Q122" s="83"/>
      <c r="R122" s="83"/>
      <c r="S122" s="83"/>
      <c r="T122" s="83"/>
      <c r="U122" s="83"/>
    </row>
    <row r="124" spans="3:21">
      <c r="F124" s="62"/>
    </row>
    <row r="125" spans="3:21">
      <c r="F125" s="74"/>
      <c r="G125" s="74"/>
      <c r="H125" s="74"/>
      <c r="I125" s="74"/>
      <c r="J125" s="74"/>
      <c r="K125" s="74"/>
      <c r="L125" s="74"/>
      <c r="M125" s="74"/>
    </row>
  </sheetData>
  <mergeCells count="11">
    <mergeCell ref="E3:M3"/>
    <mergeCell ref="E62:M62"/>
    <mergeCell ref="E63:M63"/>
    <mergeCell ref="E121:M121"/>
    <mergeCell ref="L67:L68"/>
    <mergeCell ref="L8:L9"/>
    <mergeCell ref="C7:C10"/>
    <mergeCell ref="C66:C69"/>
    <mergeCell ref="E122:M122"/>
    <mergeCell ref="I7:J7"/>
    <mergeCell ref="I66:J66"/>
  </mergeCells>
  <phoneticPr fontId="18" type="noConversion"/>
  <hyperlinks>
    <hyperlink ref="C4" location="Indice!A1" display="Indice!A1"/>
  </hyperlinks>
  <pageMargins left="0.39370078740157483" right="0.74803149606299213" top="0.39370078740157483" bottom="0.98425196850393704" header="0" footer="0"/>
  <pageSetup paperSize="9" scale="66" orientation="portrait" horizontalDpi="1200" verticalDpi="1200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2">
    <pageSetUpPr autoPageBreaks="0"/>
  </sheetPr>
  <dimension ref="A1:V19"/>
  <sheetViews>
    <sheetView showGridLines="0" showRowColHeaders="0" showOutlineSymbols="0" zoomScaleNormal="100" workbookViewId="0">
      <selection activeCell="B2" sqref="B2"/>
    </sheetView>
  </sheetViews>
  <sheetFormatPr baseColWidth="10" defaultColWidth="8.7109375" defaultRowHeight="11.25"/>
  <cols>
    <col min="1" max="1" width="0.140625" style="27" customWidth="1"/>
    <col min="2" max="2" width="2.7109375" style="27" customWidth="1"/>
    <col min="3" max="3" width="23.7109375" style="27" customWidth="1"/>
    <col min="4" max="4" width="1.28515625" style="27" customWidth="1"/>
    <col min="5" max="5" width="12.42578125" style="32" customWidth="1"/>
    <col min="6" max="6" width="9" style="32" customWidth="1"/>
    <col min="7" max="10" width="7.7109375" style="32" customWidth="1"/>
    <col min="11" max="11" width="7.5703125" style="32" customWidth="1"/>
    <col min="12" max="254" width="8.7109375" style="32"/>
    <col min="255" max="255" width="0.140625" style="32" customWidth="1"/>
    <col min="256" max="256" width="2.7109375" style="32" customWidth="1"/>
    <col min="257" max="257" width="15.42578125" style="32" customWidth="1"/>
    <col min="258" max="258" width="1.28515625" style="32" customWidth="1"/>
    <col min="259" max="259" width="12.42578125" style="32" customWidth="1"/>
    <col min="260" max="260" width="1.140625" style="32" customWidth="1"/>
    <col min="261" max="261" width="9" style="32" customWidth="1"/>
    <col min="262" max="263" width="7.7109375" style="32" customWidth="1"/>
    <col min="264" max="264" width="1" style="32" customWidth="1"/>
    <col min="265" max="266" width="7.7109375" style="32" customWidth="1"/>
    <col min="267" max="267" width="7.5703125" style="32" customWidth="1"/>
    <col min="268" max="270" width="4.85546875" style="32" customWidth="1"/>
    <col min="271" max="271" width="5.42578125" style="32" bestFit="1" customWidth="1"/>
    <col min="272" max="272" width="6.42578125" style="32" bestFit="1" customWidth="1"/>
    <col min="273" max="274" width="5.42578125" style="32" bestFit="1" customWidth="1"/>
    <col min="275" max="510" width="8.7109375" style="32"/>
    <col min="511" max="511" width="0.140625" style="32" customWidth="1"/>
    <col min="512" max="512" width="2.7109375" style="32" customWidth="1"/>
    <col min="513" max="513" width="15.42578125" style="32" customWidth="1"/>
    <col min="514" max="514" width="1.28515625" style="32" customWidth="1"/>
    <col min="515" max="515" width="12.42578125" style="32" customWidth="1"/>
    <col min="516" max="516" width="1.140625" style="32" customWidth="1"/>
    <col min="517" max="517" width="9" style="32" customWidth="1"/>
    <col min="518" max="519" width="7.7109375" style="32" customWidth="1"/>
    <col min="520" max="520" width="1" style="32" customWidth="1"/>
    <col min="521" max="522" width="7.7109375" style="32" customWidth="1"/>
    <col min="523" max="523" width="7.5703125" style="32" customWidth="1"/>
    <col min="524" max="526" width="4.85546875" style="32" customWidth="1"/>
    <col min="527" max="527" width="5.42578125" style="32" bestFit="1" customWidth="1"/>
    <col min="528" max="528" width="6.42578125" style="32" bestFit="1" customWidth="1"/>
    <col min="529" max="530" width="5.42578125" style="32" bestFit="1" customWidth="1"/>
    <col min="531" max="766" width="8.7109375" style="32"/>
    <col min="767" max="767" width="0.140625" style="32" customWidth="1"/>
    <col min="768" max="768" width="2.7109375" style="32" customWidth="1"/>
    <col min="769" max="769" width="15.42578125" style="32" customWidth="1"/>
    <col min="770" max="770" width="1.28515625" style="32" customWidth="1"/>
    <col min="771" max="771" width="12.42578125" style="32" customWidth="1"/>
    <col min="772" max="772" width="1.140625" style="32" customWidth="1"/>
    <col min="773" max="773" width="9" style="32" customWidth="1"/>
    <col min="774" max="775" width="7.7109375" style="32" customWidth="1"/>
    <col min="776" max="776" width="1" style="32" customWidth="1"/>
    <col min="777" max="778" width="7.7109375" style="32" customWidth="1"/>
    <col min="779" max="779" width="7.5703125" style="32" customWidth="1"/>
    <col min="780" max="782" width="4.85546875" style="32" customWidth="1"/>
    <col min="783" max="783" width="5.42578125" style="32" bestFit="1" customWidth="1"/>
    <col min="784" max="784" width="6.42578125" style="32" bestFit="1" customWidth="1"/>
    <col min="785" max="786" width="5.42578125" style="32" bestFit="1" customWidth="1"/>
    <col min="787" max="1022" width="8.7109375" style="32"/>
    <col min="1023" max="1023" width="0.140625" style="32" customWidth="1"/>
    <col min="1024" max="1024" width="2.7109375" style="32" customWidth="1"/>
    <col min="1025" max="1025" width="15.42578125" style="32" customWidth="1"/>
    <col min="1026" max="1026" width="1.28515625" style="32" customWidth="1"/>
    <col min="1027" max="1027" width="12.42578125" style="32" customWidth="1"/>
    <col min="1028" max="1028" width="1.140625" style="32" customWidth="1"/>
    <col min="1029" max="1029" width="9" style="32" customWidth="1"/>
    <col min="1030" max="1031" width="7.7109375" style="32" customWidth="1"/>
    <col min="1032" max="1032" width="1" style="32" customWidth="1"/>
    <col min="1033" max="1034" width="7.7109375" style="32" customWidth="1"/>
    <col min="1035" max="1035" width="7.5703125" style="32" customWidth="1"/>
    <col min="1036" max="1038" width="4.85546875" style="32" customWidth="1"/>
    <col min="1039" max="1039" width="5.42578125" style="32" bestFit="1" customWidth="1"/>
    <col min="1040" max="1040" width="6.42578125" style="32" bestFit="1" customWidth="1"/>
    <col min="1041" max="1042" width="5.42578125" style="32" bestFit="1" customWidth="1"/>
    <col min="1043" max="1278" width="8.7109375" style="32"/>
    <col min="1279" max="1279" width="0.140625" style="32" customWidth="1"/>
    <col min="1280" max="1280" width="2.7109375" style="32" customWidth="1"/>
    <col min="1281" max="1281" width="15.42578125" style="32" customWidth="1"/>
    <col min="1282" max="1282" width="1.28515625" style="32" customWidth="1"/>
    <col min="1283" max="1283" width="12.42578125" style="32" customWidth="1"/>
    <col min="1284" max="1284" width="1.140625" style="32" customWidth="1"/>
    <col min="1285" max="1285" width="9" style="32" customWidth="1"/>
    <col min="1286" max="1287" width="7.7109375" style="32" customWidth="1"/>
    <col min="1288" max="1288" width="1" style="32" customWidth="1"/>
    <col min="1289" max="1290" width="7.7109375" style="32" customWidth="1"/>
    <col min="1291" max="1291" width="7.5703125" style="32" customWidth="1"/>
    <col min="1292" max="1294" width="4.85546875" style="32" customWidth="1"/>
    <col min="1295" max="1295" width="5.42578125" style="32" bestFit="1" customWidth="1"/>
    <col min="1296" max="1296" width="6.42578125" style="32" bestFit="1" customWidth="1"/>
    <col min="1297" max="1298" width="5.42578125" style="32" bestFit="1" customWidth="1"/>
    <col min="1299" max="1534" width="8.7109375" style="32"/>
    <col min="1535" max="1535" width="0.140625" style="32" customWidth="1"/>
    <col min="1536" max="1536" width="2.7109375" style="32" customWidth="1"/>
    <col min="1537" max="1537" width="15.42578125" style="32" customWidth="1"/>
    <col min="1538" max="1538" width="1.28515625" style="32" customWidth="1"/>
    <col min="1539" max="1539" width="12.42578125" style="32" customWidth="1"/>
    <col min="1540" max="1540" width="1.140625" style="32" customWidth="1"/>
    <col min="1541" max="1541" width="9" style="32" customWidth="1"/>
    <col min="1542" max="1543" width="7.7109375" style="32" customWidth="1"/>
    <col min="1544" max="1544" width="1" style="32" customWidth="1"/>
    <col min="1545" max="1546" width="7.7109375" style="32" customWidth="1"/>
    <col min="1547" max="1547" width="7.5703125" style="32" customWidth="1"/>
    <col min="1548" max="1550" width="4.85546875" style="32" customWidth="1"/>
    <col min="1551" max="1551" width="5.42578125" style="32" bestFit="1" customWidth="1"/>
    <col min="1552" max="1552" width="6.42578125" style="32" bestFit="1" customWidth="1"/>
    <col min="1553" max="1554" width="5.42578125" style="32" bestFit="1" customWidth="1"/>
    <col min="1555" max="1790" width="8.7109375" style="32"/>
    <col min="1791" max="1791" width="0.140625" style="32" customWidth="1"/>
    <col min="1792" max="1792" width="2.7109375" style="32" customWidth="1"/>
    <col min="1793" max="1793" width="15.42578125" style="32" customWidth="1"/>
    <col min="1794" max="1794" width="1.28515625" style="32" customWidth="1"/>
    <col min="1795" max="1795" width="12.42578125" style="32" customWidth="1"/>
    <col min="1796" max="1796" width="1.140625" style="32" customWidth="1"/>
    <col min="1797" max="1797" width="9" style="32" customWidth="1"/>
    <col min="1798" max="1799" width="7.7109375" style="32" customWidth="1"/>
    <col min="1800" max="1800" width="1" style="32" customWidth="1"/>
    <col min="1801" max="1802" width="7.7109375" style="32" customWidth="1"/>
    <col min="1803" max="1803" width="7.5703125" style="32" customWidth="1"/>
    <col min="1804" max="1806" width="4.85546875" style="32" customWidth="1"/>
    <col min="1807" max="1807" width="5.42578125" style="32" bestFit="1" customWidth="1"/>
    <col min="1808" max="1808" width="6.42578125" style="32" bestFit="1" customWidth="1"/>
    <col min="1809" max="1810" width="5.42578125" style="32" bestFit="1" customWidth="1"/>
    <col min="1811" max="2046" width="8.7109375" style="32"/>
    <col min="2047" max="2047" width="0.140625" style="32" customWidth="1"/>
    <col min="2048" max="2048" width="2.7109375" style="32" customWidth="1"/>
    <col min="2049" max="2049" width="15.42578125" style="32" customWidth="1"/>
    <col min="2050" max="2050" width="1.28515625" style="32" customWidth="1"/>
    <col min="2051" max="2051" width="12.42578125" style="32" customWidth="1"/>
    <col min="2052" max="2052" width="1.140625" style="32" customWidth="1"/>
    <col min="2053" max="2053" width="9" style="32" customWidth="1"/>
    <col min="2054" max="2055" width="7.7109375" style="32" customWidth="1"/>
    <col min="2056" max="2056" width="1" style="32" customWidth="1"/>
    <col min="2057" max="2058" width="7.7109375" style="32" customWidth="1"/>
    <col min="2059" max="2059" width="7.5703125" style="32" customWidth="1"/>
    <col min="2060" max="2062" width="4.85546875" style="32" customWidth="1"/>
    <col min="2063" max="2063" width="5.42578125" style="32" bestFit="1" customWidth="1"/>
    <col min="2064" max="2064" width="6.42578125" style="32" bestFit="1" customWidth="1"/>
    <col min="2065" max="2066" width="5.42578125" style="32" bestFit="1" customWidth="1"/>
    <col min="2067" max="2302" width="8.7109375" style="32"/>
    <col min="2303" max="2303" width="0.140625" style="32" customWidth="1"/>
    <col min="2304" max="2304" width="2.7109375" style="32" customWidth="1"/>
    <col min="2305" max="2305" width="15.42578125" style="32" customWidth="1"/>
    <col min="2306" max="2306" width="1.28515625" style="32" customWidth="1"/>
    <col min="2307" max="2307" width="12.42578125" style="32" customWidth="1"/>
    <col min="2308" max="2308" width="1.140625" style="32" customWidth="1"/>
    <col min="2309" max="2309" width="9" style="32" customWidth="1"/>
    <col min="2310" max="2311" width="7.7109375" style="32" customWidth="1"/>
    <col min="2312" max="2312" width="1" style="32" customWidth="1"/>
    <col min="2313" max="2314" width="7.7109375" style="32" customWidth="1"/>
    <col min="2315" max="2315" width="7.5703125" style="32" customWidth="1"/>
    <col min="2316" max="2318" width="4.85546875" style="32" customWidth="1"/>
    <col min="2319" max="2319" width="5.42578125" style="32" bestFit="1" customWidth="1"/>
    <col min="2320" max="2320" width="6.42578125" style="32" bestFit="1" customWidth="1"/>
    <col min="2321" max="2322" width="5.42578125" style="32" bestFit="1" customWidth="1"/>
    <col min="2323" max="2558" width="8.7109375" style="32"/>
    <col min="2559" max="2559" width="0.140625" style="32" customWidth="1"/>
    <col min="2560" max="2560" width="2.7109375" style="32" customWidth="1"/>
    <col min="2561" max="2561" width="15.42578125" style="32" customWidth="1"/>
    <col min="2562" max="2562" width="1.28515625" style="32" customWidth="1"/>
    <col min="2563" max="2563" width="12.42578125" style="32" customWidth="1"/>
    <col min="2564" max="2564" width="1.140625" style="32" customWidth="1"/>
    <col min="2565" max="2565" width="9" style="32" customWidth="1"/>
    <col min="2566" max="2567" width="7.7109375" style="32" customWidth="1"/>
    <col min="2568" max="2568" width="1" style="32" customWidth="1"/>
    <col min="2569" max="2570" width="7.7109375" style="32" customWidth="1"/>
    <col min="2571" max="2571" width="7.5703125" style="32" customWidth="1"/>
    <col min="2572" max="2574" width="4.85546875" style="32" customWidth="1"/>
    <col min="2575" max="2575" width="5.42578125" style="32" bestFit="1" customWidth="1"/>
    <col min="2576" max="2576" width="6.42578125" style="32" bestFit="1" customWidth="1"/>
    <col min="2577" max="2578" width="5.42578125" style="32" bestFit="1" customWidth="1"/>
    <col min="2579" max="2814" width="8.7109375" style="32"/>
    <col min="2815" max="2815" width="0.140625" style="32" customWidth="1"/>
    <col min="2816" max="2816" width="2.7109375" style="32" customWidth="1"/>
    <col min="2817" max="2817" width="15.42578125" style="32" customWidth="1"/>
    <col min="2818" max="2818" width="1.28515625" style="32" customWidth="1"/>
    <col min="2819" max="2819" width="12.42578125" style="32" customWidth="1"/>
    <col min="2820" max="2820" width="1.140625" style="32" customWidth="1"/>
    <col min="2821" max="2821" width="9" style="32" customWidth="1"/>
    <col min="2822" max="2823" width="7.7109375" style="32" customWidth="1"/>
    <col min="2824" max="2824" width="1" style="32" customWidth="1"/>
    <col min="2825" max="2826" width="7.7109375" style="32" customWidth="1"/>
    <col min="2827" max="2827" width="7.5703125" style="32" customWidth="1"/>
    <col min="2828" max="2830" width="4.85546875" style="32" customWidth="1"/>
    <col min="2831" max="2831" width="5.42578125" style="32" bestFit="1" customWidth="1"/>
    <col min="2832" max="2832" width="6.42578125" style="32" bestFit="1" customWidth="1"/>
    <col min="2833" max="2834" width="5.42578125" style="32" bestFit="1" customWidth="1"/>
    <col min="2835" max="3070" width="8.7109375" style="32"/>
    <col min="3071" max="3071" width="0.140625" style="32" customWidth="1"/>
    <col min="3072" max="3072" width="2.7109375" style="32" customWidth="1"/>
    <col min="3073" max="3073" width="15.42578125" style="32" customWidth="1"/>
    <col min="3074" max="3074" width="1.28515625" style="32" customWidth="1"/>
    <col min="3075" max="3075" width="12.42578125" style="32" customWidth="1"/>
    <col min="3076" max="3076" width="1.140625" style="32" customWidth="1"/>
    <col min="3077" max="3077" width="9" style="32" customWidth="1"/>
    <col min="3078" max="3079" width="7.7109375" style="32" customWidth="1"/>
    <col min="3080" max="3080" width="1" style="32" customWidth="1"/>
    <col min="3081" max="3082" width="7.7109375" style="32" customWidth="1"/>
    <col min="3083" max="3083" width="7.5703125" style="32" customWidth="1"/>
    <col min="3084" max="3086" width="4.85546875" style="32" customWidth="1"/>
    <col min="3087" max="3087" width="5.42578125" style="32" bestFit="1" customWidth="1"/>
    <col min="3088" max="3088" width="6.42578125" style="32" bestFit="1" customWidth="1"/>
    <col min="3089" max="3090" width="5.42578125" style="32" bestFit="1" customWidth="1"/>
    <col min="3091" max="3326" width="8.7109375" style="32"/>
    <col min="3327" max="3327" width="0.140625" style="32" customWidth="1"/>
    <col min="3328" max="3328" width="2.7109375" style="32" customWidth="1"/>
    <col min="3329" max="3329" width="15.42578125" style="32" customWidth="1"/>
    <col min="3330" max="3330" width="1.28515625" style="32" customWidth="1"/>
    <col min="3331" max="3331" width="12.42578125" style="32" customWidth="1"/>
    <col min="3332" max="3332" width="1.140625" style="32" customWidth="1"/>
    <col min="3333" max="3333" width="9" style="32" customWidth="1"/>
    <col min="3334" max="3335" width="7.7109375" style="32" customWidth="1"/>
    <col min="3336" max="3336" width="1" style="32" customWidth="1"/>
    <col min="3337" max="3338" width="7.7109375" style="32" customWidth="1"/>
    <col min="3339" max="3339" width="7.5703125" style="32" customWidth="1"/>
    <col min="3340" max="3342" width="4.85546875" style="32" customWidth="1"/>
    <col min="3343" max="3343" width="5.42578125" style="32" bestFit="1" customWidth="1"/>
    <col min="3344" max="3344" width="6.42578125" style="32" bestFit="1" customWidth="1"/>
    <col min="3345" max="3346" width="5.42578125" style="32" bestFit="1" customWidth="1"/>
    <col min="3347" max="3582" width="8.7109375" style="32"/>
    <col min="3583" max="3583" width="0.140625" style="32" customWidth="1"/>
    <col min="3584" max="3584" width="2.7109375" style="32" customWidth="1"/>
    <col min="3585" max="3585" width="15.42578125" style="32" customWidth="1"/>
    <col min="3586" max="3586" width="1.28515625" style="32" customWidth="1"/>
    <col min="3587" max="3587" width="12.42578125" style="32" customWidth="1"/>
    <col min="3588" max="3588" width="1.140625" style="32" customWidth="1"/>
    <col min="3589" max="3589" width="9" style="32" customWidth="1"/>
    <col min="3590" max="3591" width="7.7109375" style="32" customWidth="1"/>
    <col min="3592" max="3592" width="1" style="32" customWidth="1"/>
    <col min="3593" max="3594" width="7.7109375" style="32" customWidth="1"/>
    <col min="3595" max="3595" width="7.5703125" style="32" customWidth="1"/>
    <col min="3596" max="3598" width="4.85546875" style="32" customWidth="1"/>
    <col min="3599" max="3599" width="5.42578125" style="32" bestFit="1" customWidth="1"/>
    <col min="3600" max="3600" width="6.42578125" style="32" bestFit="1" customWidth="1"/>
    <col min="3601" max="3602" width="5.42578125" style="32" bestFit="1" customWidth="1"/>
    <col min="3603" max="3838" width="8.7109375" style="32"/>
    <col min="3839" max="3839" width="0.140625" style="32" customWidth="1"/>
    <col min="3840" max="3840" width="2.7109375" style="32" customWidth="1"/>
    <col min="3841" max="3841" width="15.42578125" style="32" customWidth="1"/>
    <col min="3842" max="3842" width="1.28515625" style="32" customWidth="1"/>
    <col min="3843" max="3843" width="12.42578125" style="32" customWidth="1"/>
    <col min="3844" max="3844" width="1.140625" style="32" customWidth="1"/>
    <col min="3845" max="3845" width="9" style="32" customWidth="1"/>
    <col min="3846" max="3847" width="7.7109375" style="32" customWidth="1"/>
    <col min="3848" max="3848" width="1" style="32" customWidth="1"/>
    <col min="3849" max="3850" width="7.7109375" style="32" customWidth="1"/>
    <col min="3851" max="3851" width="7.5703125" style="32" customWidth="1"/>
    <col min="3852" max="3854" width="4.85546875" style="32" customWidth="1"/>
    <col min="3855" max="3855" width="5.42578125" style="32" bestFit="1" customWidth="1"/>
    <col min="3856" max="3856" width="6.42578125" style="32" bestFit="1" customWidth="1"/>
    <col min="3857" max="3858" width="5.42578125" style="32" bestFit="1" customWidth="1"/>
    <col min="3859" max="4094" width="8.7109375" style="32"/>
    <col min="4095" max="4095" width="0.140625" style="32" customWidth="1"/>
    <col min="4096" max="4096" width="2.7109375" style="32" customWidth="1"/>
    <col min="4097" max="4097" width="15.42578125" style="32" customWidth="1"/>
    <col min="4098" max="4098" width="1.28515625" style="32" customWidth="1"/>
    <col min="4099" max="4099" width="12.42578125" style="32" customWidth="1"/>
    <col min="4100" max="4100" width="1.140625" style="32" customWidth="1"/>
    <col min="4101" max="4101" width="9" style="32" customWidth="1"/>
    <col min="4102" max="4103" width="7.7109375" style="32" customWidth="1"/>
    <col min="4104" max="4104" width="1" style="32" customWidth="1"/>
    <col min="4105" max="4106" width="7.7109375" style="32" customWidth="1"/>
    <col min="4107" max="4107" width="7.5703125" style="32" customWidth="1"/>
    <col min="4108" max="4110" width="4.85546875" style="32" customWidth="1"/>
    <col min="4111" max="4111" width="5.42578125" style="32" bestFit="1" customWidth="1"/>
    <col min="4112" max="4112" width="6.42578125" style="32" bestFit="1" customWidth="1"/>
    <col min="4113" max="4114" width="5.42578125" style="32" bestFit="1" customWidth="1"/>
    <col min="4115" max="4350" width="8.7109375" style="32"/>
    <col min="4351" max="4351" width="0.140625" style="32" customWidth="1"/>
    <col min="4352" max="4352" width="2.7109375" style="32" customWidth="1"/>
    <col min="4353" max="4353" width="15.42578125" style="32" customWidth="1"/>
    <col min="4354" max="4354" width="1.28515625" style="32" customWidth="1"/>
    <col min="4355" max="4355" width="12.42578125" style="32" customWidth="1"/>
    <col min="4356" max="4356" width="1.140625" style="32" customWidth="1"/>
    <col min="4357" max="4357" width="9" style="32" customWidth="1"/>
    <col min="4358" max="4359" width="7.7109375" style="32" customWidth="1"/>
    <col min="4360" max="4360" width="1" style="32" customWidth="1"/>
    <col min="4361" max="4362" width="7.7109375" style="32" customWidth="1"/>
    <col min="4363" max="4363" width="7.5703125" style="32" customWidth="1"/>
    <col min="4364" max="4366" width="4.85546875" style="32" customWidth="1"/>
    <col min="4367" max="4367" width="5.42578125" style="32" bestFit="1" customWidth="1"/>
    <col min="4368" max="4368" width="6.42578125" style="32" bestFit="1" customWidth="1"/>
    <col min="4369" max="4370" width="5.42578125" style="32" bestFit="1" customWidth="1"/>
    <col min="4371" max="4606" width="8.7109375" style="32"/>
    <col min="4607" max="4607" width="0.140625" style="32" customWidth="1"/>
    <col min="4608" max="4608" width="2.7109375" style="32" customWidth="1"/>
    <col min="4609" max="4609" width="15.42578125" style="32" customWidth="1"/>
    <col min="4610" max="4610" width="1.28515625" style="32" customWidth="1"/>
    <col min="4611" max="4611" width="12.42578125" style="32" customWidth="1"/>
    <col min="4612" max="4612" width="1.140625" style="32" customWidth="1"/>
    <col min="4613" max="4613" width="9" style="32" customWidth="1"/>
    <col min="4614" max="4615" width="7.7109375" style="32" customWidth="1"/>
    <col min="4616" max="4616" width="1" style="32" customWidth="1"/>
    <col min="4617" max="4618" width="7.7109375" style="32" customWidth="1"/>
    <col min="4619" max="4619" width="7.5703125" style="32" customWidth="1"/>
    <col min="4620" max="4622" width="4.85546875" style="32" customWidth="1"/>
    <col min="4623" max="4623" width="5.42578125" style="32" bestFit="1" customWidth="1"/>
    <col min="4624" max="4624" width="6.42578125" style="32" bestFit="1" customWidth="1"/>
    <col min="4625" max="4626" width="5.42578125" style="32" bestFit="1" customWidth="1"/>
    <col min="4627" max="4862" width="8.7109375" style="32"/>
    <col min="4863" max="4863" width="0.140625" style="32" customWidth="1"/>
    <col min="4864" max="4864" width="2.7109375" style="32" customWidth="1"/>
    <col min="4865" max="4865" width="15.42578125" style="32" customWidth="1"/>
    <col min="4866" max="4866" width="1.28515625" style="32" customWidth="1"/>
    <col min="4867" max="4867" width="12.42578125" style="32" customWidth="1"/>
    <col min="4868" max="4868" width="1.140625" style="32" customWidth="1"/>
    <col min="4869" max="4869" width="9" style="32" customWidth="1"/>
    <col min="4870" max="4871" width="7.7109375" style="32" customWidth="1"/>
    <col min="4872" max="4872" width="1" style="32" customWidth="1"/>
    <col min="4873" max="4874" width="7.7109375" style="32" customWidth="1"/>
    <col min="4875" max="4875" width="7.5703125" style="32" customWidth="1"/>
    <col min="4876" max="4878" width="4.85546875" style="32" customWidth="1"/>
    <col min="4879" max="4879" width="5.42578125" style="32" bestFit="1" customWidth="1"/>
    <col min="4880" max="4880" width="6.42578125" style="32" bestFit="1" customWidth="1"/>
    <col min="4881" max="4882" width="5.42578125" style="32" bestFit="1" customWidth="1"/>
    <col min="4883" max="5118" width="8.7109375" style="32"/>
    <col min="5119" max="5119" width="0.140625" style="32" customWidth="1"/>
    <col min="5120" max="5120" width="2.7109375" style="32" customWidth="1"/>
    <col min="5121" max="5121" width="15.42578125" style="32" customWidth="1"/>
    <col min="5122" max="5122" width="1.28515625" style="32" customWidth="1"/>
    <col min="5123" max="5123" width="12.42578125" style="32" customWidth="1"/>
    <col min="5124" max="5124" width="1.140625" style="32" customWidth="1"/>
    <col min="5125" max="5125" width="9" style="32" customWidth="1"/>
    <col min="5126" max="5127" width="7.7109375" style="32" customWidth="1"/>
    <col min="5128" max="5128" width="1" style="32" customWidth="1"/>
    <col min="5129" max="5130" width="7.7109375" style="32" customWidth="1"/>
    <col min="5131" max="5131" width="7.5703125" style="32" customWidth="1"/>
    <col min="5132" max="5134" width="4.85546875" style="32" customWidth="1"/>
    <col min="5135" max="5135" width="5.42578125" style="32" bestFit="1" customWidth="1"/>
    <col min="5136" max="5136" width="6.42578125" style="32" bestFit="1" customWidth="1"/>
    <col min="5137" max="5138" width="5.42578125" style="32" bestFit="1" customWidth="1"/>
    <col min="5139" max="5374" width="8.7109375" style="32"/>
    <col min="5375" max="5375" width="0.140625" style="32" customWidth="1"/>
    <col min="5376" max="5376" width="2.7109375" style="32" customWidth="1"/>
    <col min="5377" max="5377" width="15.42578125" style="32" customWidth="1"/>
    <col min="5378" max="5378" width="1.28515625" style="32" customWidth="1"/>
    <col min="5379" max="5379" width="12.42578125" style="32" customWidth="1"/>
    <col min="5380" max="5380" width="1.140625" style="32" customWidth="1"/>
    <col min="5381" max="5381" width="9" style="32" customWidth="1"/>
    <col min="5382" max="5383" width="7.7109375" style="32" customWidth="1"/>
    <col min="5384" max="5384" width="1" style="32" customWidth="1"/>
    <col min="5385" max="5386" width="7.7109375" style="32" customWidth="1"/>
    <col min="5387" max="5387" width="7.5703125" style="32" customWidth="1"/>
    <col min="5388" max="5390" width="4.85546875" style="32" customWidth="1"/>
    <col min="5391" max="5391" width="5.42578125" style="32" bestFit="1" customWidth="1"/>
    <col min="5392" max="5392" width="6.42578125" style="32" bestFit="1" customWidth="1"/>
    <col min="5393" max="5394" width="5.42578125" style="32" bestFit="1" customWidth="1"/>
    <col min="5395" max="5630" width="8.7109375" style="32"/>
    <col min="5631" max="5631" width="0.140625" style="32" customWidth="1"/>
    <col min="5632" max="5632" width="2.7109375" style="32" customWidth="1"/>
    <col min="5633" max="5633" width="15.42578125" style="32" customWidth="1"/>
    <col min="5634" max="5634" width="1.28515625" style="32" customWidth="1"/>
    <col min="5635" max="5635" width="12.42578125" style="32" customWidth="1"/>
    <col min="5636" max="5636" width="1.140625" style="32" customWidth="1"/>
    <col min="5637" max="5637" width="9" style="32" customWidth="1"/>
    <col min="5638" max="5639" width="7.7109375" style="32" customWidth="1"/>
    <col min="5640" max="5640" width="1" style="32" customWidth="1"/>
    <col min="5641" max="5642" width="7.7109375" style="32" customWidth="1"/>
    <col min="5643" max="5643" width="7.5703125" style="32" customWidth="1"/>
    <col min="5644" max="5646" width="4.85546875" style="32" customWidth="1"/>
    <col min="5647" max="5647" width="5.42578125" style="32" bestFit="1" customWidth="1"/>
    <col min="5648" max="5648" width="6.42578125" style="32" bestFit="1" customWidth="1"/>
    <col min="5649" max="5650" width="5.42578125" style="32" bestFit="1" customWidth="1"/>
    <col min="5651" max="5886" width="8.7109375" style="32"/>
    <col min="5887" max="5887" width="0.140625" style="32" customWidth="1"/>
    <col min="5888" max="5888" width="2.7109375" style="32" customWidth="1"/>
    <col min="5889" max="5889" width="15.42578125" style="32" customWidth="1"/>
    <col min="5890" max="5890" width="1.28515625" style="32" customWidth="1"/>
    <col min="5891" max="5891" width="12.42578125" style="32" customWidth="1"/>
    <col min="5892" max="5892" width="1.140625" style="32" customWidth="1"/>
    <col min="5893" max="5893" width="9" style="32" customWidth="1"/>
    <col min="5894" max="5895" width="7.7109375" style="32" customWidth="1"/>
    <col min="5896" max="5896" width="1" style="32" customWidth="1"/>
    <col min="5897" max="5898" width="7.7109375" style="32" customWidth="1"/>
    <col min="5899" max="5899" width="7.5703125" style="32" customWidth="1"/>
    <col min="5900" max="5902" width="4.85546875" style="32" customWidth="1"/>
    <col min="5903" max="5903" width="5.42578125" style="32" bestFit="1" customWidth="1"/>
    <col min="5904" max="5904" width="6.42578125" style="32" bestFit="1" customWidth="1"/>
    <col min="5905" max="5906" width="5.42578125" style="32" bestFit="1" customWidth="1"/>
    <col min="5907" max="6142" width="8.7109375" style="32"/>
    <col min="6143" max="6143" width="0.140625" style="32" customWidth="1"/>
    <col min="6144" max="6144" width="2.7109375" style="32" customWidth="1"/>
    <col min="6145" max="6145" width="15.42578125" style="32" customWidth="1"/>
    <col min="6146" max="6146" width="1.28515625" style="32" customWidth="1"/>
    <col min="6147" max="6147" width="12.42578125" style="32" customWidth="1"/>
    <col min="6148" max="6148" width="1.140625" style="32" customWidth="1"/>
    <col min="6149" max="6149" width="9" style="32" customWidth="1"/>
    <col min="6150" max="6151" width="7.7109375" style="32" customWidth="1"/>
    <col min="6152" max="6152" width="1" style="32" customWidth="1"/>
    <col min="6153" max="6154" width="7.7109375" style="32" customWidth="1"/>
    <col min="6155" max="6155" width="7.5703125" style="32" customWidth="1"/>
    <col min="6156" max="6158" width="4.85546875" style="32" customWidth="1"/>
    <col min="6159" max="6159" width="5.42578125" style="32" bestFit="1" customWidth="1"/>
    <col min="6160" max="6160" width="6.42578125" style="32" bestFit="1" customWidth="1"/>
    <col min="6161" max="6162" width="5.42578125" style="32" bestFit="1" customWidth="1"/>
    <col min="6163" max="6398" width="8.7109375" style="32"/>
    <col min="6399" max="6399" width="0.140625" style="32" customWidth="1"/>
    <col min="6400" max="6400" width="2.7109375" style="32" customWidth="1"/>
    <col min="6401" max="6401" width="15.42578125" style="32" customWidth="1"/>
    <col min="6402" max="6402" width="1.28515625" style="32" customWidth="1"/>
    <col min="6403" max="6403" width="12.42578125" style="32" customWidth="1"/>
    <col min="6404" max="6404" width="1.140625" style="32" customWidth="1"/>
    <col min="6405" max="6405" width="9" style="32" customWidth="1"/>
    <col min="6406" max="6407" width="7.7109375" style="32" customWidth="1"/>
    <col min="6408" max="6408" width="1" style="32" customWidth="1"/>
    <col min="6409" max="6410" width="7.7109375" style="32" customWidth="1"/>
    <col min="6411" max="6411" width="7.5703125" style="32" customWidth="1"/>
    <col min="6412" max="6414" width="4.85546875" style="32" customWidth="1"/>
    <col min="6415" max="6415" width="5.42578125" style="32" bestFit="1" customWidth="1"/>
    <col min="6416" max="6416" width="6.42578125" style="32" bestFit="1" customWidth="1"/>
    <col min="6417" max="6418" width="5.42578125" style="32" bestFit="1" customWidth="1"/>
    <col min="6419" max="6654" width="8.7109375" style="32"/>
    <col min="6655" max="6655" width="0.140625" style="32" customWidth="1"/>
    <col min="6656" max="6656" width="2.7109375" style="32" customWidth="1"/>
    <col min="6657" max="6657" width="15.42578125" style="32" customWidth="1"/>
    <col min="6658" max="6658" width="1.28515625" style="32" customWidth="1"/>
    <col min="6659" max="6659" width="12.42578125" style="32" customWidth="1"/>
    <col min="6660" max="6660" width="1.140625" style="32" customWidth="1"/>
    <col min="6661" max="6661" width="9" style="32" customWidth="1"/>
    <col min="6662" max="6663" width="7.7109375" style="32" customWidth="1"/>
    <col min="6664" max="6664" width="1" style="32" customWidth="1"/>
    <col min="6665" max="6666" width="7.7109375" style="32" customWidth="1"/>
    <col min="6667" max="6667" width="7.5703125" style="32" customWidth="1"/>
    <col min="6668" max="6670" width="4.85546875" style="32" customWidth="1"/>
    <col min="6671" max="6671" width="5.42578125" style="32" bestFit="1" customWidth="1"/>
    <col min="6672" max="6672" width="6.42578125" style="32" bestFit="1" customWidth="1"/>
    <col min="6673" max="6674" width="5.42578125" style="32" bestFit="1" customWidth="1"/>
    <col min="6675" max="6910" width="8.7109375" style="32"/>
    <col min="6911" max="6911" width="0.140625" style="32" customWidth="1"/>
    <col min="6912" max="6912" width="2.7109375" style="32" customWidth="1"/>
    <col min="6913" max="6913" width="15.42578125" style="32" customWidth="1"/>
    <col min="6914" max="6914" width="1.28515625" style="32" customWidth="1"/>
    <col min="6915" max="6915" width="12.42578125" style="32" customWidth="1"/>
    <col min="6916" max="6916" width="1.140625" style="32" customWidth="1"/>
    <col min="6917" max="6917" width="9" style="32" customWidth="1"/>
    <col min="6918" max="6919" width="7.7109375" style="32" customWidth="1"/>
    <col min="6920" max="6920" width="1" style="32" customWidth="1"/>
    <col min="6921" max="6922" width="7.7109375" style="32" customWidth="1"/>
    <col min="6923" max="6923" width="7.5703125" style="32" customWidth="1"/>
    <col min="6924" max="6926" width="4.85546875" style="32" customWidth="1"/>
    <col min="6927" max="6927" width="5.42578125" style="32" bestFit="1" customWidth="1"/>
    <col min="6928" max="6928" width="6.42578125" style="32" bestFit="1" customWidth="1"/>
    <col min="6929" max="6930" width="5.42578125" style="32" bestFit="1" customWidth="1"/>
    <col min="6931" max="7166" width="8.7109375" style="32"/>
    <col min="7167" max="7167" width="0.140625" style="32" customWidth="1"/>
    <col min="7168" max="7168" width="2.7109375" style="32" customWidth="1"/>
    <col min="7169" max="7169" width="15.42578125" style="32" customWidth="1"/>
    <col min="7170" max="7170" width="1.28515625" style="32" customWidth="1"/>
    <col min="7171" max="7171" width="12.42578125" style="32" customWidth="1"/>
    <col min="7172" max="7172" width="1.140625" style="32" customWidth="1"/>
    <col min="7173" max="7173" width="9" style="32" customWidth="1"/>
    <col min="7174" max="7175" width="7.7109375" style="32" customWidth="1"/>
    <col min="7176" max="7176" width="1" style="32" customWidth="1"/>
    <col min="7177" max="7178" width="7.7109375" style="32" customWidth="1"/>
    <col min="7179" max="7179" width="7.5703125" style="32" customWidth="1"/>
    <col min="7180" max="7182" width="4.85546875" style="32" customWidth="1"/>
    <col min="7183" max="7183" width="5.42578125" style="32" bestFit="1" customWidth="1"/>
    <col min="7184" max="7184" width="6.42578125" style="32" bestFit="1" customWidth="1"/>
    <col min="7185" max="7186" width="5.42578125" style="32" bestFit="1" customWidth="1"/>
    <col min="7187" max="7422" width="8.7109375" style="32"/>
    <col min="7423" max="7423" width="0.140625" style="32" customWidth="1"/>
    <col min="7424" max="7424" width="2.7109375" style="32" customWidth="1"/>
    <col min="7425" max="7425" width="15.42578125" style="32" customWidth="1"/>
    <col min="7426" max="7426" width="1.28515625" style="32" customWidth="1"/>
    <col min="7427" max="7427" width="12.42578125" style="32" customWidth="1"/>
    <col min="7428" max="7428" width="1.140625" style="32" customWidth="1"/>
    <col min="7429" max="7429" width="9" style="32" customWidth="1"/>
    <col min="7430" max="7431" width="7.7109375" style="32" customWidth="1"/>
    <col min="7432" max="7432" width="1" style="32" customWidth="1"/>
    <col min="7433" max="7434" width="7.7109375" style="32" customWidth="1"/>
    <col min="7435" max="7435" width="7.5703125" style="32" customWidth="1"/>
    <col min="7436" max="7438" width="4.85546875" style="32" customWidth="1"/>
    <col min="7439" max="7439" width="5.42578125" style="32" bestFit="1" customWidth="1"/>
    <col min="7440" max="7440" width="6.42578125" style="32" bestFit="1" customWidth="1"/>
    <col min="7441" max="7442" width="5.42578125" style="32" bestFit="1" customWidth="1"/>
    <col min="7443" max="7678" width="8.7109375" style="32"/>
    <col min="7679" max="7679" width="0.140625" style="32" customWidth="1"/>
    <col min="7680" max="7680" width="2.7109375" style="32" customWidth="1"/>
    <col min="7681" max="7681" width="15.42578125" style="32" customWidth="1"/>
    <col min="7682" max="7682" width="1.28515625" style="32" customWidth="1"/>
    <col min="7683" max="7683" width="12.42578125" style="32" customWidth="1"/>
    <col min="7684" max="7684" width="1.140625" style="32" customWidth="1"/>
    <col min="7685" max="7685" width="9" style="32" customWidth="1"/>
    <col min="7686" max="7687" width="7.7109375" style="32" customWidth="1"/>
    <col min="7688" max="7688" width="1" style="32" customWidth="1"/>
    <col min="7689" max="7690" width="7.7109375" style="32" customWidth="1"/>
    <col min="7691" max="7691" width="7.5703125" style="32" customWidth="1"/>
    <col min="7692" max="7694" width="4.85546875" style="32" customWidth="1"/>
    <col min="7695" max="7695" width="5.42578125" style="32" bestFit="1" customWidth="1"/>
    <col min="7696" max="7696" width="6.42578125" style="32" bestFit="1" customWidth="1"/>
    <col min="7697" max="7698" width="5.42578125" style="32" bestFit="1" customWidth="1"/>
    <col min="7699" max="7934" width="8.7109375" style="32"/>
    <col min="7935" max="7935" width="0.140625" style="32" customWidth="1"/>
    <col min="7936" max="7936" width="2.7109375" style="32" customWidth="1"/>
    <col min="7937" max="7937" width="15.42578125" style="32" customWidth="1"/>
    <col min="7938" max="7938" width="1.28515625" style="32" customWidth="1"/>
    <col min="7939" max="7939" width="12.42578125" style="32" customWidth="1"/>
    <col min="7940" max="7940" width="1.140625" style="32" customWidth="1"/>
    <col min="7941" max="7941" width="9" style="32" customWidth="1"/>
    <col min="7942" max="7943" width="7.7109375" style="32" customWidth="1"/>
    <col min="7944" max="7944" width="1" style="32" customWidth="1"/>
    <col min="7945" max="7946" width="7.7109375" style="32" customWidth="1"/>
    <col min="7947" max="7947" width="7.5703125" style="32" customWidth="1"/>
    <col min="7948" max="7950" width="4.85546875" style="32" customWidth="1"/>
    <col min="7951" max="7951" width="5.42578125" style="32" bestFit="1" customWidth="1"/>
    <col min="7952" max="7952" width="6.42578125" style="32" bestFit="1" customWidth="1"/>
    <col min="7953" max="7954" width="5.42578125" style="32" bestFit="1" customWidth="1"/>
    <col min="7955" max="8190" width="8.7109375" style="32"/>
    <col min="8191" max="8191" width="0.140625" style="32" customWidth="1"/>
    <col min="8192" max="8192" width="2.7109375" style="32" customWidth="1"/>
    <col min="8193" max="8193" width="15.42578125" style="32" customWidth="1"/>
    <col min="8194" max="8194" width="1.28515625" style="32" customWidth="1"/>
    <col min="8195" max="8195" width="12.42578125" style="32" customWidth="1"/>
    <col min="8196" max="8196" width="1.140625" style="32" customWidth="1"/>
    <col min="8197" max="8197" width="9" style="32" customWidth="1"/>
    <col min="8198" max="8199" width="7.7109375" style="32" customWidth="1"/>
    <col min="8200" max="8200" width="1" style="32" customWidth="1"/>
    <col min="8201" max="8202" width="7.7109375" style="32" customWidth="1"/>
    <col min="8203" max="8203" width="7.5703125" style="32" customWidth="1"/>
    <col min="8204" max="8206" width="4.85546875" style="32" customWidth="1"/>
    <col min="8207" max="8207" width="5.42578125" style="32" bestFit="1" customWidth="1"/>
    <col min="8208" max="8208" width="6.42578125" style="32" bestFit="1" customWidth="1"/>
    <col min="8209" max="8210" width="5.42578125" style="32" bestFit="1" customWidth="1"/>
    <col min="8211" max="8446" width="8.7109375" style="32"/>
    <col min="8447" max="8447" width="0.140625" style="32" customWidth="1"/>
    <col min="8448" max="8448" width="2.7109375" style="32" customWidth="1"/>
    <col min="8449" max="8449" width="15.42578125" style="32" customWidth="1"/>
    <col min="8450" max="8450" width="1.28515625" style="32" customWidth="1"/>
    <col min="8451" max="8451" width="12.42578125" style="32" customWidth="1"/>
    <col min="8452" max="8452" width="1.140625" style="32" customWidth="1"/>
    <col min="8453" max="8453" width="9" style="32" customWidth="1"/>
    <col min="8454" max="8455" width="7.7109375" style="32" customWidth="1"/>
    <col min="8456" max="8456" width="1" style="32" customWidth="1"/>
    <col min="8457" max="8458" width="7.7109375" style="32" customWidth="1"/>
    <col min="8459" max="8459" width="7.5703125" style="32" customWidth="1"/>
    <col min="8460" max="8462" width="4.85546875" style="32" customWidth="1"/>
    <col min="8463" max="8463" width="5.42578125" style="32" bestFit="1" customWidth="1"/>
    <col min="8464" max="8464" width="6.42578125" style="32" bestFit="1" customWidth="1"/>
    <col min="8465" max="8466" width="5.42578125" style="32" bestFit="1" customWidth="1"/>
    <col min="8467" max="8702" width="8.7109375" style="32"/>
    <col min="8703" max="8703" width="0.140625" style="32" customWidth="1"/>
    <col min="8704" max="8704" width="2.7109375" style="32" customWidth="1"/>
    <col min="8705" max="8705" width="15.42578125" style="32" customWidth="1"/>
    <col min="8706" max="8706" width="1.28515625" style="32" customWidth="1"/>
    <col min="8707" max="8707" width="12.42578125" style="32" customWidth="1"/>
    <col min="8708" max="8708" width="1.140625" style="32" customWidth="1"/>
    <col min="8709" max="8709" width="9" style="32" customWidth="1"/>
    <col min="8710" max="8711" width="7.7109375" style="32" customWidth="1"/>
    <col min="8712" max="8712" width="1" style="32" customWidth="1"/>
    <col min="8713" max="8714" width="7.7109375" style="32" customWidth="1"/>
    <col min="8715" max="8715" width="7.5703125" style="32" customWidth="1"/>
    <col min="8716" max="8718" width="4.85546875" style="32" customWidth="1"/>
    <col min="8719" max="8719" width="5.42578125" style="32" bestFit="1" customWidth="1"/>
    <col min="8720" max="8720" width="6.42578125" style="32" bestFit="1" customWidth="1"/>
    <col min="8721" max="8722" width="5.42578125" style="32" bestFit="1" customWidth="1"/>
    <col min="8723" max="8958" width="8.7109375" style="32"/>
    <col min="8959" max="8959" width="0.140625" style="32" customWidth="1"/>
    <col min="8960" max="8960" width="2.7109375" style="32" customWidth="1"/>
    <col min="8961" max="8961" width="15.42578125" style="32" customWidth="1"/>
    <col min="8962" max="8962" width="1.28515625" style="32" customWidth="1"/>
    <col min="8963" max="8963" width="12.42578125" style="32" customWidth="1"/>
    <col min="8964" max="8964" width="1.140625" style="32" customWidth="1"/>
    <col min="8965" max="8965" width="9" style="32" customWidth="1"/>
    <col min="8966" max="8967" width="7.7109375" style="32" customWidth="1"/>
    <col min="8968" max="8968" width="1" style="32" customWidth="1"/>
    <col min="8969" max="8970" width="7.7109375" style="32" customWidth="1"/>
    <col min="8971" max="8971" width="7.5703125" style="32" customWidth="1"/>
    <col min="8972" max="8974" width="4.85546875" style="32" customWidth="1"/>
    <col min="8975" max="8975" width="5.42578125" style="32" bestFit="1" customWidth="1"/>
    <col min="8976" max="8976" width="6.42578125" style="32" bestFit="1" customWidth="1"/>
    <col min="8977" max="8978" width="5.42578125" style="32" bestFit="1" customWidth="1"/>
    <col min="8979" max="9214" width="8.7109375" style="32"/>
    <col min="9215" max="9215" width="0.140625" style="32" customWidth="1"/>
    <col min="9216" max="9216" width="2.7109375" style="32" customWidth="1"/>
    <col min="9217" max="9217" width="15.42578125" style="32" customWidth="1"/>
    <col min="9218" max="9218" width="1.28515625" style="32" customWidth="1"/>
    <col min="9219" max="9219" width="12.42578125" style="32" customWidth="1"/>
    <col min="9220" max="9220" width="1.140625" style="32" customWidth="1"/>
    <col min="9221" max="9221" width="9" style="32" customWidth="1"/>
    <col min="9222" max="9223" width="7.7109375" style="32" customWidth="1"/>
    <col min="9224" max="9224" width="1" style="32" customWidth="1"/>
    <col min="9225" max="9226" width="7.7109375" style="32" customWidth="1"/>
    <col min="9227" max="9227" width="7.5703125" style="32" customWidth="1"/>
    <col min="9228" max="9230" width="4.85546875" style="32" customWidth="1"/>
    <col min="9231" max="9231" width="5.42578125" style="32" bestFit="1" customWidth="1"/>
    <col min="9232" max="9232" width="6.42578125" style="32" bestFit="1" customWidth="1"/>
    <col min="9233" max="9234" width="5.42578125" style="32" bestFit="1" customWidth="1"/>
    <col min="9235" max="9470" width="8.7109375" style="32"/>
    <col min="9471" max="9471" width="0.140625" style="32" customWidth="1"/>
    <col min="9472" max="9472" width="2.7109375" style="32" customWidth="1"/>
    <col min="9473" max="9473" width="15.42578125" style="32" customWidth="1"/>
    <col min="9474" max="9474" width="1.28515625" style="32" customWidth="1"/>
    <col min="9475" max="9475" width="12.42578125" style="32" customWidth="1"/>
    <col min="9476" max="9476" width="1.140625" style="32" customWidth="1"/>
    <col min="9477" max="9477" width="9" style="32" customWidth="1"/>
    <col min="9478" max="9479" width="7.7109375" style="32" customWidth="1"/>
    <col min="9480" max="9480" width="1" style="32" customWidth="1"/>
    <col min="9481" max="9482" width="7.7109375" style="32" customWidth="1"/>
    <col min="9483" max="9483" width="7.5703125" style="32" customWidth="1"/>
    <col min="9484" max="9486" width="4.85546875" style="32" customWidth="1"/>
    <col min="9487" max="9487" width="5.42578125" style="32" bestFit="1" customWidth="1"/>
    <col min="9488" max="9488" width="6.42578125" style="32" bestFit="1" customWidth="1"/>
    <col min="9489" max="9490" width="5.42578125" style="32" bestFit="1" customWidth="1"/>
    <col min="9491" max="9726" width="8.7109375" style="32"/>
    <col min="9727" max="9727" width="0.140625" style="32" customWidth="1"/>
    <col min="9728" max="9728" width="2.7109375" style="32" customWidth="1"/>
    <col min="9729" max="9729" width="15.42578125" style="32" customWidth="1"/>
    <col min="9730" max="9730" width="1.28515625" style="32" customWidth="1"/>
    <col min="9731" max="9731" width="12.42578125" style="32" customWidth="1"/>
    <col min="9732" max="9732" width="1.140625" style="32" customWidth="1"/>
    <col min="9733" max="9733" width="9" style="32" customWidth="1"/>
    <col min="9734" max="9735" width="7.7109375" style="32" customWidth="1"/>
    <col min="9736" max="9736" width="1" style="32" customWidth="1"/>
    <col min="9737" max="9738" width="7.7109375" style="32" customWidth="1"/>
    <col min="9739" max="9739" width="7.5703125" style="32" customWidth="1"/>
    <col min="9740" max="9742" width="4.85546875" style="32" customWidth="1"/>
    <col min="9743" max="9743" width="5.42578125" style="32" bestFit="1" customWidth="1"/>
    <col min="9744" max="9744" width="6.42578125" style="32" bestFit="1" customWidth="1"/>
    <col min="9745" max="9746" width="5.42578125" style="32" bestFit="1" customWidth="1"/>
    <col min="9747" max="9982" width="8.7109375" style="32"/>
    <col min="9983" max="9983" width="0.140625" style="32" customWidth="1"/>
    <col min="9984" max="9984" width="2.7109375" style="32" customWidth="1"/>
    <col min="9985" max="9985" width="15.42578125" style="32" customWidth="1"/>
    <col min="9986" max="9986" width="1.28515625" style="32" customWidth="1"/>
    <col min="9987" max="9987" width="12.42578125" style="32" customWidth="1"/>
    <col min="9988" max="9988" width="1.140625" style="32" customWidth="1"/>
    <col min="9989" max="9989" width="9" style="32" customWidth="1"/>
    <col min="9990" max="9991" width="7.7109375" style="32" customWidth="1"/>
    <col min="9992" max="9992" width="1" style="32" customWidth="1"/>
    <col min="9993" max="9994" width="7.7109375" style="32" customWidth="1"/>
    <col min="9995" max="9995" width="7.5703125" style="32" customWidth="1"/>
    <col min="9996" max="9998" width="4.85546875" style="32" customWidth="1"/>
    <col min="9999" max="9999" width="5.42578125" style="32" bestFit="1" customWidth="1"/>
    <col min="10000" max="10000" width="6.42578125" style="32" bestFit="1" customWidth="1"/>
    <col min="10001" max="10002" width="5.42578125" style="32" bestFit="1" customWidth="1"/>
    <col min="10003" max="10238" width="8.7109375" style="32"/>
    <col min="10239" max="10239" width="0.140625" style="32" customWidth="1"/>
    <col min="10240" max="10240" width="2.7109375" style="32" customWidth="1"/>
    <col min="10241" max="10241" width="15.42578125" style="32" customWidth="1"/>
    <col min="10242" max="10242" width="1.28515625" style="32" customWidth="1"/>
    <col min="10243" max="10243" width="12.42578125" style="32" customWidth="1"/>
    <col min="10244" max="10244" width="1.140625" style="32" customWidth="1"/>
    <col min="10245" max="10245" width="9" style="32" customWidth="1"/>
    <col min="10246" max="10247" width="7.7109375" style="32" customWidth="1"/>
    <col min="10248" max="10248" width="1" style="32" customWidth="1"/>
    <col min="10249" max="10250" width="7.7109375" style="32" customWidth="1"/>
    <col min="10251" max="10251" width="7.5703125" style="32" customWidth="1"/>
    <col min="10252" max="10254" width="4.85546875" style="32" customWidth="1"/>
    <col min="10255" max="10255" width="5.42578125" style="32" bestFit="1" customWidth="1"/>
    <col min="10256" max="10256" width="6.42578125" style="32" bestFit="1" customWidth="1"/>
    <col min="10257" max="10258" width="5.42578125" style="32" bestFit="1" customWidth="1"/>
    <col min="10259" max="10494" width="8.7109375" style="32"/>
    <col min="10495" max="10495" width="0.140625" style="32" customWidth="1"/>
    <col min="10496" max="10496" width="2.7109375" style="32" customWidth="1"/>
    <col min="10497" max="10497" width="15.42578125" style="32" customWidth="1"/>
    <col min="10498" max="10498" width="1.28515625" style="32" customWidth="1"/>
    <col min="10499" max="10499" width="12.42578125" style="32" customWidth="1"/>
    <col min="10500" max="10500" width="1.140625" style="32" customWidth="1"/>
    <col min="10501" max="10501" width="9" style="32" customWidth="1"/>
    <col min="10502" max="10503" width="7.7109375" style="32" customWidth="1"/>
    <col min="10504" max="10504" width="1" style="32" customWidth="1"/>
    <col min="10505" max="10506" width="7.7109375" style="32" customWidth="1"/>
    <col min="10507" max="10507" width="7.5703125" style="32" customWidth="1"/>
    <col min="10508" max="10510" width="4.85546875" style="32" customWidth="1"/>
    <col min="10511" max="10511" width="5.42578125" style="32" bestFit="1" customWidth="1"/>
    <col min="10512" max="10512" width="6.42578125" style="32" bestFit="1" customWidth="1"/>
    <col min="10513" max="10514" width="5.42578125" style="32" bestFit="1" customWidth="1"/>
    <col min="10515" max="10750" width="8.7109375" style="32"/>
    <col min="10751" max="10751" width="0.140625" style="32" customWidth="1"/>
    <col min="10752" max="10752" width="2.7109375" style="32" customWidth="1"/>
    <col min="10753" max="10753" width="15.42578125" style="32" customWidth="1"/>
    <col min="10754" max="10754" width="1.28515625" style="32" customWidth="1"/>
    <col min="10755" max="10755" width="12.42578125" style="32" customWidth="1"/>
    <col min="10756" max="10756" width="1.140625" style="32" customWidth="1"/>
    <col min="10757" max="10757" width="9" style="32" customWidth="1"/>
    <col min="10758" max="10759" width="7.7109375" style="32" customWidth="1"/>
    <col min="10760" max="10760" width="1" style="32" customWidth="1"/>
    <col min="10761" max="10762" width="7.7109375" style="32" customWidth="1"/>
    <col min="10763" max="10763" width="7.5703125" style="32" customWidth="1"/>
    <col min="10764" max="10766" width="4.85546875" style="32" customWidth="1"/>
    <col min="10767" max="10767" width="5.42578125" style="32" bestFit="1" customWidth="1"/>
    <col min="10768" max="10768" width="6.42578125" style="32" bestFit="1" customWidth="1"/>
    <col min="10769" max="10770" width="5.42578125" style="32" bestFit="1" customWidth="1"/>
    <col min="10771" max="11006" width="8.7109375" style="32"/>
    <col min="11007" max="11007" width="0.140625" style="32" customWidth="1"/>
    <col min="11008" max="11008" width="2.7109375" style="32" customWidth="1"/>
    <col min="11009" max="11009" width="15.42578125" style="32" customWidth="1"/>
    <col min="11010" max="11010" width="1.28515625" style="32" customWidth="1"/>
    <col min="11011" max="11011" width="12.42578125" style="32" customWidth="1"/>
    <col min="11012" max="11012" width="1.140625" style="32" customWidth="1"/>
    <col min="11013" max="11013" width="9" style="32" customWidth="1"/>
    <col min="11014" max="11015" width="7.7109375" style="32" customWidth="1"/>
    <col min="11016" max="11016" width="1" style="32" customWidth="1"/>
    <col min="11017" max="11018" width="7.7109375" style="32" customWidth="1"/>
    <col min="11019" max="11019" width="7.5703125" style="32" customWidth="1"/>
    <col min="11020" max="11022" width="4.85546875" style="32" customWidth="1"/>
    <col min="11023" max="11023" width="5.42578125" style="32" bestFit="1" customWidth="1"/>
    <col min="11024" max="11024" width="6.42578125" style="32" bestFit="1" customWidth="1"/>
    <col min="11025" max="11026" width="5.42578125" style="32" bestFit="1" customWidth="1"/>
    <col min="11027" max="11262" width="8.7109375" style="32"/>
    <col min="11263" max="11263" width="0.140625" style="32" customWidth="1"/>
    <col min="11264" max="11264" width="2.7109375" style="32" customWidth="1"/>
    <col min="11265" max="11265" width="15.42578125" style="32" customWidth="1"/>
    <col min="11266" max="11266" width="1.28515625" style="32" customWidth="1"/>
    <col min="11267" max="11267" width="12.42578125" style="32" customWidth="1"/>
    <col min="11268" max="11268" width="1.140625" style="32" customWidth="1"/>
    <col min="11269" max="11269" width="9" style="32" customWidth="1"/>
    <col min="11270" max="11271" width="7.7109375" style="32" customWidth="1"/>
    <col min="11272" max="11272" width="1" style="32" customWidth="1"/>
    <col min="11273" max="11274" width="7.7109375" style="32" customWidth="1"/>
    <col min="11275" max="11275" width="7.5703125" style="32" customWidth="1"/>
    <col min="11276" max="11278" width="4.85546875" style="32" customWidth="1"/>
    <col min="11279" max="11279" width="5.42578125" style="32" bestFit="1" customWidth="1"/>
    <col min="11280" max="11280" width="6.42578125" style="32" bestFit="1" customWidth="1"/>
    <col min="11281" max="11282" width="5.42578125" style="32" bestFit="1" customWidth="1"/>
    <col min="11283" max="11518" width="8.7109375" style="32"/>
    <col min="11519" max="11519" width="0.140625" style="32" customWidth="1"/>
    <col min="11520" max="11520" width="2.7109375" style="32" customWidth="1"/>
    <col min="11521" max="11521" width="15.42578125" style="32" customWidth="1"/>
    <col min="11522" max="11522" width="1.28515625" style="32" customWidth="1"/>
    <col min="11523" max="11523" width="12.42578125" style="32" customWidth="1"/>
    <col min="11524" max="11524" width="1.140625" style="32" customWidth="1"/>
    <col min="11525" max="11525" width="9" style="32" customWidth="1"/>
    <col min="11526" max="11527" width="7.7109375" style="32" customWidth="1"/>
    <col min="11528" max="11528" width="1" style="32" customWidth="1"/>
    <col min="11529" max="11530" width="7.7109375" style="32" customWidth="1"/>
    <col min="11531" max="11531" width="7.5703125" style="32" customWidth="1"/>
    <col min="11532" max="11534" width="4.85546875" style="32" customWidth="1"/>
    <col min="11535" max="11535" width="5.42578125" style="32" bestFit="1" customWidth="1"/>
    <col min="11536" max="11536" width="6.42578125" style="32" bestFit="1" customWidth="1"/>
    <col min="11537" max="11538" width="5.42578125" style="32" bestFit="1" customWidth="1"/>
    <col min="11539" max="11774" width="8.7109375" style="32"/>
    <col min="11775" max="11775" width="0.140625" style="32" customWidth="1"/>
    <col min="11776" max="11776" width="2.7109375" style="32" customWidth="1"/>
    <col min="11777" max="11777" width="15.42578125" style="32" customWidth="1"/>
    <col min="11778" max="11778" width="1.28515625" style="32" customWidth="1"/>
    <col min="11779" max="11779" width="12.42578125" style="32" customWidth="1"/>
    <col min="11780" max="11780" width="1.140625" style="32" customWidth="1"/>
    <col min="11781" max="11781" width="9" style="32" customWidth="1"/>
    <col min="11782" max="11783" width="7.7109375" style="32" customWidth="1"/>
    <col min="11784" max="11784" width="1" style="32" customWidth="1"/>
    <col min="11785" max="11786" width="7.7109375" style="32" customWidth="1"/>
    <col min="11787" max="11787" width="7.5703125" style="32" customWidth="1"/>
    <col min="11788" max="11790" width="4.85546875" style="32" customWidth="1"/>
    <col min="11791" max="11791" width="5.42578125" style="32" bestFit="1" customWidth="1"/>
    <col min="11792" max="11792" width="6.42578125" style="32" bestFit="1" customWidth="1"/>
    <col min="11793" max="11794" width="5.42578125" style="32" bestFit="1" customWidth="1"/>
    <col min="11795" max="12030" width="8.7109375" style="32"/>
    <col min="12031" max="12031" width="0.140625" style="32" customWidth="1"/>
    <col min="12032" max="12032" width="2.7109375" style="32" customWidth="1"/>
    <col min="12033" max="12033" width="15.42578125" style="32" customWidth="1"/>
    <col min="12034" max="12034" width="1.28515625" style="32" customWidth="1"/>
    <col min="12035" max="12035" width="12.42578125" style="32" customWidth="1"/>
    <col min="12036" max="12036" width="1.140625" style="32" customWidth="1"/>
    <col min="12037" max="12037" width="9" style="32" customWidth="1"/>
    <col min="12038" max="12039" width="7.7109375" style="32" customWidth="1"/>
    <col min="12040" max="12040" width="1" style="32" customWidth="1"/>
    <col min="12041" max="12042" width="7.7109375" style="32" customWidth="1"/>
    <col min="12043" max="12043" width="7.5703125" style="32" customWidth="1"/>
    <col min="12044" max="12046" width="4.85546875" style="32" customWidth="1"/>
    <col min="12047" max="12047" width="5.42578125" style="32" bestFit="1" customWidth="1"/>
    <col min="12048" max="12048" width="6.42578125" style="32" bestFit="1" customWidth="1"/>
    <col min="12049" max="12050" width="5.42578125" style="32" bestFit="1" customWidth="1"/>
    <col min="12051" max="12286" width="8.7109375" style="32"/>
    <col min="12287" max="12287" width="0.140625" style="32" customWidth="1"/>
    <col min="12288" max="12288" width="2.7109375" style="32" customWidth="1"/>
    <col min="12289" max="12289" width="15.42578125" style="32" customWidth="1"/>
    <col min="12290" max="12290" width="1.28515625" style="32" customWidth="1"/>
    <col min="12291" max="12291" width="12.42578125" style="32" customWidth="1"/>
    <col min="12292" max="12292" width="1.140625" style="32" customWidth="1"/>
    <col min="12293" max="12293" width="9" style="32" customWidth="1"/>
    <col min="12294" max="12295" width="7.7109375" style="32" customWidth="1"/>
    <col min="12296" max="12296" width="1" style="32" customWidth="1"/>
    <col min="12297" max="12298" width="7.7109375" style="32" customWidth="1"/>
    <col min="12299" max="12299" width="7.5703125" style="32" customWidth="1"/>
    <col min="12300" max="12302" width="4.85546875" style="32" customWidth="1"/>
    <col min="12303" max="12303" width="5.42578125" style="32" bestFit="1" customWidth="1"/>
    <col min="12304" max="12304" width="6.42578125" style="32" bestFit="1" customWidth="1"/>
    <col min="12305" max="12306" width="5.42578125" style="32" bestFit="1" customWidth="1"/>
    <col min="12307" max="12542" width="8.7109375" style="32"/>
    <col min="12543" max="12543" width="0.140625" style="32" customWidth="1"/>
    <col min="12544" max="12544" width="2.7109375" style="32" customWidth="1"/>
    <col min="12545" max="12545" width="15.42578125" style="32" customWidth="1"/>
    <col min="12546" max="12546" width="1.28515625" style="32" customWidth="1"/>
    <col min="12547" max="12547" width="12.42578125" style="32" customWidth="1"/>
    <col min="12548" max="12548" width="1.140625" style="32" customWidth="1"/>
    <col min="12549" max="12549" width="9" style="32" customWidth="1"/>
    <col min="12550" max="12551" width="7.7109375" style="32" customWidth="1"/>
    <col min="12552" max="12552" width="1" style="32" customWidth="1"/>
    <col min="12553" max="12554" width="7.7109375" style="32" customWidth="1"/>
    <col min="12555" max="12555" width="7.5703125" style="32" customWidth="1"/>
    <col min="12556" max="12558" width="4.85546875" style="32" customWidth="1"/>
    <col min="12559" max="12559" width="5.42578125" style="32" bestFit="1" customWidth="1"/>
    <col min="12560" max="12560" width="6.42578125" style="32" bestFit="1" customWidth="1"/>
    <col min="12561" max="12562" width="5.42578125" style="32" bestFit="1" customWidth="1"/>
    <col min="12563" max="12798" width="8.7109375" style="32"/>
    <col min="12799" max="12799" width="0.140625" style="32" customWidth="1"/>
    <col min="12800" max="12800" width="2.7109375" style="32" customWidth="1"/>
    <col min="12801" max="12801" width="15.42578125" style="32" customWidth="1"/>
    <col min="12802" max="12802" width="1.28515625" style="32" customWidth="1"/>
    <col min="12803" max="12803" width="12.42578125" style="32" customWidth="1"/>
    <col min="12804" max="12804" width="1.140625" style="32" customWidth="1"/>
    <col min="12805" max="12805" width="9" style="32" customWidth="1"/>
    <col min="12806" max="12807" width="7.7109375" style="32" customWidth="1"/>
    <col min="12808" max="12808" width="1" style="32" customWidth="1"/>
    <col min="12809" max="12810" width="7.7109375" style="32" customWidth="1"/>
    <col min="12811" max="12811" width="7.5703125" style="32" customWidth="1"/>
    <col min="12812" max="12814" width="4.85546875" style="32" customWidth="1"/>
    <col min="12815" max="12815" width="5.42578125" style="32" bestFit="1" customWidth="1"/>
    <col min="12816" max="12816" width="6.42578125" style="32" bestFit="1" customWidth="1"/>
    <col min="12817" max="12818" width="5.42578125" style="32" bestFit="1" customWidth="1"/>
    <col min="12819" max="13054" width="8.7109375" style="32"/>
    <col min="13055" max="13055" width="0.140625" style="32" customWidth="1"/>
    <col min="13056" max="13056" width="2.7109375" style="32" customWidth="1"/>
    <col min="13057" max="13057" width="15.42578125" style="32" customWidth="1"/>
    <col min="13058" max="13058" width="1.28515625" style="32" customWidth="1"/>
    <col min="13059" max="13059" width="12.42578125" style="32" customWidth="1"/>
    <col min="13060" max="13060" width="1.140625" style="32" customWidth="1"/>
    <col min="13061" max="13061" width="9" style="32" customWidth="1"/>
    <col min="13062" max="13063" width="7.7109375" style="32" customWidth="1"/>
    <col min="13064" max="13064" width="1" style="32" customWidth="1"/>
    <col min="13065" max="13066" width="7.7109375" style="32" customWidth="1"/>
    <col min="13067" max="13067" width="7.5703125" style="32" customWidth="1"/>
    <col min="13068" max="13070" width="4.85546875" style="32" customWidth="1"/>
    <col min="13071" max="13071" width="5.42578125" style="32" bestFit="1" customWidth="1"/>
    <col min="13072" max="13072" width="6.42578125" style="32" bestFit="1" customWidth="1"/>
    <col min="13073" max="13074" width="5.42578125" style="32" bestFit="1" customWidth="1"/>
    <col min="13075" max="13310" width="8.7109375" style="32"/>
    <col min="13311" max="13311" width="0.140625" style="32" customWidth="1"/>
    <col min="13312" max="13312" width="2.7109375" style="32" customWidth="1"/>
    <col min="13313" max="13313" width="15.42578125" style="32" customWidth="1"/>
    <col min="13314" max="13314" width="1.28515625" style="32" customWidth="1"/>
    <col min="13315" max="13315" width="12.42578125" style="32" customWidth="1"/>
    <col min="13316" max="13316" width="1.140625" style="32" customWidth="1"/>
    <col min="13317" max="13317" width="9" style="32" customWidth="1"/>
    <col min="13318" max="13319" width="7.7109375" style="32" customWidth="1"/>
    <col min="13320" max="13320" width="1" style="32" customWidth="1"/>
    <col min="13321" max="13322" width="7.7109375" style="32" customWidth="1"/>
    <col min="13323" max="13323" width="7.5703125" style="32" customWidth="1"/>
    <col min="13324" max="13326" width="4.85546875" style="32" customWidth="1"/>
    <col min="13327" max="13327" width="5.42578125" style="32" bestFit="1" customWidth="1"/>
    <col min="13328" max="13328" width="6.42578125" style="32" bestFit="1" customWidth="1"/>
    <col min="13329" max="13330" width="5.42578125" style="32" bestFit="1" customWidth="1"/>
    <col min="13331" max="13566" width="8.7109375" style="32"/>
    <col min="13567" max="13567" width="0.140625" style="32" customWidth="1"/>
    <col min="13568" max="13568" width="2.7109375" style="32" customWidth="1"/>
    <col min="13569" max="13569" width="15.42578125" style="32" customWidth="1"/>
    <col min="13570" max="13570" width="1.28515625" style="32" customWidth="1"/>
    <col min="13571" max="13571" width="12.42578125" style="32" customWidth="1"/>
    <col min="13572" max="13572" width="1.140625" style="32" customWidth="1"/>
    <col min="13573" max="13573" width="9" style="32" customWidth="1"/>
    <col min="13574" max="13575" width="7.7109375" style="32" customWidth="1"/>
    <col min="13576" max="13576" width="1" style="32" customWidth="1"/>
    <col min="13577" max="13578" width="7.7109375" style="32" customWidth="1"/>
    <col min="13579" max="13579" width="7.5703125" style="32" customWidth="1"/>
    <col min="13580" max="13582" width="4.85546875" style="32" customWidth="1"/>
    <col min="13583" max="13583" width="5.42578125" style="32" bestFit="1" customWidth="1"/>
    <col min="13584" max="13584" width="6.42578125" style="32" bestFit="1" customWidth="1"/>
    <col min="13585" max="13586" width="5.42578125" style="32" bestFit="1" customWidth="1"/>
    <col min="13587" max="13822" width="8.7109375" style="32"/>
    <col min="13823" max="13823" width="0.140625" style="32" customWidth="1"/>
    <col min="13824" max="13824" width="2.7109375" style="32" customWidth="1"/>
    <col min="13825" max="13825" width="15.42578125" style="32" customWidth="1"/>
    <col min="13826" max="13826" width="1.28515625" style="32" customWidth="1"/>
    <col min="13827" max="13827" width="12.42578125" style="32" customWidth="1"/>
    <col min="13828" max="13828" width="1.140625" style="32" customWidth="1"/>
    <col min="13829" max="13829" width="9" style="32" customWidth="1"/>
    <col min="13830" max="13831" width="7.7109375" style="32" customWidth="1"/>
    <col min="13832" max="13832" width="1" style="32" customWidth="1"/>
    <col min="13833" max="13834" width="7.7109375" style="32" customWidth="1"/>
    <col min="13835" max="13835" width="7.5703125" style="32" customWidth="1"/>
    <col min="13836" max="13838" width="4.85546875" style="32" customWidth="1"/>
    <col min="13839" max="13839" width="5.42578125" style="32" bestFit="1" customWidth="1"/>
    <col min="13840" max="13840" width="6.42578125" style="32" bestFit="1" customWidth="1"/>
    <col min="13841" max="13842" width="5.42578125" style="32" bestFit="1" customWidth="1"/>
    <col min="13843" max="14078" width="8.7109375" style="32"/>
    <col min="14079" max="14079" width="0.140625" style="32" customWidth="1"/>
    <col min="14080" max="14080" width="2.7109375" style="32" customWidth="1"/>
    <col min="14081" max="14081" width="15.42578125" style="32" customWidth="1"/>
    <col min="14082" max="14082" width="1.28515625" style="32" customWidth="1"/>
    <col min="14083" max="14083" width="12.42578125" style="32" customWidth="1"/>
    <col min="14084" max="14084" width="1.140625" style="32" customWidth="1"/>
    <col min="14085" max="14085" width="9" style="32" customWidth="1"/>
    <col min="14086" max="14087" width="7.7109375" style="32" customWidth="1"/>
    <col min="14088" max="14088" width="1" style="32" customWidth="1"/>
    <col min="14089" max="14090" width="7.7109375" style="32" customWidth="1"/>
    <col min="14091" max="14091" width="7.5703125" style="32" customWidth="1"/>
    <col min="14092" max="14094" width="4.85546875" style="32" customWidth="1"/>
    <col min="14095" max="14095" width="5.42578125" style="32" bestFit="1" customWidth="1"/>
    <col min="14096" max="14096" width="6.42578125" style="32" bestFit="1" customWidth="1"/>
    <col min="14097" max="14098" width="5.42578125" style="32" bestFit="1" customWidth="1"/>
    <col min="14099" max="14334" width="8.7109375" style="32"/>
    <col min="14335" max="14335" width="0.140625" style="32" customWidth="1"/>
    <col min="14336" max="14336" width="2.7109375" style="32" customWidth="1"/>
    <col min="14337" max="14337" width="15.42578125" style="32" customWidth="1"/>
    <col min="14338" max="14338" width="1.28515625" style="32" customWidth="1"/>
    <col min="14339" max="14339" width="12.42578125" style="32" customWidth="1"/>
    <col min="14340" max="14340" width="1.140625" style="32" customWidth="1"/>
    <col min="14341" max="14341" width="9" style="32" customWidth="1"/>
    <col min="14342" max="14343" width="7.7109375" style="32" customWidth="1"/>
    <col min="14344" max="14344" width="1" style="32" customWidth="1"/>
    <col min="14345" max="14346" width="7.7109375" style="32" customWidth="1"/>
    <col min="14347" max="14347" width="7.5703125" style="32" customWidth="1"/>
    <col min="14348" max="14350" width="4.85546875" style="32" customWidth="1"/>
    <col min="14351" max="14351" width="5.42578125" style="32" bestFit="1" customWidth="1"/>
    <col min="14352" max="14352" width="6.42578125" style="32" bestFit="1" customWidth="1"/>
    <col min="14353" max="14354" width="5.42578125" style="32" bestFit="1" customWidth="1"/>
    <col min="14355" max="14590" width="8.7109375" style="32"/>
    <col min="14591" max="14591" width="0.140625" style="32" customWidth="1"/>
    <col min="14592" max="14592" width="2.7109375" style="32" customWidth="1"/>
    <col min="14593" max="14593" width="15.42578125" style="32" customWidth="1"/>
    <col min="14594" max="14594" width="1.28515625" style="32" customWidth="1"/>
    <col min="14595" max="14595" width="12.42578125" style="32" customWidth="1"/>
    <col min="14596" max="14596" width="1.140625" style="32" customWidth="1"/>
    <col min="14597" max="14597" width="9" style="32" customWidth="1"/>
    <col min="14598" max="14599" width="7.7109375" style="32" customWidth="1"/>
    <col min="14600" max="14600" width="1" style="32" customWidth="1"/>
    <col min="14601" max="14602" width="7.7109375" style="32" customWidth="1"/>
    <col min="14603" max="14603" width="7.5703125" style="32" customWidth="1"/>
    <col min="14604" max="14606" width="4.85546875" style="32" customWidth="1"/>
    <col min="14607" max="14607" width="5.42578125" style="32" bestFit="1" customWidth="1"/>
    <col min="14608" max="14608" width="6.42578125" style="32" bestFit="1" customWidth="1"/>
    <col min="14609" max="14610" width="5.42578125" style="32" bestFit="1" customWidth="1"/>
    <col min="14611" max="14846" width="8.7109375" style="32"/>
    <col min="14847" max="14847" width="0.140625" style="32" customWidth="1"/>
    <col min="14848" max="14848" width="2.7109375" style="32" customWidth="1"/>
    <col min="14849" max="14849" width="15.42578125" style="32" customWidth="1"/>
    <col min="14850" max="14850" width="1.28515625" style="32" customWidth="1"/>
    <col min="14851" max="14851" width="12.42578125" style="32" customWidth="1"/>
    <col min="14852" max="14852" width="1.140625" style="32" customWidth="1"/>
    <col min="14853" max="14853" width="9" style="32" customWidth="1"/>
    <col min="14854" max="14855" width="7.7109375" style="32" customWidth="1"/>
    <col min="14856" max="14856" width="1" style="32" customWidth="1"/>
    <col min="14857" max="14858" width="7.7109375" style="32" customWidth="1"/>
    <col min="14859" max="14859" width="7.5703125" style="32" customWidth="1"/>
    <col min="14860" max="14862" width="4.85546875" style="32" customWidth="1"/>
    <col min="14863" max="14863" width="5.42578125" style="32" bestFit="1" customWidth="1"/>
    <col min="14864" max="14864" width="6.42578125" style="32" bestFit="1" customWidth="1"/>
    <col min="14865" max="14866" width="5.42578125" style="32" bestFit="1" customWidth="1"/>
    <col min="14867" max="15102" width="8.7109375" style="32"/>
    <col min="15103" max="15103" width="0.140625" style="32" customWidth="1"/>
    <col min="15104" max="15104" width="2.7109375" style="32" customWidth="1"/>
    <col min="15105" max="15105" width="15.42578125" style="32" customWidth="1"/>
    <col min="15106" max="15106" width="1.28515625" style="32" customWidth="1"/>
    <col min="15107" max="15107" width="12.42578125" style="32" customWidth="1"/>
    <col min="15108" max="15108" width="1.140625" style="32" customWidth="1"/>
    <col min="15109" max="15109" width="9" style="32" customWidth="1"/>
    <col min="15110" max="15111" width="7.7109375" style="32" customWidth="1"/>
    <col min="15112" max="15112" width="1" style="32" customWidth="1"/>
    <col min="15113" max="15114" width="7.7109375" style="32" customWidth="1"/>
    <col min="15115" max="15115" width="7.5703125" style="32" customWidth="1"/>
    <col min="15116" max="15118" width="4.85546875" style="32" customWidth="1"/>
    <col min="15119" max="15119" width="5.42578125" style="32" bestFit="1" customWidth="1"/>
    <col min="15120" max="15120" width="6.42578125" style="32" bestFit="1" customWidth="1"/>
    <col min="15121" max="15122" width="5.42578125" style="32" bestFit="1" customWidth="1"/>
    <col min="15123" max="15358" width="8.7109375" style="32"/>
    <col min="15359" max="15359" width="0.140625" style="32" customWidth="1"/>
    <col min="15360" max="15360" width="2.7109375" style="32" customWidth="1"/>
    <col min="15361" max="15361" width="15.42578125" style="32" customWidth="1"/>
    <col min="15362" max="15362" width="1.28515625" style="32" customWidth="1"/>
    <col min="15363" max="15363" width="12.42578125" style="32" customWidth="1"/>
    <col min="15364" max="15364" width="1.140625" style="32" customWidth="1"/>
    <col min="15365" max="15365" width="9" style="32" customWidth="1"/>
    <col min="15366" max="15367" width="7.7109375" style="32" customWidth="1"/>
    <col min="15368" max="15368" width="1" style="32" customWidth="1"/>
    <col min="15369" max="15370" width="7.7109375" style="32" customWidth="1"/>
    <col min="15371" max="15371" width="7.5703125" style="32" customWidth="1"/>
    <col min="15372" max="15374" width="4.85546875" style="32" customWidth="1"/>
    <col min="15375" max="15375" width="5.42578125" style="32" bestFit="1" customWidth="1"/>
    <col min="15376" max="15376" width="6.42578125" style="32" bestFit="1" customWidth="1"/>
    <col min="15377" max="15378" width="5.42578125" style="32" bestFit="1" customWidth="1"/>
    <col min="15379" max="15614" width="8.7109375" style="32"/>
    <col min="15615" max="15615" width="0.140625" style="32" customWidth="1"/>
    <col min="15616" max="15616" width="2.7109375" style="32" customWidth="1"/>
    <col min="15617" max="15617" width="15.42578125" style="32" customWidth="1"/>
    <col min="15618" max="15618" width="1.28515625" style="32" customWidth="1"/>
    <col min="15619" max="15619" width="12.42578125" style="32" customWidth="1"/>
    <col min="15620" max="15620" width="1.140625" style="32" customWidth="1"/>
    <col min="15621" max="15621" width="9" style="32" customWidth="1"/>
    <col min="15622" max="15623" width="7.7109375" style="32" customWidth="1"/>
    <col min="15624" max="15624" width="1" style="32" customWidth="1"/>
    <col min="15625" max="15626" width="7.7109375" style="32" customWidth="1"/>
    <col min="15627" max="15627" width="7.5703125" style="32" customWidth="1"/>
    <col min="15628" max="15630" width="4.85546875" style="32" customWidth="1"/>
    <col min="15631" max="15631" width="5.42578125" style="32" bestFit="1" customWidth="1"/>
    <col min="15632" max="15632" width="6.42578125" style="32" bestFit="1" customWidth="1"/>
    <col min="15633" max="15634" width="5.42578125" style="32" bestFit="1" customWidth="1"/>
    <col min="15635" max="15870" width="8.7109375" style="32"/>
    <col min="15871" max="15871" width="0.140625" style="32" customWidth="1"/>
    <col min="15872" max="15872" width="2.7109375" style="32" customWidth="1"/>
    <col min="15873" max="15873" width="15.42578125" style="32" customWidth="1"/>
    <col min="15874" max="15874" width="1.28515625" style="32" customWidth="1"/>
    <col min="15875" max="15875" width="12.42578125" style="32" customWidth="1"/>
    <col min="15876" max="15876" width="1.140625" style="32" customWidth="1"/>
    <col min="15877" max="15877" width="9" style="32" customWidth="1"/>
    <col min="15878" max="15879" width="7.7109375" style="32" customWidth="1"/>
    <col min="15880" max="15880" width="1" style="32" customWidth="1"/>
    <col min="15881" max="15882" width="7.7109375" style="32" customWidth="1"/>
    <col min="15883" max="15883" width="7.5703125" style="32" customWidth="1"/>
    <col min="15884" max="15886" width="4.85546875" style="32" customWidth="1"/>
    <col min="15887" max="15887" width="5.42578125" style="32" bestFit="1" customWidth="1"/>
    <col min="15888" max="15888" width="6.42578125" style="32" bestFit="1" customWidth="1"/>
    <col min="15889" max="15890" width="5.42578125" style="32" bestFit="1" customWidth="1"/>
    <col min="15891" max="16126" width="8.7109375" style="32"/>
    <col min="16127" max="16127" width="0.140625" style="32" customWidth="1"/>
    <col min="16128" max="16128" width="2.7109375" style="32" customWidth="1"/>
    <col min="16129" max="16129" width="15.42578125" style="32" customWidth="1"/>
    <col min="16130" max="16130" width="1.28515625" style="32" customWidth="1"/>
    <col min="16131" max="16131" width="12.42578125" style="32" customWidth="1"/>
    <col min="16132" max="16132" width="1.140625" style="32" customWidth="1"/>
    <col min="16133" max="16133" width="9" style="32" customWidth="1"/>
    <col min="16134" max="16135" width="7.7109375" style="32" customWidth="1"/>
    <col min="16136" max="16136" width="1" style="32" customWidth="1"/>
    <col min="16137" max="16138" width="7.7109375" style="32" customWidth="1"/>
    <col min="16139" max="16139" width="7.5703125" style="32" customWidth="1"/>
    <col min="16140" max="16142" width="4.85546875" style="32" customWidth="1"/>
    <col min="16143" max="16143" width="5.42578125" style="32" bestFit="1" customWidth="1"/>
    <col min="16144" max="16144" width="6.42578125" style="32" bestFit="1" customWidth="1"/>
    <col min="16145" max="16146" width="5.42578125" style="32" bestFit="1" customWidth="1"/>
    <col min="16147" max="16384" width="8.7109375" style="32"/>
  </cols>
  <sheetData>
    <row r="1" spans="1:22" s="27" customFormat="1" ht="0.75" customHeight="1"/>
    <row r="2" spans="1:22" s="27" customFormat="1" ht="21" customHeight="1">
      <c r="E2" s="13"/>
      <c r="K2" s="301" t="s">
        <v>36</v>
      </c>
    </row>
    <row r="3" spans="1:22" s="27" customFormat="1" ht="15" customHeight="1">
      <c r="E3" s="1028" t="s">
        <v>538</v>
      </c>
      <c r="F3" s="1028"/>
      <c r="G3" s="1028"/>
      <c r="H3" s="1028"/>
      <c r="I3" s="1028"/>
      <c r="J3" s="1028"/>
      <c r="K3" s="1028"/>
    </row>
    <row r="4" spans="1:22" s="22" customFormat="1" ht="20.25" customHeight="1">
      <c r="B4" s="14"/>
      <c r="C4" s="6" t="str">
        <f>Indice!C4</f>
        <v>Producción de energía eléctrica</v>
      </c>
    </row>
    <row r="5" spans="1:22" s="22" customFormat="1" ht="12.75" customHeight="1">
      <c r="B5" s="14"/>
      <c r="C5" s="7"/>
    </row>
    <row r="6" spans="1:22" s="22" customFormat="1" ht="13.5" customHeight="1">
      <c r="B6" s="14"/>
      <c r="C6" s="10"/>
      <c r="D6" s="28"/>
      <c r="E6" s="28"/>
    </row>
    <row r="7" spans="1:22" ht="12.75" customHeight="1">
      <c r="A7" s="22"/>
      <c r="B7" s="14"/>
      <c r="C7" s="1035" t="s">
        <v>576</v>
      </c>
      <c r="D7" s="28"/>
      <c r="E7" s="49"/>
      <c r="F7" s="50" t="s">
        <v>14</v>
      </c>
      <c r="G7" s="1048">
        <v>2017</v>
      </c>
      <c r="H7" s="1048"/>
      <c r="I7" s="1048">
        <v>2018</v>
      </c>
      <c r="J7" s="1048"/>
      <c r="K7" s="51"/>
      <c r="L7" s="77"/>
      <c r="M7" s="77"/>
      <c r="N7" s="77"/>
      <c r="O7" s="77"/>
      <c r="P7" s="77"/>
      <c r="Q7" s="77"/>
      <c r="R7" s="77"/>
      <c r="S7" s="77"/>
      <c r="T7" s="77"/>
      <c r="U7" s="77"/>
      <c r="V7" s="77"/>
    </row>
    <row r="8" spans="1:22" ht="12.75" customHeight="1">
      <c r="A8" s="22"/>
      <c r="B8" s="14"/>
      <c r="C8" s="1035"/>
      <c r="D8" s="28"/>
      <c r="E8" s="52" t="s">
        <v>15</v>
      </c>
      <c r="F8" s="53" t="s">
        <v>10</v>
      </c>
      <c r="G8" s="53" t="s">
        <v>8</v>
      </c>
      <c r="H8" s="53" t="s">
        <v>9</v>
      </c>
      <c r="I8" s="53" t="s">
        <v>8</v>
      </c>
      <c r="J8" s="53" t="s">
        <v>9</v>
      </c>
      <c r="K8" s="84" t="s">
        <v>539</v>
      </c>
      <c r="L8" s="77"/>
      <c r="M8" s="77"/>
      <c r="N8" s="77"/>
      <c r="O8" s="77"/>
      <c r="P8" s="77"/>
      <c r="Q8" s="77"/>
      <c r="R8" s="77"/>
      <c r="S8" s="77"/>
      <c r="T8" s="77"/>
      <c r="U8" s="77"/>
      <c r="V8" s="77"/>
    </row>
    <row r="9" spans="1:22" ht="12.75" customHeight="1">
      <c r="A9" s="22"/>
      <c r="B9" s="14"/>
      <c r="C9" s="91"/>
      <c r="D9" s="28"/>
      <c r="E9" s="685" t="s">
        <v>22</v>
      </c>
      <c r="F9" s="686">
        <f>'C37'!F10</f>
        <v>1011.3</v>
      </c>
      <c r="G9" s="686">
        <f>'C37'!G26</f>
        <v>7742.7256040000002</v>
      </c>
      <c r="H9" s="688">
        <f>+G9/G$17*100</f>
        <v>13.940972406370308</v>
      </c>
      <c r="I9" s="687">
        <f>'C37'!G10</f>
        <v>7834.2335510000103</v>
      </c>
      <c r="J9" s="688">
        <f t="shared" ref="H9:J16" si="0">+I9/I$17*100</f>
        <v>14.726662451205966</v>
      </c>
      <c r="K9" s="636">
        <f>IF(G9&gt;0,IF((I9/G9-1)*100&gt;1000,"-",(I9/G9-1)*100),"-")</f>
        <v>1.1818570317503774</v>
      </c>
      <c r="L9" s="79"/>
      <c r="M9" s="79"/>
      <c r="N9" s="79"/>
      <c r="O9" s="79"/>
      <c r="P9" s="79"/>
      <c r="Q9" s="79"/>
      <c r="R9" s="79"/>
      <c r="S9" s="79"/>
      <c r="T9" s="79"/>
      <c r="U9" s="78"/>
      <c r="V9" s="78"/>
    </row>
    <row r="10" spans="1:22" ht="12.75" customHeight="1">
      <c r="A10" s="22"/>
      <c r="B10" s="14"/>
      <c r="C10" s="91"/>
      <c r="D10" s="28"/>
      <c r="E10" s="685" t="s">
        <v>23</v>
      </c>
      <c r="F10" s="686">
        <f>'C37'!F11</f>
        <v>1005.83</v>
      </c>
      <c r="G10" s="686">
        <f>'C37'!G27</f>
        <v>8591.9992090000014</v>
      </c>
      <c r="H10" s="688">
        <f t="shared" si="0"/>
        <v>15.47011091628303</v>
      </c>
      <c r="I10" s="687">
        <f>'C37'!G11</f>
        <v>7850.1953540000004</v>
      </c>
      <c r="J10" s="688">
        <f t="shared" si="0"/>
        <v>14.756667184070166</v>
      </c>
      <c r="K10" s="688">
        <f t="shared" ref="K10:K17" si="1">IF(G10&gt;0,IF((I10/G10-1)*100&gt;1000,"-",(I10/G10-1)*100),"-")</f>
        <v>-8.6336583250958832</v>
      </c>
      <c r="L10" s="79"/>
      <c r="M10" s="79"/>
      <c r="N10" s="79"/>
      <c r="O10" s="79"/>
      <c r="P10" s="79"/>
      <c r="Q10" s="79"/>
      <c r="R10" s="79"/>
      <c r="S10" s="79"/>
      <c r="T10" s="79"/>
      <c r="U10" s="78"/>
      <c r="V10" s="78"/>
    </row>
    <row r="11" spans="1:22" ht="12.75" customHeight="1">
      <c r="A11" s="22"/>
      <c r="B11" s="14"/>
      <c r="C11" s="12"/>
      <c r="D11" s="28"/>
      <c r="E11" s="685" t="s">
        <v>29</v>
      </c>
      <c r="F11" s="686">
        <f>'C37'!F12</f>
        <v>995.8</v>
      </c>
      <c r="G11" s="686">
        <f>'C37'!G28</f>
        <v>7474.1259440000003</v>
      </c>
      <c r="H11" s="688">
        <f t="shared" si="0"/>
        <v>13.457351955390362</v>
      </c>
      <c r="I11" s="687">
        <f>'C37'!G12</f>
        <v>7572.708893</v>
      </c>
      <c r="J11" s="688">
        <f t="shared" si="0"/>
        <v>14.235052731383199</v>
      </c>
      <c r="K11" s="688">
        <f t="shared" si="1"/>
        <v>1.3189896683389213</v>
      </c>
      <c r="L11" s="79"/>
      <c r="M11" s="79"/>
      <c r="N11" s="79"/>
      <c r="O11" s="79"/>
      <c r="P11" s="79"/>
      <c r="Q11" s="79"/>
      <c r="R11" s="79"/>
      <c r="S11" s="79"/>
      <c r="T11" s="79"/>
      <c r="U11" s="78"/>
      <c r="V11" s="78"/>
    </row>
    <row r="12" spans="1:22" ht="12.75" customHeight="1">
      <c r="A12" s="22"/>
      <c r="B12" s="14"/>
      <c r="C12" s="91"/>
      <c r="D12" s="28"/>
      <c r="E12" s="685" t="s">
        <v>24</v>
      </c>
      <c r="F12" s="686">
        <f>'C37'!F13</f>
        <v>991.7</v>
      </c>
      <c r="G12" s="686">
        <f>'C37'!G29</f>
        <v>7748.0524139999998</v>
      </c>
      <c r="H12" s="688">
        <f t="shared" si="0"/>
        <v>13.950563461900625</v>
      </c>
      <c r="I12" s="687">
        <f>'C37'!G13</f>
        <v>8489.9341539999896</v>
      </c>
      <c r="J12" s="688">
        <f t="shared" si="0"/>
        <v>15.959237582719672</v>
      </c>
      <c r="K12" s="688">
        <f t="shared" si="1"/>
        <v>9.5750738425501645</v>
      </c>
      <c r="L12" s="79"/>
      <c r="M12" s="79"/>
      <c r="N12" s="79"/>
      <c r="O12" s="79"/>
      <c r="P12" s="79"/>
      <c r="Q12" s="79"/>
      <c r="R12" s="79"/>
      <c r="S12" s="79"/>
      <c r="T12" s="79"/>
      <c r="U12" s="78"/>
      <c r="V12" s="78"/>
    </row>
    <row r="13" spans="1:22" ht="12.75" customHeight="1">
      <c r="A13" s="22"/>
      <c r="B13" s="14"/>
      <c r="C13" s="91"/>
      <c r="D13" s="28"/>
      <c r="E13" s="685" t="s">
        <v>16</v>
      </c>
      <c r="F13" s="686">
        <f>'C37'!F14</f>
        <v>1063.94</v>
      </c>
      <c r="G13" s="686">
        <f>'C37'!G30</f>
        <v>7032.2572220000002</v>
      </c>
      <c r="H13" s="688">
        <f t="shared" si="0"/>
        <v>12.661756195486676</v>
      </c>
      <c r="I13" s="687">
        <f>'C37'!G14</f>
        <v>8799.4154729999991</v>
      </c>
      <c r="J13" s="688">
        <f t="shared" si="0"/>
        <v>16.540995439464364</v>
      </c>
      <c r="K13" s="688">
        <f t="shared" si="1"/>
        <v>25.129317589117029</v>
      </c>
      <c r="L13" s="79"/>
      <c r="M13" s="79"/>
      <c r="N13" s="79"/>
      <c r="O13" s="79"/>
      <c r="P13" s="79"/>
      <c r="Q13" s="79"/>
      <c r="R13" s="79"/>
      <c r="S13" s="79"/>
      <c r="T13" s="79"/>
      <c r="U13" s="78"/>
      <c r="V13" s="78"/>
    </row>
    <row r="14" spans="1:22" ht="12.75" customHeight="1">
      <c r="A14" s="22"/>
      <c r="B14" s="14"/>
      <c r="C14" s="91"/>
      <c r="D14" s="28"/>
      <c r="E14" s="685" t="s">
        <v>348</v>
      </c>
      <c r="F14" s="686" t="s">
        <v>44</v>
      </c>
      <c r="G14" s="686">
        <f>'C37'!G31</f>
        <v>-15.182118000000001</v>
      </c>
      <c r="H14" s="688">
        <f t="shared" si="0"/>
        <v>-2.7335785734020436E-2</v>
      </c>
      <c r="I14" s="676" t="s">
        <v>44</v>
      </c>
      <c r="J14" s="636" t="s">
        <v>44</v>
      </c>
      <c r="K14" s="636" t="str">
        <f t="shared" si="1"/>
        <v>-</v>
      </c>
      <c r="L14" s="79"/>
      <c r="M14" s="79"/>
      <c r="N14" s="79"/>
      <c r="O14" s="79"/>
      <c r="P14" s="79"/>
      <c r="Q14" s="79"/>
      <c r="R14" s="79"/>
      <c r="S14" s="79"/>
      <c r="T14" s="79"/>
      <c r="U14" s="78"/>
      <c r="V14" s="78"/>
    </row>
    <row r="15" spans="1:22" ht="12.75" customHeight="1">
      <c r="E15" s="685" t="s">
        <v>12</v>
      </c>
      <c r="F15" s="686">
        <f>'C37'!F15</f>
        <v>1003.41</v>
      </c>
      <c r="G15" s="686">
        <f>'C37'!G32</f>
        <v>7971.22969500001</v>
      </c>
      <c r="H15" s="688">
        <f t="shared" si="0"/>
        <v>14.35239977578763</v>
      </c>
      <c r="I15" s="687">
        <f>'C37'!G15</f>
        <v>7714.4555970000001</v>
      </c>
      <c r="J15" s="688">
        <f t="shared" si="0"/>
        <v>14.501505837457954</v>
      </c>
      <c r="K15" s="688">
        <f t="shared" si="1"/>
        <v>-3.2212608069878135</v>
      </c>
      <c r="L15" s="79"/>
      <c r="M15" s="79"/>
      <c r="N15" s="79"/>
      <c r="O15" s="79"/>
      <c r="P15" s="79"/>
      <c r="Q15" s="79"/>
      <c r="R15" s="79"/>
      <c r="S15" s="79"/>
      <c r="T15" s="79"/>
      <c r="U15" s="78"/>
      <c r="V15" s="78"/>
    </row>
    <row r="16" spans="1:22" ht="12.75" customHeight="1">
      <c r="E16" s="689" t="s">
        <v>25</v>
      </c>
      <c r="F16" s="690">
        <f>'C37'!F16</f>
        <v>1045.31</v>
      </c>
      <c r="G16" s="690">
        <f>'C37'!G33</f>
        <v>8994.1430760000003</v>
      </c>
      <c r="H16" s="691">
        <f t="shared" si="0"/>
        <v>16.194181074515392</v>
      </c>
      <c r="I16" s="690">
        <f>'C37'!G16</f>
        <v>4936.6744079999999</v>
      </c>
      <c r="J16" s="691">
        <f t="shared" si="0"/>
        <v>9.2798787736986821</v>
      </c>
      <c r="K16" s="691">
        <f t="shared" si="1"/>
        <v>-45.112342929333224</v>
      </c>
      <c r="L16" s="79"/>
      <c r="M16" s="79"/>
      <c r="N16" s="79"/>
      <c r="O16" s="79"/>
      <c r="P16" s="79"/>
      <c r="Q16" s="79"/>
      <c r="R16" s="79"/>
      <c r="S16" s="79"/>
      <c r="T16" s="79"/>
      <c r="U16" s="78"/>
      <c r="V16" s="78"/>
    </row>
    <row r="17" spans="5:22" ht="16.5" customHeight="1">
      <c r="E17" s="692" t="s">
        <v>26</v>
      </c>
      <c r="F17" s="693">
        <f>SUM(F9:F16)</f>
        <v>7117.2899999999991</v>
      </c>
      <c r="G17" s="693">
        <f>SUM(G9:G16)</f>
        <v>55539.351046000011</v>
      </c>
      <c r="H17" s="960">
        <f>SUM(H9:H16)</f>
        <v>100</v>
      </c>
      <c r="I17" s="693">
        <f t="shared" ref="I17:J17" si="2">SUM(I9:I16)</f>
        <v>53197.617429999998</v>
      </c>
      <c r="J17" s="960">
        <f t="shared" si="2"/>
        <v>100</v>
      </c>
      <c r="K17" s="694">
        <f t="shared" si="1"/>
        <v>-4.2163503388084056</v>
      </c>
      <c r="L17" s="80"/>
      <c r="M17" s="80"/>
      <c r="N17" s="80"/>
      <c r="O17" s="80"/>
      <c r="P17" s="80"/>
      <c r="Q17" s="80"/>
      <c r="R17" s="80"/>
      <c r="S17" s="80"/>
      <c r="T17" s="80"/>
      <c r="U17" s="81"/>
      <c r="V17" s="81"/>
    </row>
    <row r="18" spans="5:22">
      <c r="E18" s="331" t="s">
        <v>506</v>
      </c>
      <c r="G18" s="54"/>
      <c r="I18" s="54"/>
    </row>
    <row r="19" spans="5:22">
      <c r="G19" s="85">
        <f>G17-'C37'!G34</f>
        <v>0</v>
      </c>
      <c r="H19" s="85"/>
      <c r="I19" s="85">
        <f>I17-'C37'!G17</f>
        <v>0</v>
      </c>
    </row>
  </sheetData>
  <mergeCells count="4">
    <mergeCell ref="E3:K3"/>
    <mergeCell ref="I7:J7"/>
    <mergeCell ref="C7:C8"/>
    <mergeCell ref="G7:H7"/>
  </mergeCells>
  <hyperlinks>
    <hyperlink ref="C4" location="Indice!A1" display="Indice!A1"/>
  </hyperlinks>
  <printOptions horizontalCentered="1" verticalCentered="1"/>
  <pageMargins left="0.78740157480314965" right="0.78740157480314965" top="0.78740157480314965" bottom="0.98425196850393704" header="0" footer="0"/>
  <pageSetup paperSize="9" orientation="landscape" cellComments="asDisplayed" horizontalDpi="4294967292" verticalDpi="4294967292" r:id="rId1"/>
  <headerFooter alignWithMargins="0"/>
  <ignoredErrors>
    <ignoredError sqref="F9 F10:F15 G9:G16" unlockedFormula="1"/>
    <ignoredError sqref="I9:I16" formula="1"/>
  </ignoredErrors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44">
    <pageSetUpPr autoPageBreaks="0"/>
  </sheetPr>
  <dimension ref="A1:Z55"/>
  <sheetViews>
    <sheetView showGridLines="0" showRowColHeaders="0" showOutlineSymbols="0" zoomScaleNormal="100" workbookViewId="0">
      <selection activeCell="H17" sqref="H17"/>
    </sheetView>
  </sheetViews>
  <sheetFormatPr baseColWidth="10" defaultRowHeight="11.25"/>
  <cols>
    <col min="1" max="1" width="0.140625" style="27" customWidth="1"/>
    <col min="2" max="2" width="2.7109375" style="27" customWidth="1"/>
    <col min="3" max="3" width="23.7109375" style="27" customWidth="1"/>
    <col min="4" max="4" width="1.28515625" style="27" customWidth="1"/>
    <col min="5" max="5" width="12" style="32" customWidth="1"/>
    <col min="6" max="6" width="6" style="32" customWidth="1"/>
    <col min="7" max="7" width="10.28515625" style="32" bestFit="1" customWidth="1"/>
    <col min="8" max="8" width="7.140625" style="32" bestFit="1" customWidth="1"/>
    <col min="9" max="9" width="13.140625" style="32" bestFit="1" customWidth="1"/>
    <col min="10" max="10" width="13.28515625" style="32" customWidth="1"/>
    <col min="11" max="11" width="7.5703125" style="32" customWidth="1"/>
    <col min="12" max="12" width="7.85546875" style="32" customWidth="1"/>
    <col min="13" max="13" width="11.5703125" style="32" bestFit="1" customWidth="1"/>
    <col min="14" max="253" width="11.42578125" style="32"/>
    <col min="254" max="254" width="0.140625" style="32" customWidth="1"/>
    <col min="255" max="255" width="2.7109375" style="32" customWidth="1"/>
    <col min="256" max="256" width="15.42578125" style="32" customWidth="1"/>
    <col min="257" max="257" width="1.28515625" style="32" customWidth="1"/>
    <col min="258" max="258" width="12" style="32" customWidth="1"/>
    <col min="259" max="259" width="6" style="32" customWidth="1"/>
    <col min="260" max="260" width="0.7109375" style="32" customWidth="1"/>
    <col min="261" max="261" width="9" style="32" customWidth="1"/>
    <col min="262" max="262" width="7.140625" style="32" bestFit="1" customWidth="1"/>
    <col min="263" max="263" width="0.85546875" style="32" customWidth="1"/>
    <col min="264" max="264" width="12" style="32" customWidth="1"/>
    <col min="265" max="265" width="13.28515625" style="32" customWidth="1"/>
    <col min="266" max="266" width="0.85546875" style="32" customWidth="1"/>
    <col min="267" max="267" width="7.5703125" style="32" customWidth="1"/>
    <col min="268" max="268" width="7.85546875" style="32" customWidth="1"/>
    <col min="269" max="269" width="11.5703125" style="32" bestFit="1" customWidth="1"/>
    <col min="270" max="280" width="4.42578125" style="32" customWidth="1"/>
    <col min="281" max="509" width="11.42578125" style="32"/>
    <col min="510" max="510" width="0.140625" style="32" customWidth="1"/>
    <col min="511" max="511" width="2.7109375" style="32" customWidth="1"/>
    <col min="512" max="512" width="15.42578125" style="32" customWidth="1"/>
    <col min="513" max="513" width="1.28515625" style="32" customWidth="1"/>
    <col min="514" max="514" width="12" style="32" customWidth="1"/>
    <col min="515" max="515" width="6" style="32" customWidth="1"/>
    <col min="516" max="516" width="0.7109375" style="32" customWidth="1"/>
    <col min="517" max="517" width="9" style="32" customWidth="1"/>
    <col min="518" max="518" width="7.140625" style="32" bestFit="1" customWidth="1"/>
    <col min="519" max="519" width="0.85546875" style="32" customWidth="1"/>
    <col min="520" max="520" width="12" style="32" customWidth="1"/>
    <col min="521" max="521" width="13.28515625" style="32" customWidth="1"/>
    <col min="522" max="522" width="0.85546875" style="32" customWidth="1"/>
    <col min="523" max="523" width="7.5703125" style="32" customWidth="1"/>
    <col min="524" max="524" width="7.85546875" style="32" customWidth="1"/>
    <col min="525" max="525" width="11.5703125" style="32" bestFit="1" customWidth="1"/>
    <col min="526" max="536" width="4.42578125" style="32" customWidth="1"/>
    <col min="537" max="765" width="11.42578125" style="32"/>
    <col min="766" max="766" width="0.140625" style="32" customWidth="1"/>
    <col min="767" max="767" width="2.7109375" style="32" customWidth="1"/>
    <col min="768" max="768" width="15.42578125" style="32" customWidth="1"/>
    <col min="769" max="769" width="1.28515625" style="32" customWidth="1"/>
    <col min="770" max="770" width="12" style="32" customWidth="1"/>
    <col min="771" max="771" width="6" style="32" customWidth="1"/>
    <col min="772" max="772" width="0.7109375" style="32" customWidth="1"/>
    <col min="773" max="773" width="9" style="32" customWidth="1"/>
    <col min="774" max="774" width="7.140625" style="32" bestFit="1" customWidth="1"/>
    <col min="775" max="775" width="0.85546875" style="32" customWidth="1"/>
    <col min="776" max="776" width="12" style="32" customWidth="1"/>
    <col min="777" max="777" width="13.28515625" style="32" customWidth="1"/>
    <col min="778" max="778" width="0.85546875" style="32" customWidth="1"/>
    <col min="779" max="779" width="7.5703125" style="32" customWidth="1"/>
    <col min="780" max="780" width="7.85546875" style="32" customWidth="1"/>
    <col min="781" max="781" width="11.5703125" style="32" bestFit="1" customWidth="1"/>
    <col min="782" max="792" width="4.42578125" style="32" customWidth="1"/>
    <col min="793" max="1021" width="11.42578125" style="32"/>
    <col min="1022" max="1022" width="0.140625" style="32" customWidth="1"/>
    <col min="1023" max="1023" width="2.7109375" style="32" customWidth="1"/>
    <col min="1024" max="1024" width="15.42578125" style="32" customWidth="1"/>
    <col min="1025" max="1025" width="1.28515625" style="32" customWidth="1"/>
    <col min="1026" max="1026" width="12" style="32" customWidth="1"/>
    <col min="1027" max="1027" width="6" style="32" customWidth="1"/>
    <col min="1028" max="1028" width="0.7109375" style="32" customWidth="1"/>
    <col min="1029" max="1029" width="9" style="32" customWidth="1"/>
    <col min="1030" max="1030" width="7.140625" style="32" bestFit="1" customWidth="1"/>
    <col min="1031" max="1031" width="0.85546875" style="32" customWidth="1"/>
    <col min="1032" max="1032" width="12" style="32" customWidth="1"/>
    <col min="1033" max="1033" width="13.28515625" style="32" customWidth="1"/>
    <col min="1034" max="1034" width="0.85546875" style="32" customWidth="1"/>
    <col min="1035" max="1035" width="7.5703125" style="32" customWidth="1"/>
    <col min="1036" max="1036" width="7.85546875" style="32" customWidth="1"/>
    <col min="1037" max="1037" width="11.5703125" style="32" bestFit="1" customWidth="1"/>
    <col min="1038" max="1048" width="4.42578125" style="32" customWidth="1"/>
    <col min="1049" max="1277" width="11.42578125" style="32"/>
    <col min="1278" max="1278" width="0.140625" style="32" customWidth="1"/>
    <col min="1279" max="1279" width="2.7109375" style="32" customWidth="1"/>
    <col min="1280" max="1280" width="15.42578125" style="32" customWidth="1"/>
    <col min="1281" max="1281" width="1.28515625" style="32" customWidth="1"/>
    <col min="1282" max="1282" width="12" style="32" customWidth="1"/>
    <col min="1283" max="1283" width="6" style="32" customWidth="1"/>
    <col min="1284" max="1284" width="0.7109375" style="32" customWidth="1"/>
    <col min="1285" max="1285" width="9" style="32" customWidth="1"/>
    <col min="1286" max="1286" width="7.140625" style="32" bestFit="1" customWidth="1"/>
    <col min="1287" max="1287" width="0.85546875" style="32" customWidth="1"/>
    <col min="1288" max="1288" width="12" style="32" customWidth="1"/>
    <col min="1289" max="1289" width="13.28515625" style="32" customWidth="1"/>
    <col min="1290" max="1290" width="0.85546875" style="32" customWidth="1"/>
    <col min="1291" max="1291" width="7.5703125" style="32" customWidth="1"/>
    <col min="1292" max="1292" width="7.85546875" style="32" customWidth="1"/>
    <col min="1293" max="1293" width="11.5703125" style="32" bestFit="1" customWidth="1"/>
    <col min="1294" max="1304" width="4.42578125" style="32" customWidth="1"/>
    <col min="1305" max="1533" width="11.42578125" style="32"/>
    <col min="1534" max="1534" width="0.140625" style="32" customWidth="1"/>
    <col min="1535" max="1535" width="2.7109375" style="32" customWidth="1"/>
    <col min="1536" max="1536" width="15.42578125" style="32" customWidth="1"/>
    <col min="1537" max="1537" width="1.28515625" style="32" customWidth="1"/>
    <col min="1538" max="1538" width="12" style="32" customWidth="1"/>
    <col min="1539" max="1539" width="6" style="32" customWidth="1"/>
    <col min="1540" max="1540" width="0.7109375" style="32" customWidth="1"/>
    <col min="1541" max="1541" width="9" style="32" customWidth="1"/>
    <col min="1542" max="1542" width="7.140625" style="32" bestFit="1" customWidth="1"/>
    <col min="1543" max="1543" width="0.85546875" style="32" customWidth="1"/>
    <col min="1544" max="1544" width="12" style="32" customWidth="1"/>
    <col min="1545" max="1545" width="13.28515625" style="32" customWidth="1"/>
    <col min="1546" max="1546" width="0.85546875" style="32" customWidth="1"/>
    <col min="1547" max="1547" width="7.5703125" style="32" customWidth="1"/>
    <col min="1548" max="1548" width="7.85546875" style="32" customWidth="1"/>
    <col min="1549" max="1549" width="11.5703125" style="32" bestFit="1" customWidth="1"/>
    <col min="1550" max="1560" width="4.42578125" style="32" customWidth="1"/>
    <col min="1561" max="1789" width="11.42578125" style="32"/>
    <col min="1790" max="1790" width="0.140625" style="32" customWidth="1"/>
    <col min="1791" max="1791" width="2.7109375" style="32" customWidth="1"/>
    <col min="1792" max="1792" width="15.42578125" style="32" customWidth="1"/>
    <col min="1793" max="1793" width="1.28515625" style="32" customWidth="1"/>
    <col min="1794" max="1794" width="12" style="32" customWidth="1"/>
    <col min="1795" max="1795" width="6" style="32" customWidth="1"/>
    <col min="1796" max="1796" width="0.7109375" style="32" customWidth="1"/>
    <col min="1797" max="1797" width="9" style="32" customWidth="1"/>
    <col min="1798" max="1798" width="7.140625" style="32" bestFit="1" customWidth="1"/>
    <col min="1799" max="1799" width="0.85546875" style="32" customWidth="1"/>
    <col min="1800" max="1800" width="12" style="32" customWidth="1"/>
    <col min="1801" max="1801" width="13.28515625" style="32" customWidth="1"/>
    <col min="1802" max="1802" width="0.85546875" style="32" customWidth="1"/>
    <col min="1803" max="1803" width="7.5703125" style="32" customWidth="1"/>
    <col min="1804" max="1804" width="7.85546875" style="32" customWidth="1"/>
    <col min="1805" max="1805" width="11.5703125" style="32" bestFit="1" customWidth="1"/>
    <col min="1806" max="1816" width="4.42578125" style="32" customWidth="1"/>
    <col min="1817" max="2045" width="11.42578125" style="32"/>
    <col min="2046" max="2046" width="0.140625" style="32" customWidth="1"/>
    <col min="2047" max="2047" width="2.7109375" style="32" customWidth="1"/>
    <col min="2048" max="2048" width="15.42578125" style="32" customWidth="1"/>
    <col min="2049" max="2049" width="1.28515625" style="32" customWidth="1"/>
    <col min="2050" max="2050" width="12" style="32" customWidth="1"/>
    <col min="2051" max="2051" width="6" style="32" customWidth="1"/>
    <col min="2052" max="2052" width="0.7109375" style="32" customWidth="1"/>
    <col min="2053" max="2053" width="9" style="32" customWidth="1"/>
    <col min="2054" max="2054" width="7.140625" style="32" bestFit="1" customWidth="1"/>
    <col min="2055" max="2055" width="0.85546875" style="32" customWidth="1"/>
    <col min="2056" max="2056" width="12" style="32" customWidth="1"/>
    <col min="2057" max="2057" width="13.28515625" style="32" customWidth="1"/>
    <col min="2058" max="2058" width="0.85546875" style="32" customWidth="1"/>
    <col min="2059" max="2059" width="7.5703125" style="32" customWidth="1"/>
    <col min="2060" max="2060" width="7.85546875" style="32" customWidth="1"/>
    <col min="2061" max="2061" width="11.5703125" style="32" bestFit="1" customWidth="1"/>
    <col min="2062" max="2072" width="4.42578125" style="32" customWidth="1"/>
    <col min="2073" max="2301" width="11.42578125" style="32"/>
    <col min="2302" max="2302" width="0.140625" style="32" customWidth="1"/>
    <col min="2303" max="2303" width="2.7109375" style="32" customWidth="1"/>
    <col min="2304" max="2304" width="15.42578125" style="32" customWidth="1"/>
    <col min="2305" max="2305" width="1.28515625" style="32" customWidth="1"/>
    <col min="2306" max="2306" width="12" style="32" customWidth="1"/>
    <col min="2307" max="2307" width="6" style="32" customWidth="1"/>
    <col min="2308" max="2308" width="0.7109375" style="32" customWidth="1"/>
    <col min="2309" max="2309" width="9" style="32" customWidth="1"/>
    <col min="2310" max="2310" width="7.140625" style="32" bestFit="1" customWidth="1"/>
    <col min="2311" max="2311" width="0.85546875" style="32" customWidth="1"/>
    <col min="2312" max="2312" width="12" style="32" customWidth="1"/>
    <col min="2313" max="2313" width="13.28515625" style="32" customWidth="1"/>
    <col min="2314" max="2314" width="0.85546875" style="32" customWidth="1"/>
    <col min="2315" max="2315" width="7.5703125" style="32" customWidth="1"/>
    <col min="2316" max="2316" width="7.85546875" style="32" customWidth="1"/>
    <col min="2317" max="2317" width="11.5703125" style="32" bestFit="1" customWidth="1"/>
    <col min="2318" max="2328" width="4.42578125" style="32" customWidth="1"/>
    <col min="2329" max="2557" width="11.42578125" style="32"/>
    <col min="2558" max="2558" width="0.140625" style="32" customWidth="1"/>
    <col min="2559" max="2559" width="2.7109375" style="32" customWidth="1"/>
    <col min="2560" max="2560" width="15.42578125" style="32" customWidth="1"/>
    <col min="2561" max="2561" width="1.28515625" style="32" customWidth="1"/>
    <col min="2562" max="2562" width="12" style="32" customWidth="1"/>
    <col min="2563" max="2563" width="6" style="32" customWidth="1"/>
    <col min="2564" max="2564" width="0.7109375" style="32" customWidth="1"/>
    <col min="2565" max="2565" width="9" style="32" customWidth="1"/>
    <col min="2566" max="2566" width="7.140625" style="32" bestFit="1" customWidth="1"/>
    <col min="2567" max="2567" width="0.85546875" style="32" customWidth="1"/>
    <col min="2568" max="2568" width="12" style="32" customWidth="1"/>
    <col min="2569" max="2569" width="13.28515625" style="32" customWidth="1"/>
    <col min="2570" max="2570" width="0.85546875" style="32" customWidth="1"/>
    <col min="2571" max="2571" width="7.5703125" style="32" customWidth="1"/>
    <col min="2572" max="2572" width="7.85546875" style="32" customWidth="1"/>
    <col min="2573" max="2573" width="11.5703125" style="32" bestFit="1" customWidth="1"/>
    <col min="2574" max="2584" width="4.42578125" style="32" customWidth="1"/>
    <col min="2585" max="2813" width="11.42578125" style="32"/>
    <col min="2814" max="2814" width="0.140625" style="32" customWidth="1"/>
    <col min="2815" max="2815" width="2.7109375" style="32" customWidth="1"/>
    <col min="2816" max="2816" width="15.42578125" style="32" customWidth="1"/>
    <col min="2817" max="2817" width="1.28515625" style="32" customWidth="1"/>
    <col min="2818" max="2818" width="12" style="32" customWidth="1"/>
    <col min="2819" max="2819" width="6" style="32" customWidth="1"/>
    <col min="2820" max="2820" width="0.7109375" style="32" customWidth="1"/>
    <col min="2821" max="2821" width="9" style="32" customWidth="1"/>
    <col min="2822" max="2822" width="7.140625" style="32" bestFit="1" customWidth="1"/>
    <col min="2823" max="2823" width="0.85546875" style="32" customWidth="1"/>
    <col min="2824" max="2824" width="12" style="32" customWidth="1"/>
    <col min="2825" max="2825" width="13.28515625" style="32" customWidth="1"/>
    <col min="2826" max="2826" width="0.85546875" style="32" customWidth="1"/>
    <col min="2827" max="2827" width="7.5703125" style="32" customWidth="1"/>
    <col min="2828" max="2828" width="7.85546875" style="32" customWidth="1"/>
    <col min="2829" max="2829" width="11.5703125" style="32" bestFit="1" customWidth="1"/>
    <col min="2830" max="2840" width="4.42578125" style="32" customWidth="1"/>
    <col min="2841" max="3069" width="11.42578125" style="32"/>
    <col min="3070" max="3070" width="0.140625" style="32" customWidth="1"/>
    <col min="3071" max="3071" width="2.7109375" style="32" customWidth="1"/>
    <col min="3072" max="3072" width="15.42578125" style="32" customWidth="1"/>
    <col min="3073" max="3073" width="1.28515625" style="32" customWidth="1"/>
    <col min="3074" max="3074" width="12" style="32" customWidth="1"/>
    <col min="3075" max="3075" width="6" style="32" customWidth="1"/>
    <col min="3076" max="3076" width="0.7109375" style="32" customWidth="1"/>
    <col min="3077" max="3077" width="9" style="32" customWidth="1"/>
    <col min="3078" max="3078" width="7.140625" style="32" bestFit="1" customWidth="1"/>
    <col min="3079" max="3079" width="0.85546875" style="32" customWidth="1"/>
    <col min="3080" max="3080" width="12" style="32" customWidth="1"/>
    <col min="3081" max="3081" width="13.28515625" style="32" customWidth="1"/>
    <col min="3082" max="3082" width="0.85546875" style="32" customWidth="1"/>
    <col min="3083" max="3083" width="7.5703125" style="32" customWidth="1"/>
    <col min="3084" max="3084" width="7.85546875" style="32" customWidth="1"/>
    <col min="3085" max="3085" width="11.5703125" style="32" bestFit="1" customWidth="1"/>
    <col min="3086" max="3096" width="4.42578125" style="32" customWidth="1"/>
    <col min="3097" max="3325" width="11.42578125" style="32"/>
    <col min="3326" max="3326" width="0.140625" style="32" customWidth="1"/>
    <col min="3327" max="3327" width="2.7109375" style="32" customWidth="1"/>
    <col min="3328" max="3328" width="15.42578125" style="32" customWidth="1"/>
    <col min="3329" max="3329" width="1.28515625" style="32" customWidth="1"/>
    <col min="3330" max="3330" width="12" style="32" customWidth="1"/>
    <col min="3331" max="3331" width="6" style="32" customWidth="1"/>
    <col min="3332" max="3332" width="0.7109375" style="32" customWidth="1"/>
    <col min="3333" max="3333" width="9" style="32" customWidth="1"/>
    <col min="3334" max="3334" width="7.140625" style="32" bestFit="1" customWidth="1"/>
    <col min="3335" max="3335" width="0.85546875" style="32" customWidth="1"/>
    <col min="3336" max="3336" width="12" style="32" customWidth="1"/>
    <col min="3337" max="3337" width="13.28515625" style="32" customWidth="1"/>
    <col min="3338" max="3338" width="0.85546875" style="32" customWidth="1"/>
    <col min="3339" max="3339" width="7.5703125" style="32" customWidth="1"/>
    <col min="3340" max="3340" width="7.85546875" style="32" customWidth="1"/>
    <col min="3341" max="3341" width="11.5703125" style="32" bestFit="1" customWidth="1"/>
    <col min="3342" max="3352" width="4.42578125" style="32" customWidth="1"/>
    <col min="3353" max="3581" width="11.42578125" style="32"/>
    <col min="3582" max="3582" width="0.140625" style="32" customWidth="1"/>
    <col min="3583" max="3583" width="2.7109375" style="32" customWidth="1"/>
    <col min="3584" max="3584" width="15.42578125" style="32" customWidth="1"/>
    <col min="3585" max="3585" width="1.28515625" style="32" customWidth="1"/>
    <col min="3586" max="3586" width="12" style="32" customWidth="1"/>
    <col min="3587" max="3587" width="6" style="32" customWidth="1"/>
    <col min="3588" max="3588" width="0.7109375" style="32" customWidth="1"/>
    <col min="3589" max="3589" width="9" style="32" customWidth="1"/>
    <col min="3590" max="3590" width="7.140625" style="32" bestFit="1" customWidth="1"/>
    <col min="3591" max="3591" width="0.85546875" style="32" customWidth="1"/>
    <col min="3592" max="3592" width="12" style="32" customWidth="1"/>
    <col min="3593" max="3593" width="13.28515625" style="32" customWidth="1"/>
    <col min="3594" max="3594" width="0.85546875" style="32" customWidth="1"/>
    <col min="3595" max="3595" width="7.5703125" style="32" customWidth="1"/>
    <col min="3596" max="3596" width="7.85546875" style="32" customWidth="1"/>
    <col min="3597" max="3597" width="11.5703125" style="32" bestFit="1" customWidth="1"/>
    <col min="3598" max="3608" width="4.42578125" style="32" customWidth="1"/>
    <col min="3609" max="3837" width="11.42578125" style="32"/>
    <col min="3838" max="3838" width="0.140625" style="32" customWidth="1"/>
    <col min="3839" max="3839" width="2.7109375" style="32" customWidth="1"/>
    <col min="3840" max="3840" width="15.42578125" style="32" customWidth="1"/>
    <col min="3841" max="3841" width="1.28515625" style="32" customWidth="1"/>
    <col min="3842" max="3842" width="12" style="32" customWidth="1"/>
    <col min="3843" max="3843" width="6" style="32" customWidth="1"/>
    <col min="3844" max="3844" width="0.7109375" style="32" customWidth="1"/>
    <col min="3845" max="3845" width="9" style="32" customWidth="1"/>
    <col min="3846" max="3846" width="7.140625" style="32" bestFit="1" customWidth="1"/>
    <col min="3847" max="3847" width="0.85546875" style="32" customWidth="1"/>
    <col min="3848" max="3848" width="12" style="32" customWidth="1"/>
    <col min="3849" max="3849" width="13.28515625" style="32" customWidth="1"/>
    <col min="3850" max="3850" width="0.85546875" style="32" customWidth="1"/>
    <col min="3851" max="3851" width="7.5703125" style="32" customWidth="1"/>
    <col min="3852" max="3852" width="7.85546875" style="32" customWidth="1"/>
    <col min="3853" max="3853" width="11.5703125" style="32" bestFit="1" customWidth="1"/>
    <col min="3854" max="3864" width="4.42578125" style="32" customWidth="1"/>
    <col min="3865" max="4093" width="11.42578125" style="32"/>
    <col min="4094" max="4094" width="0.140625" style="32" customWidth="1"/>
    <col min="4095" max="4095" width="2.7109375" style="32" customWidth="1"/>
    <col min="4096" max="4096" width="15.42578125" style="32" customWidth="1"/>
    <col min="4097" max="4097" width="1.28515625" style="32" customWidth="1"/>
    <col min="4098" max="4098" width="12" style="32" customWidth="1"/>
    <col min="4099" max="4099" width="6" style="32" customWidth="1"/>
    <col min="4100" max="4100" width="0.7109375" style="32" customWidth="1"/>
    <col min="4101" max="4101" width="9" style="32" customWidth="1"/>
    <col min="4102" max="4102" width="7.140625" style="32" bestFit="1" customWidth="1"/>
    <col min="4103" max="4103" width="0.85546875" style="32" customWidth="1"/>
    <col min="4104" max="4104" width="12" style="32" customWidth="1"/>
    <col min="4105" max="4105" width="13.28515625" style="32" customWidth="1"/>
    <col min="4106" max="4106" width="0.85546875" style="32" customWidth="1"/>
    <col min="4107" max="4107" width="7.5703125" style="32" customWidth="1"/>
    <col min="4108" max="4108" width="7.85546875" style="32" customWidth="1"/>
    <col min="4109" max="4109" width="11.5703125" style="32" bestFit="1" customWidth="1"/>
    <col min="4110" max="4120" width="4.42578125" style="32" customWidth="1"/>
    <col min="4121" max="4349" width="11.42578125" style="32"/>
    <col min="4350" max="4350" width="0.140625" style="32" customWidth="1"/>
    <col min="4351" max="4351" width="2.7109375" style="32" customWidth="1"/>
    <col min="4352" max="4352" width="15.42578125" style="32" customWidth="1"/>
    <col min="4353" max="4353" width="1.28515625" style="32" customWidth="1"/>
    <col min="4354" max="4354" width="12" style="32" customWidth="1"/>
    <col min="4355" max="4355" width="6" style="32" customWidth="1"/>
    <col min="4356" max="4356" width="0.7109375" style="32" customWidth="1"/>
    <col min="4357" max="4357" width="9" style="32" customWidth="1"/>
    <col min="4358" max="4358" width="7.140625" style="32" bestFit="1" customWidth="1"/>
    <col min="4359" max="4359" width="0.85546875" style="32" customWidth="1"/>
    <col min="4360" max="4360" width="12" style="32" customWidth="1"/>
    <col min="4361" max="4361" width="13.28515625" style="32" customWidth="1"/>
    <col min="4362" max="4362" width="0.85546875" style="32" customWidth="1"/>
    <col min="4363" max="4363" width="7.5703125" style="32" customWidth="1"/>
    <col min="4364" max="4364" width="7.85546875" style="32" customWidth="1"/>
    <col min="4365" max="4365" width="11.5703125" style="32" bestFit="1" customWidth="1"/>
    <col min="4366" max="4376" width="4.42578125" style="32" customWidth="1"/>
    <col min="4377" max="4605" width="11.42578125" style="32"/>
    <col min="4606" max="4606" width="0.140625" style="32" customWidth="1"/>
    <col min="4607" max="4607" width="2.7109375" style="32" customWidth="1"/>
    <col min="4608" max="4608" width="15.42578125" style="32" customWidth="1"/>
    <col min="4609" max="4609" width="1.28515625" style="32" customWidth="1"/>
    <col min="4610" max="4610" width="12" style="32" customWidth="1"/>
    <col min="4611" max="4611" width="6" style="32" customWidth="1"/>
    <col min="4612" max="4612" width="0.7109375" style="32" customWidth="1"/>
    <col min="4613" max="4613" width="9" style="32" customWidth="1"/>
    <col min="4614" max="4614" width="7.140625" style="32" bestFit="1" customWidth="1"/>
    <col min="4615" max="4615" width="0.85546875" style="32" customWidth="1"/>
    <col min="4616" max="4616" width="12" style="32" customWidth="1"/>
    <col min="4617" max="4617" width="13.28515625" style="32" customWidth="1"/>
    <col min="4618" max="4618" width="0.85546875" style="32" customWidth="1"/>
    <col min="4619" max="4619" width="7.5703125" style="32" customWidth="1"/>
    <col min="4620" max="4620" width="7.85546875" style="32" customWidth="1"/>
    <col min="4621" max="4621" width="11.5703125" style="32" bestFit="1" customWidth="1"/>
    <col min="4622" max="4632" width="4.42578125" style="32" customWidth="1"/>
    <col min="4633" max="4861" width="11.42578125" style="32"/>
    <col min="4862" max="4862" width="0.140625" style="32" customWidth="1"/>
    <col min="4863" max="4863" width="2.7109375" style="32" customWidth="1"/>
    <col min="4864" max="4864" width="15.42578125" style="32" customWidth="1"/>
    <col min="4865" max="4865" width="1.28515625" style="32" customWidth="1"/>
    <col min="4866" max="4866" width="12" style="32" customWidth="1"/>
    <col min="4867" max="4867" width="6" style="32" customWidth="1"/>
    <col min="4868" max="4868" width="0.7109375" style="32" customWidth="1"/>
    <col min="4869" max="4869" width="9" style="32" customWidth="1"/>
    <col min="4870" max="4870" width="7.140625" style="32" bestFit="1" customWidth="1"/>
    <col min="4871" max="4871" width="0.85546875" style="32" customWidth="1"/>
    <col min="4872" max="4872" width="12" style="32" customWidth="1"/>
    <col min="4873" max="4873" width="13.28515625" style="32" customWidth="1"/>
    <col min="4874" max="4874" width="0.85546875" style="32" customWidth="1"/>
    <col min="4875" max="4875" width="7.5703125" style="32" customWidth="1"/>
    <col min="4876" max="4876" width="7.85546875" style="32" customWidth="1"/>
    <col min="4877" max="4877" width="11.5703125" style="32" bestFit="1" customWidth="1"/>
    <col min="4878" max="4888" width="4.42578125" style="32" customWidth="1"/>
    <col min="4889" max="5117" width="11.42578125" style="32"/>
    <col min="5118" max="5118" width="0.140625" style="32" customWidth="1"/>
    <col min="5119" max="5119" width="2.7109375" style="32" customWidth="1"/>
    <col min="5120" max="5120" width="15.42578125" style="32" customWidth="1"/>
    <col min="5121" max="5121" width="1.28515625" style="32" customWidth="1"/>
    <col min="5122" max="5122" width="12" style="32" customWidth="1"/>
    <col min="5123" max="5123" width="6" style="32" customWidth="1"/>
    <col min="5124" max="5124" width="0.7109375" style="32" customWidth="1"/>
    <col min="5125" max="5125" width="9" style="32" customWidth="1"/>
    <col min="5126" max="5126" width="7.140625" style="32" bestFit="1" customWidth="1"/>
    <col min="5127" max="5127" width="0.85546875" style="32" customWidth="1"/>
    <col min="5128" max="5128" width="12" style="32" customWidth="1"/>
    <col min="5129" max="5129" width="13.28515625" style="32" customWidth="1"/>
    <col min="5130" max="5130" width="0.85546875" style="32" customWidth="1"/>
    <col min="5131" max="5131" width="7.5703125" style="32" customWidth="1"/>
    <col min="5132" max="5132" width="7.85546875" style="32" customWidth="1"/>
    <col min="5133" max="5133" width="11.5703125" style="32" bestFit="1" customWidth="1"/>
    <col min="5134" max="5144" width="4.42578125" style="32" customWidth="1"/>
    <col min="5145" max="5373" width="11.42578125" style="32"/>
    <col min="5374" max="5374" width="0.140625" style="32" customWidth="1"/>
    <col min="5375" max="5375" width="2.7109375" style="32" customWidth="1"/>
    <col min="5376" max="5376" width="15.42578125" style="32" customWidth="1"/>
    <col min="5377" max="5377" width="1.28515625" style="32" customWidth="1"/>
    <col min="5378" max="5378" width="12" style="32" customWidth="1"/>
    <col min="5379" max="5379" width="6" style="32" customWidth="1"/>
    <col min="5380" max="5380" width="0.7109375" style="32" customWidth="1"/>
    <col min="5381" max="5381" width="9" style="32" customWidth="1"/>
    <col min="5382" max="5382" width="7.140625" style="32" bestFit="1" customWidth="1"/>
    <col min="5383" max="5383" width="0.85546875" style="32" customWidth="1"/>
    <col min="5384" max="5384" width="12" style="32" customWidth="1"/>
    <col min="5385" max="5385" width="13.28515625" style="32" customWidth="1"/>
    <col min="5386" max="5386" width="0.85546875" style="32" customWidth="1"/>
    <col min="5387" max="5387" width="7.5703125" style="32" customWidth="1"/>
    <col min="5388" max="5388" width="7.85546875" style="32" customWidth="1"/>
    <col min="5389" max="5389" width="11.5703125" style="32" bestFit="1" customWidth="1"/>
    <col min="5390" max="5400" width="4.42578125" style="32" customWidth="1"/>
    <col min="5401" max="5629" width="11.42578125" style="32"/>
    <col min="5630" max="5630" width="0.140625" style="32" customWidth="1"/>
    <col min="5631" max="5631" width="2.7109375" style="32" customWidth="1"/>
    <col min="5632" max="5632" width="15.42578125" style="32" customWidth="1"/>
    <col min="5633" max="5633" width="1.28515625" style="32" customWidth="1"/>
    <col min="5634" max="5634" width="12" style="32" customWidth="1"/>
    <col min="5635" max="5635" width="6" style="32" customWidth="1"/>
    <col min="5636" max="5636" width="0.7109375" style="32" customWidth="1"/>
    <col min="5637" max="5637" width="9" style="32" customWidth="1"/>
    <col min="5638" max="5638" width="7.140625" style="32" bestFit="1" customWidth="1"/>
    <col min="5639" max="5639" width="0.85546875" style="32" customWidth="1"/>
    <col min="5640" max="5640" width="12" style="32" customWidth="1"/>
    <col min="5641" max="5641" width="13.28515625" style="32" customWidth="1"/>
    <col min="5642" max="5642" width="0.85546875" style="32" customWidth="1"/>
    <col min="5643" max="5643" width="7.5703125" style="32" customWidth="1"/>
    <col min="5644" max="5644" width="7.85546875" style="32" customWidth="1"/>
    <col min="5645" max="5645" width="11.5703125" style="32" bestFit="1" customWidth="1"/>
    <col min="5646" max="5656" width="4.42578125" style="32" customWidth="1"/>
    <col min="5657" max="5885" width="11.42578125" style="32"/>
    <col min="5886" max="5886" width="0.140625" style="32" customWidth="1"/>
    <col min="5887" max="5887" width="2.7109375" style="32" customWidth="1"/>
    <col min="5888" max="5888" width="15.42578125" style="32" customWidth="1"/>
    <col min="5889" max="5889" width="1.28515625" style="32" customWidth="1"/>
    <col min="5890" max="5890" width="12" style="32" customWidth="1"/>
    <col min="5891" max="5891" width="6" style="32" customWidth="1"/>
    <col min="5892" max="5892" width="0.7109375" style="32" customWidth="1"/>
    <col min="5893" max="5893" width="9" style="32" customWidth="1"/>
    <col min="5894" max="5894" width="7.140625" style="32" bestFit="1" customWidth="1"/>
    <col min="5895" max="5895" width="0.85546875" style="32" customWidth="1"/>
    <col min="5896" max="5896" width="12" style="32" customWidth="1"/>
    <col min="5897" max="5897" width="13.28515625" style="32" customWidth="1"/>
    <col min="5898" max="5898" width="0.85546875" style="32" customWidth="1"/>
    <col min="5899" max="5899" width="7.5703125" style="32" customWidth="1"/>
    <col min="5900" max="5900" width="7.85546875" style="32" customWidth="1"/>
    <col min="5901" max="5901" width="11.5703125" style="32" bestFit="1" customWidth="1"/>
    <col min="5902" max="5912" width="4.42578125" style="32" customWidth="1"/>
    <col min="5913" max="6141" width="11.42578125" style="32"/>
    <col min="6142" max="6142" width="0.140625" style="32" customWidth="1"/>
    <col min="6143" max="6143" width="2.7109375" style="32" customWidth="1"/>
    <col min="6144" max="6144" width="15.42578125" style="32" customWidth="1"/>
    <col min="6145" max="6145" width="1.28515625" style="32" customWidth="1"/>
    <col min="6146" max="6146" width="12" style="32" customWidth="1"/>
    <col min="6147" max="6147" width="6" style="32" customWidth="1"/>
    <col min="6148" max="6148" width="0.7109375" style="32" customWidth="1"/>
    <col min="6149" max="6149" width="9" style="32" customWidth="1"/>
    <col min="6150" max="6150" width="7.140625" style="32" bestFit="1" customWidth="1"/>
    <col min="6151" max="6151" width="0.85546875" style="32" customWidth="1"/>
    <col min="6152" max="6152" width="12" style="32" customWidth="1"/>
    <col min="6153" max="6153" width="13.28515625" style="32" customWidth="1"/>
    <col min="6154" max="6154" width="0.85546875" style="32" customWidth="1"/>
    <col min="6155" max="6155" width="7.5703125" style="32" customWidth="1"/>
    <col min="6156" max="6156" width="7.85546875" style="32" customWidth="1"/>
    <col min="6157" max="6157" width="11.5703125" style="32" bestFit="1" customWidth="1"/>
    <col min="6158" max="6168" width="4.42578125" style="32" customWidth="1"/>
    <col min="6169" max="6397" width="11.42578125" style="32"/>
    <col min="6398" max="6398" width="0.140625" style="32" customWidth="1"/>
    <col min="6399" max="6399" width="2.7109375" style="32" customWidth="1"/>
    <col min="6400" max="6400" width="15.42578125" style="32" customWidth="1"/>
    <col min="6401" max="6401" width="1.28515625" style="32" customWidth="1"/>
    <col min="6402" max="6402" width="12" style="32" customWidth="1"/>
    <col min="6403" max="6403" width="6" style="32" customWidth="1"/>
    <col min="6404" max="6404" width="0.7109375" style="32" customWidth="1"/>
    <col min="6405" max="6405" width="9" style="32" customWidth="1"/>
    <col min="6406" max="6406" width="7.140625" style="32" bestFit="1" customWidth="1"/>
    <col min="6407" max="6407" width="0.85546875" style="32" customWidth="1"/>
    <col min="6408" max="6408" width="12" style="32" customWidth="1"/>
    <col min="6409" max="6409" width="13.28515625" style="32" customWidth="1"/>
    <col min="6410" max="6410" width="0.85546875" style="32" customWidth="1"/>
    <col min="6411" max="6411" width="7.5703125" style="32" customWidth="1"/>
    <col min="6412" max="6412" width="7.85546875" style="32" customWidth="1"/>
    <col min="6413" max="6413" width="11.5703125" style="32" bestFit="1" customWidth="1"/>
    <col min="6414" max="6424" width="4.42578125" style="32" customWidth="1"/>
    <col min="6425" max="6653" width="11.42578125" style="32"/>
    <col min="6654" max="6654" width="0.140625" style="32" customWidth="1"/>
    <col min="6655" max="6655" width="2.7109375" style="32" customWidth="1"/>
    <col min="6656" max="6656" width="15.42578125" style="32" customWidth="1"/>
    <col min="6657" max="6657" width="1.28515625" style="32" customWidth="1"/>
    <col min="6658" max="6658" width="12" style="32" customWidth="1"/>
    <col min="6659" max="6659" width="6" style="32" customWidth="1"/>
    <col min="6660" max="6660" width="0.7109375" style="32" customWidth="1"/>
    <col min="6661" max="6661" width="9" style="32" customWidth="1"/>
    <col min="6662" max="6662" width="7.140625" style="32" bestFit="1" customWidth="1"/>
    <col min="6663" max="6663" width="0.85546875" style="32" customWidth="1"/>
    <col min="6664" max="6664" width="12" style="32" customWidth="1"/>
    <col min="6665" max="6665" width="13.28515625" style="32" customWidth="1"/>
    <col min="6666" max="6666" width="0.85546875" style="32" customWidth="1"/>
    <col min="6667" max="6667" width="7.5703125" style="32" customWidth="1"/>
    <col min="6668" max="6668" width="7.85546875" style="32" customWidth="1"/>
    <col min="6669" max="6669" width="11.5703125" style="32" bestFit="1" customWidth="1"/>
    <col min="6670" max="6680" width="4.42578125" style="32" customWidth="1"/>
    <col min="6681" max="6909" width="11.42578125" style="32"/>
    <col min="6910" max="6910" width="0.140625" style="32" customWidth="1"/>
    <col min="6911" max="6911" width="2.7109375" style="32" customWidth="1"/>
    <col min="6912" max="6912" width="15.42578125" style="32" customWidth="1"/>
    <col min="6913" max="6913" width="1.28515625" style="32" customWidth="1"/>
    <col min="6914" max="6914" width="12" style="32" customWidth="1"/>
    <col min="6915" max="6915" width="6" style="32" customWidth="1"/>
    <col min="6916" max="6916" width="0.7109375" style="32" customWidth="1"/>
    <col min="6917" max="6917" width="9" style="32" customWidth="1"/>
    <col min="6918" max="6918" width="7.140625" style="32" bestFit="1" customWidth="1"/>
    <col min="6919" max="6919" width="0.85546875" style="32" customWidth="1"/>
    <col min="6920" max="6920" width="12" style="32" customWidth="1"/>
    <col min="6921" max="6921" width="13.28515625" style="32" customWidth="1"/>
    <col min="6922" max="6922" width="0.85546875" style="32" customWidth="1"/>
    <col min="6923" max="6923" width="7.5703125" style="32" customWidth="1"/>
    <col min="6924" max="6924" width="7.85546875" style="32" customWidth="1"/>
    <col min="6925" max="6925" width="11.5703125" style="32" bestFit="1" customWidth="1"/>
    <col min="6926" max="6936" width="4.42578125" style="32" customWidth="1"/>
    <col min="6937" max="7165" width="11.42578125" style="32"/>
    <col min="7166" max="7166" width="0.140625" style="32" customWidth="1"/>
    <col min="7167" max="7167" width="2.7109375" style="32" customWidth="1"/>
    <col min="7168" max="7168" width="15.42578125" style="32" customWidth="1"/>
    <col min="7169" max="7169" width="1.28515625" style="32" customWidth="1"/>
    <col min="7170" max="7170" width="12" style="32" customWidth="1"/>
    <col min="7171" max="7171" width="6" style="32" customWidth="1"/>
    <col min="7172" max="7172" width="0.7109375" style="32" customWidth="1"/>
    <col min="7173" max="7173" width="9" style="32" customWidth="1"/>
    <col min="7174" max="7174" width="7.140625" style="32" bestFit="1" customWidth="1"/>
    <col min="7175" max="7175" width="0.85546875" style="32" customWidth="1"/>
    <col min="7176" max="7176" width="12" style="32" customWidth="1"/>
    <col min="7177" max="7177" width="13.28515625" style="32" customWidth="1"/>
    <col min="7178" max="7178" width="0.85546875" style="32" customWidth="1"/>
    <col min="7179" max="7179" width="7.5703125" style="32" customWidth="1"/>
    <col min="7180" max="7180" width="7.85546875" style="32" customWidth="1"/>
    <col min="7181" max="7181" width="11.5703125" style="32" bestFit="1" customWidth="1"/>
    <col min="7182" max="7192" width="4.42578125" style="32" customWidth="1"/>
    <col min="7193" max="7421" width="11.42578125" style="32"/>
    <col min="7422" max="7422" width="0.140625" style="32" customWidth="1"/>
    <col min="7423" max="7423" width="2.7109375" style="32" customWidth="1"/>
    <col min="7424" max="7424" width="15.42578125" style="32" customWidth="1"/>
    <col min="7425" max="7425" width="1.28515625" style="32" customWidth="1"/>
    <col min="7426" max="7426" width="12" style="32" customWidth="1"/>
    <col min="7427" max="7427" width="6" style="32" customWidth="1"/>
    <col min="7428" max="7428" width="0.7109375" style="32" customWidth="1"/>
    <col min="7429" max="7429" width="9" style="32" customWidth="1"/>
    <col min="7430" max="7430" width="7.140625" style="32" bestFit="1" customWidth="1"/>
    <col min="7431" max="7431" width="0.85546875" style="32" customWidth="1"/>
    <col min="7432" max="7432" width="12" style="32" customWidth="1"/>
    <col min="7433" max="7433" width="13.28515625" style="32" customWidth="1"/>
    <col min="7434" max="7434" width="0.85546875" style="32" customWidth="1"/>
    <col min="7435" max="7435" width="7.5703125" style="32" customWidth="1"/>
    <col min="7436" max="7436" width="7.85546875" style="32" customWidth="1"/>
    <col min="7437" max="7437" width="11.5703125" style="32" bestFit="1" customWidth="1"/>
    <col min="7438" max="7448" width="4.42578125" style="32" customWidth="1"/>
    <col min="7449" max="7677" width="11.42578125" style="32"/>
    <col min="7678" max="7678" width="0.140625" style="32" customWidth="1"/>
    <col min="7679" max="7679" width="2.7109375" style="32" customWidth="1"/>
    <col min="7680" max="7680" width="15.42578125" style="32" customWidth="1"/>
    <col min="7681" max="7681" width="1.28515625" style="32" customWidth="1"/>
    <col min="7682" max="7682" width="12" style="32" customWidth="1"/>
    <col min="7683" max="7683" width="6" style="32" customWidth="1"/>
    <col min="7684" max="7684" width="0.7109375" style="32" customWidth="1"/>
    <col min="7685" max="7685" width="9" style="32" customWidth="1"/>
    <col min="7686" max="7686" width="7.140625" style="32" bestFit="1" customWidth="1"/>
    <col min="7687" max="7687" width="0.85546875" style="32" customWidth="1"/>
    <col min="7688" max="7688" width="12" style="32" customWidth="1"/>
    <col min="7689" max="7689" width="13.28515625" style="32" customWidth="1"/>
    <col min="7690" max="7690" width="0.85546875" style="32" customWidth="1"/>
    <col min="7691" max="7691" width="7.5703125" style="32" customWidth="1"/>
    <col min="7692" max="7692" width="7.85546875" style="32" customWidth="1"/>
    <col min="7693" max="7693" width="11.5703125" style="32" bestFit="1" customWidth="1"/>
    <col min="7694" max="7704" width="4.42578125" style="32" customWidth="1"/>
    <col min="7705" max="7933" width="11.42578125" style="32"/>
    <col min="7934" max="7934" width="0.140625" style="32" customWidth="1"/>
    <col min="7935" max="7935" width="2.7109375" style="32" customWidth="1"/>
    <col min="7936" max="7936" width="15.42578125" style="32" customWidth="1"/>
    <col min="7937" max="7937" width="1.28515625" style="32" customWidth="1"/>
    <col min="7938" max="7938" width="12" style="32" customWidth="1"/>
    <col min="7939" max="7939" width="6" style="32" customWidth="1"/>
    <col min="7940" max="7940" width="0.7109375" style="32" customWidth="1"/>
    <col min="7941" max="7941" width="9" style="32" customWidth="1"/>
    <col min="7942" max="7942" width="7.140625" style="32" bestFit="1" customWidth="1"/>
    <col min="7943" max="7943" width="0.85546875" style="32" customWidth="1"/>
    <col min="7944" max="7944" width="12" style="32" customWidth="1"/>
    <col min="7945" max="7945" width="13.28515625" style="32" customWidth="1"/>
    <col min="7946" max="7946" width="0.85546875" style="32" customWidth="1"/>
    <col min="7947" max="7947" width="7.5703125" style="32" customWidth="1"/>
    <col min="7948" max="7948" width="7.85546875" style="32" customWidth="1"/>
    <col min="7949" max="7949" width="11.5703125" style="32" bestFit="1" customWidth="1"/>
    <col min="7950" max="7960" width="4.42578125" style="32" customWidth="1"/>
    <col min="7961" max="8189" width="11.42578125" style="32"/>
    <col min="8190" max="8190" width="0.140625" style="32" customWidth="1"/>
    <col min="8191" max="8191" width="2.7109375" style="32" customWidth="1"/>
    <col min="8192" max="8192" width="15.42578125" style="32" customWidth="1"/>
    <col min="8193" max="8193" width="1.28515625" style="32" customWidth="1"/>
    <col min="8194" max="8194" width="12" style="32" customWidth="1"/>
    <col min="8195" max="8195" width="6" style="32" customWidth="1"/>
    <col min="8196" max="8196" width="0.7109375" style="32" customWidth="1"/>
    <col min="8197" max="8197" width="9" style="32" customWidth="1"/>
    <col min="8198" max="8198" width="7.140625" style="32" bestFit="1" customWidth="1"/>
    <col min="8199" max="8199" width="0.85546875" style="32" customWidth="1"/>
    <col min="8200" max="8200" width="12" style="32" customWidth="1"/>
    <col min="8201" max="8201" width="13.28515625" style="32" customWidth="1"/>
    <col min="8202" max="8202" width="0.85546875" style="32" customWidth="1"/>
    <col min="8203" max="8203" width="7.5703125" style="32" customWidth="1"/>
    <col min="8204" max="8204" width="7.85546875" style="32" customWidth="1"/>
    <col min="8205" max="8205" width="11.5703125" style="32" bestFit="1" customWidth="1"/>
    <col min="8206" max="8216" width="4.42578125" style="32" customWidth="1"/>
    <col min="8217" max="8445" width="11.42578125" style="32"/>
    <col min="8446" max="8446" width="0.140625" style="32" customWidth="1"/>
    <col min="8447" max="8447" width="2.7109375" style="32" customWidth="1"/>
    <col min="8448" max="8448" width="15.42578125" style="32" customWidth="1"/>
    <col min="8449" max="8449" width="1.28515625" style="32" customWidth="1"/>
    <col min="8450" max="8450" width="12" style="32" customWidth="1"/>
    <col min="8451" max="8451" width="6" style="32" customWidth="1"/>
    <col min="8452" max="8452" width="0.7109375" style="32" customWidth="1"/>
    <col min="8453" max="8453" width="9" style="32" customWidth="1"/>
    <col min="8454" max="8454" width="7.140625" style="32" bestFit="1" customWidth="1"/>
    <col min="8455" max="8455" width="0.85546875" style="32" customWidth="1"/>
    <col min="8456" max="8456" width="12" style="32" customWidth="1"/>
    <col min="8457" max="8457" width="13.28515625" style="32" customWidth="1"/>
    <col min="8458" max="8458" width="0.85546875" style="32" customWidth="1"/>
    <col min="8459" max="8459" width="7.5703125" style="32" customWidth="1"/>
    <col min="8460" max="8460" width="7.85546875" style="32" customWidth="1"/>
    <col min="8461" max="8461" width="11.5703125" style="32" bestFit="1" customWidth="1"/>
    <col min="8462" max="8472" width="4.42578125" style="32" customWidth="1"/>
    <col min="8473" max="8701" width="11.42578125" style="32"/>
    <col min="8702" max="8702" width="0.140625" style="32" customWidth="1"/>
    <col min="8703" max="8703" width="2.7109375" style="32" customWidth="1"/>
    <col min="8704" max="8704" width="15.42578125" style="32" customWidth="1"/>
    <col min="8705" max="8705" width="1.28515625" style="32" customWidth="1"/>
    <col min="8706" max="8706" width="12" style="32" customWidth="1"/>
    <col min="8707" max="8707" width="6" style="32" customWidth="1"/>
    <col min="8708" max="8708" width="0.7109375" style="32" customWidth="1"/>
    <col min="8709" max="8709" width="9" style="32" customWidth="1"/>
    <col min="8710" max="8710" width="7.140625" style="32" bestFit="1" customWidth="1"/>
    <col min="8711" max="8711" width="0.85546875" style="32" customWidth="1"/>
    <col min="8712" max="8712" width="12" style="32" customWidth="1"/>
    <col min="8713" max="8713" width="13.28515625" style="32" customWidth="1"/>
    <col min="8714" max="8714" width="0.85546875" style="32" customWidth="1"/>
    <col min="8715" max="8715" width="7.5703125" style="32" customWidth="1"/>
    <col min="8716" max="8716" width="7.85546875" style="32" customWidth="1"/>
    <col min="8717" max="8717" width="11.5703125" style="32" bestFit="1" customWidth="1"/>
    <col min="8718" max="8728" width="4.42578125" style="32" customWidth="1"/>
    <col min="8729" max="8957" width="11.42578125" style="32"/>
    <col min="8958" max="8958" width="0.140625" style="32" customWidth="1"/>
    <col min="8959" max="8959" width="2.7109375" style="32" customWidth="1"/>
    <col min="8960" max="8960" width="15.42578125" style="32" customWidth="1"/>
    <col min="8961" max="8961" width="1.28515625" style="32" customWidth="1"/>
    <col min="8962" max="8962" width="12" style="32" customWidth="1"/>
    <col min="8963" max="8963" width="6" style="32" customWidth="1"/>
    <col min="8964" max="8964" width="0.7109375" style="32" customWidth="1"/>
    <col min="8965" max="8965" width="9" style="32" customWidth="1"/>
    <col min="8966" max="8966" width="7.140625" style="32" bestFit="1" customWidth="1"/>
    <col min="8967" max="8967" width="0.85546875" style="32" customWidth="1"/>
    <col min="8968" max="8968" width="12" style="32" customWidth="1"/>
    <col min="8969" max="8969" width="13.28515625" style="32" customWidth="1"/>
    <col min="8970" max="8970" width="0.85546875" style="32" customWidth="1"/>
    <col min="8971" max="8971" width="7.5703125" style="32" customWidth="1"/>
    <col min="8972" max="8972" width="7.85546875" style="32" customWidth="1"/>
    <col min="8973" max="8973" width="11.5703125" style="32" bestFit="1" customWidth="1"/>
    <col min="8974" max="8984" width="4.42578125" style="32" customWidth="1"/>
    <col min="8985" max="9213" width="11.42578125" style="32"/>
    <col min="9214" max="9214" width="0.140625" style="32" customWidth="1"/>
    <col min="9215" max="9215" width="2.7109375" style="32" customWidth="1"/>
    <col min="9216" max="9216" width="15.42578125" style="32" customWidth="1"/>
    <col min="9217" max="9217" width="1.28515625" style="32" customWidth="1"/>
    <col min="9218" max="9218" width="12" style="32" customWidth="1"/>
    <col min="9219" max="9219" width="6" style="32" customWidth="1"/>
    <col min="9220" max="9220" width="0.7109375" style="32" customWidth="1"/>
    <col min="9221" max="9221" width="9" style="32" customWidth="1"/>
    <col min="9222" max="9222" width="7.140625" style="32" bestFit="1" customWidth="1"/>
    <col min="9223" max="9223" width="0.85546875" style="32" customWidth="1"/>
    <col min="9224" max="9224" width="12" style="32" customWidth="1"/>
    <col min="9225" max="9225" width="13.28515625" style="32" customWidth="1"/>
    <col min="9226" max="9226" width="0.85546875" style="32" customWidth="1"/>
    <col min="9227" max="9227" width="7.5703125" style="32" customWidth="1"/>
    <col min="9228" max="9228" width="7.85546875" style="32" customWidth="1"/>
    <col min="9229" max="9229" width="11.5703125" style="32" bestFit="1" customWidth="1"/>
    <col min="9230" max="9240" width="4.42578125" style="32" customWidth="1"/>
    <col min="9241" max="9469" width="11.42578125" style="32"/>
    <col min="9470" max="9470" width="0.140625" style="32" customWidth="1"/>
    <col min="9471" max="9471" width="2.7109375" style="32" customWidth="1"/>
    <col min="9472" max="9472" width="15.42578125" style="32" customWidth="1"/>
    <col min="9473" max="9473" width="1.28515625" style="32" customWidth="1"/>
    <col min="9474" max="9474" width="12" style="32" customWidth="1"/>
    <col min="9475" max="9475" width="6" style="32" customWidth="1"/>
    <col min="9476" max="9476" width="0.7109375" style="32" customWidth="1"/>
    <col min="9477" max="9477" width="9" style="32" customWidth="1"/>
    <col min="9478" max="9478" width="7.140625" style="32" bestFit="1" customWidth="1"/>
    <col min="9479" max="9479" width="0.85546875" style="32" customWidth="1"/>
    <col min="9480" max="9480" width="12" style="32" customWidth="1"/>
    <col min="9481" max="9481" width="13.28515625" style="32" customWidth="1"/>
    <col min="9482" max="9482" width="0.85546875" style="32" customWidth="1"/>
    <col min="9483" max="9483" width="7.5703125" style="32" customWidth="1"/>
    <col min="9484" max="9484" width="7.85546875" style="32" customWidth="1"/>
    <col min="9485" max="9485" width="11.5703125" style="32" bestFit="1" customWidth="1"/>
    <col min="9486" max="9496" width="4.42578125" style="32" customWidth="1"/>
    <col min="9497" max="9725" width="11.42578125" style="32"/>
    <col min="9726" max="9726" width="0.140625" style="32" customWidth="1"/>
    <col min="9727" max="9727" width="2.7109375" style="32" customWidth="1"/>
    <col min="9728" max="9728" width="15.42578125" style="32" customWidth="1"/>
    <col min="9729" max="9729" width="1.28515625" style="32" customWidth="1"/>
    <col min="9730" max="9730" width="12" style="32" customWidth="1"/>
    <col min="9731" max="9731" width="6" style="32" customWidth="1"/>
    <col min="9732" max="9732" width="0.7109375" style="32" customWidth="1"/>
    <col min="9733" max="9733" width="9" style="32" customWidth="1"/>
    <col min="9734" max="9734" width="7.140625" style="32" bestFit="1" customWidth="1"/>
    <col min="9735" max="9735" width="0.85546875" style="32" customWidth="1"/>
    <col min="9736" max="9736" width="12" style="32" customWidth="1"/>
    <col min="9737" max="9737" width="13.28515625" style="32" customWidth="1"/>
    <col min="9738" max="9738" width="0.85546875" style="32" customWidth="1"/>
    <col min="9739" max="9739" width="7.5703125" style="32" customWidth="1"/>
    <col min="9740" max="9740" width="7.85546875" style="32" customWidth="1"/>
    <col min="9741" max="9741" width="11.5703125" style="32" bestFit="1" customWidth="1"/>
    <col min="9742" max="9752" width="4.42578125" style="32" customWidth="1"/>
    <col min="9753" max="9981" width="11.42578125" style="32"/>
    <col min="9982" max="9982" width="0.140625" style="32" customWidth="1"/>
    <col min="9983" max="9983" width="2.7109375" style="32" customWidth="1"/>
    <col min="9984" max="9984" width="15.42578125" style="32" customWidth="1"/>
    <col min="9985" max="9985" width="1.28515625" style="32" customWidth="1"/>
    <col min="9986" max="9986" width="12" style="32" customWidth="1"/>
    <col min="9987" max="9987" width="6" style="32" customWidth="1"/>
    <col min="9988" max="9988" width="0.7109375" style="32" customWidth="1"/>
    <col min="9989" max="9989" width="9" style="32" customWidth="1"/>
    <col min="9990" max="9990" width="7.140625" style="32" bestFit="1" customWidth="1"/>
    <col min="9991" max="9991" width="0.85546875" style="32" customWidth="1"/>
    <col min="9992" max="9992" width="12" style="32" customWidth="1"/>
    <col min="9993" max="9993" width="13.28515625" style="32" customWidth="1"/>
    <col min="9994" max="9994" width="0.85546875" style="32" customWidth="1"/>
    <col min="9995" max="9995" width="7.5703125" style="32" customWidth="1"/>
    <col min="9996" max="9996" width="7.85546875" style="32" customWidth="1"/>
    <col min="9997" max="9997" width="11.5703125" style="32" bestFit="1" customWidth="1"/>
    <col min="9998" max="10008" width="4.42578125" style="32" customWidth="1"/>
    <col min="10009" max="10237" width="11.42578125" style="32"/>
    <col min="10238" max="10238" width="0.140625" style="32" customWidth="1"/>
    <col min="10239" max="10239" width="2.7109375" style="32" customWidth="1"/>
    <col min="10240" max="10240" width="15.42578125" style="32" customWidth="1"/>
    <col min="10241" max="10241" width="1.28515625" style="32" customWidth="1"/>
    <col min="10242" max="10242" width="12" style="32" customWidth="1"/>
    <col min="10243" max="10243" width="6" style="32" customWidth="1"/>
    <col min="10244" max="10244" width="0.7109375" style="32" customWidth="1"/>
    <col min="10245" max="10245" width="9" style="32" customWidth="1"/>
    <col min="10246" max="10246" width="7.140625" style="32" bestFit="1" customWidth="1"/>
    <col min="10247" max="10247" width="0.85546875" style="32" customWidth="1"/>
    <col min="10248" max="10248" width="12" style="32" customWidth="1"/>
    <col min="10249" max="10249" width="13.28515625" style="32" customWidth="1"/>
    <col min="10250" max="10250" width="0.85546875" style="32" customWidth="1"/>
    <col min="10251" max="10251" width="7.5703125" style="32" customWidth="1"/>
    <col min="10252" max="10252" width="7.85546875" style="32" customWidth="1"/>
    <col min="10253" max="10253" width="11.5703125" style="32" bestFit="1" customWidth="1"/>
    <col min="10254" max="10264" width="4.42578125" style="32" customWidth="1"/>
    <col min="10265" max="10493" width="11.42578125" style="32"/>
    <col min="10494" max="10494" width="0.140625" style="32" customWidth="1"/>
    <col min="10495" max="10495" width="2.7109375" style="32" customWidth="1"/>
    <col min="10496" max="10496" width="15.42578125" style="32" customWidth="1"/>
    <col min="10497" max="10497" width="1.28515625" style="32" customWidth="1"/>
    <col min="10498" max="10498" width="12" style="32" customWidth="1"/>
    <col min="10499" max="10499" width="6" style="32" customWidth="1"/>
    <col min="10500" max="10500" width="0.7109375" style="32" customWidth="1"/>
    <col min="10501" max="10501" width="9" style="32" customWidth="1"/>
    <col min="10502" max="10502" width="7.140625" style="32" bestFit="1" customWidth="1"/>
    <col min="10503" max="10503" width="0.85546875" style="32" customWidth="1"/>
    <col min="10504" max="10504" width="12" style="32" customWidth="1"/>
    <col min="10505" max="10505" width="13.28515625" style="32" customWidth="1"/>
    <col min="10506" max="10506" width="0.85546875" style="32" customWidth="1"/>
    <col min="10507" max="10507" width="7.5703125" style="32" customWidth="1"/>
    <col min="10508" max="10508" width="7.85546875" style="32" customWidth="1"/>
    <col min="10509" max="10509" width="11.5703125" style="32" bestFit="1" customWidth="1"/>
    <col min="10510" max="10520" width="4.42578125" style="32" customWidth="1"/>
    <col min="10521" max="10749" width="11.42578125" style="32"/>
    <col min="10750" max="10750" width="0.140625" style="32" customWidth="1"/>
    <col min="10751" max="10751" width="2.7109375" style="32" customWidth="1"/>
    <col min="10752" max="10752" width="15.42578125" style="32" customWidth="1"/>
    <col min="10753" max="10753" width="1.28515625" style="32" customWidth="1"/>
    <col min="10754" max="10754" width="12" style="32" customWidth="1"/>
    <col min="10755" max="10755" width="6" style="32" customWidth="1"/>
    <col min="10756" max="10756" width="0.7109375" style="32" customWidth="1"/>
    <col min="10757" max="10757" width="9" style="32" customWidth="1"/>
    <col min="10758" max="10758" width="7.140625" style="32" bestFit="1" customWidth="1"/>
    <col min="10759" max="10759" width="0.85546875" style="32" customWidth="1"/>
    <col min="10760" max="10760" width="12" style="32" customWidth="1"/>
    <col min="10761" max="10761" width="13.28515625" style="32" customWidth="1"/>
    <col min="10762" max="10762" width="0.85546875" style="32" customWidth="1"/>
    <col min="10763" max="10763" width="7.5703125" style="32" customWidth="1"/>
    <col min="10764" max="10764" width="7.85546875" style="32" customWidth="1"/>
    <col min="10765" max="10765" width="11.5703125" style="32" bestFit="1" customWidth="1"/>
    <col min="10766" max="10776" width="4.42578125" style="32" customWidth="1"/>
    <col min="10777" max="11005" width="11.42578125" style="32"/>
    <col min="11006" max="11006" width="0.140625" style="32" customWidth="1"/>
    <col min="11007" max="11007" width="2.7109375" style="32" customWidth="1"/>
    <col min="11008" max="11008" width="15.42578125" style="32" customWidth="1"/>
    <col min="11009" max="11009" width="1.28515625" style="32" customWidth="1"/>
    <col min="11010" max="11010" width="12" style="32" customWidth="1"/>
    <col min="11011" max="11011" width="6" style="32" customWidth="1"/>
    <col min="11012" max="11012" width="0.7109375" style="32" customWidth="1"/>
    <col min="11013" max="11013" width="9" style="32" customWidth="1"/>
    <col min="11014" max="11014" width="7.140625" style="32" bestFit="1" customWidth="1"/>
    <col min="11015" max="11015" width="0.85546875" style="32" customWidth="1"/>
    <col min="11016" max="11016" width="12" style="32" customWidth="1"/>
    <col min="11017" max="11017" width="13.28515625" style="32" customWidth="1"/>
    <col min="11018" max="11018" width="0.85546875" style="32" customWidth="1"/>
    <col min="11019" max="11019" width="7.5703125" style="32" customWidth="1"/>
    <col min="11020" max="11020" width="7.85546875" style="32" customWidth="1"/>
    <col min="11021" max="11021" width="11.5703125" style="32" bestFit="1" customWidth="1"/>
    <col min="11022" max="11032" width="4.42578125" style="32" customWidth="1"/>
    <col min="11033" max="11261" width="11.42578125" style="32"/>
    <col min="11262" max="11262" width="0.140625" style="32" customWidth="1"/>
    <col min="11263" max="11263" width="2.7109375" style="32" customWidth="1"/>
    <col min="11264" max="11264" width="15.42578125" style="32" customWidth="1"/>
    <col min="11265" max="11265" width="1.28515625" style="32" customWidth="1"/>
    <col min="11266" max="11266" width="12" style="32" customWidth="1"/>
    <col min="11267" max="11267" width="6" style="32" customWidth="1"/>
    <col min="11268" max="11268" width="0.7109375" style="32" customWidth="1"/>
    <col min="11269" max="11269" width="9" style="32" customWidth="1"/>
    <col min="11270" max="11270" width="7.140625" style="32" bestFit="1" customWidth="1"/>
    <col min="11271" max="11271" width="0.85546875" style="32" customWidth="1"/>
    <col min="11272" max="11272" width="12" style="32" customWidth="1"/>
    <col min="11273" max="11273" width="13.28515625" style="32" customWidth="1"/>
    <col min="11274" max="11274" width="0.85546875" style="32" customWidth="1"/>
    <col min="11275" max="11275" width="7.5703125" style="32" customWidth="1"/>
    <col min="11276" max="11276" width="7.85546875" style="32" customWidth="1"/>
    <col min="11277" max="11277" width="11.5703125" style="32" bestFit="1" customWidth="1"/>
    <col min="11278" max="11288" width="4.42578125" style="32" customWidth="1"/>
    <col min="11289" max="11517" width="11.42578125" style="32"/>
    <col min="11518" max="11518" width="0.140625" style="32" customWidth="1"/>
    <col min="11519" max="11519" width="2.7109375" style="32" customWidth="1"/>
    <col min="11520" max="11520" width="15.42578125" style="32" customWidth="1"/>
    <col min="11521" max="11521" width="1.28515625" style="32" customWidth="1"/>
    <col min="11522" max="11522" width="12" style="32" customWidth="1"/>
    <col min="11523" max="11523" width="6" style="32" customWidth="1"/>
    <col min="11524" max="11524" width="0.7109375" style="32" customWidth="1"/>
    <col min="11525" max="11525" width="9" style="32" customWidth="1"/>
    <col min="11526" max="11526" width="7.140625" style="32" bestFit="1" customWidth="1"/>
    <col min="11527" max="11527" width="0.85546875" style="32" customWidth="1"/>
    <col min="11528" max="11528" width="12" style="32" customWidth="1"/>
    <col min="11529" max="11529" width="13.28515625" style="32" customWidth="1"/>
    <col min="11530" max="11530" width="0.85546875" style="32" customWidth="1"/>
    <col min="11531" max="11531" width="7.5703125" style="32" customWidth="1"/>
    <col min="11532" max="11532" width="7.85546875" style="32" customWidth="1"/>
    <col min="11533" max="11533" width="11.5703125" style="32" bestFit="1" customWidth="1"/>
    <col min="11534" max="11544" width="4.42578125" style="32" customWidth="1"/>
    <col min="11545" max="11773" width="11.42578125" style="32"/>
    <col min="11774" max="11774" width="0.140625" style="32" customWidth="1"/>
    <col min="11775" max="11775" width="2.7109375" style="32" customWidth="1"/>
    <col min="11776" max="11776" width="15.42578125" style="32" customWidth="1"/>
    <col min="11777" max="11777" width="1.28515625" style="32" customWidth="1"/>
    <col min="11778" max="11778" width="12" style="32" customWidth="1"/>
    <col min="11779" max="11779" width="6" style="32" customWidth="1"/>
    <col min="11780" max="11780" width="0.7109375" style="32" customWidth="1"/>
    <col min="11781" max="11781" width="9" style="32" customWidth="1"/>
    <col min="11782" max="11782" width="7.140625" style="32" bestFit="1" customWidth="1"/>
    <col min="11783" max="11783" width="0.85546875" style="32" customWidth="1"/>
    <col min="11784" max="11784" width="12" style="32" customWidth="1"/>
    <col min="11785" max="11785" width="13.28515625" style="32" customWidth="1"/>
    <col min="11786" max="11786" width="0.85546875" style="32" customWidth="1"/>
    <col min="11787" max="11787" width="7.5703125" style="32" customWidth="1"/>
    <col min="11788" max="11788" width="7.85546875" style="32" customWidth="1"/>
    <col min="11789" max="11789" width="11.5703125" style="32" bestFit="1" customWidth="1"/>
    <col min="11790" max="11800" width="4.42578125" style="32" customWidth="1"/>
    <col min="11801" max="12029" width="11.42578125" style="32"/>
    <col min="12030" max="12030" width="0.140625" style="32" customWidth="1"/>
    <col min="12031" max="12031" width="2.7109375" style="32" customWidth="1"/>
    <col min="12032" max="12032" width="15.42578125" style="32" customWidth="1"/>
    <col min="12033" max="12033" width="1.28515625" style="32" customWidth="1"/>
    <col min="12034" max="12034" width="12" style="32" customWidth="1"/>
    <col min="12035" max="12035" width="6" style="32" customWidth="1"/>
    <col min="12036" max="12036" width="0.7109375" style="32" customWidth="1"/>
    <col min="12037" max="12037" width="9" style="32" customWidth="1"/>
    <col min="12038" max="12038" width="7.140625" style="32" bestFit="1" customWidth="1"/>
    <col min="12039" max="12039" width="0.85546875" style="32" customWidth="1"/>
    <col min="12040" max="12040" width="12" style="32" customWidth="1"/>
    <col min="12041" max="12041" width="13.28515625" style="32" customWidth="1"/>
    <col min="12042" max="12042" width="0.85546875" style="32" customWidth="1"/>
    <col min="12043" max="12043" width="7.5703125" style="32" customWidth="1"/>
    <col min="12044" max="12044" width="7.85546875" style="32" customWidth="1"/>
    <col min="12045" max="12045" width="11.5703125" style="32" bestFit="1" customWidth="1"/>
    <col min="12046" max="12056" width="4.42578125" style="32" customWidth="1"/>
    <col min="12057" max="12285" width="11.42578125" style="32"/>
    <col min="12286" max="12286" width="0.140625" style="32" customWidth="1"/>
    <col min="12287" max="12287" width="2.7109375" style="32" customWidth="1"/>
    <col min="12288" max="12288" width="15.42578125" style="32" customWidth="1"/>
    <col min="12289" max="12289" width="1.28515625" style="32" customWidth="1"/>
    <col min="12290" max="12290" width="12" style="32" customWidth="1"/>
    <col min="12291" max="12291" width="6" style="32" customWidth="1"/>
    <col min="12292" max="12292" width="0.7109375" style="32" customWidth="1"/>
    <col min="12293" max="12293" width="9" style="32" customWidth="1"/>
    <col min="12294" max="12294" width="7.140625" style="32" bestFit="1" customWidth="1"/>
    <col min="12295" max="12295" width="0.85546875" style="32" customWidth="1"/>
    <col min="12296" max="12296" width="12" style="32" customWidth="1"/>
    <col min="12297" max="12297" width="13.28515625" style="32" customWidth="1"/>
    <col min="12298" max="12298" width="0.85546875" style="32" customWidth="1"/>
    <col min="12299" max="12299" width="7.5703125" style="32" customWidth="1"/>
    <col min="12300" max="12300" width="7.85546875" style="32" customWidth="1"/>
    <col min="12301" max="12301" width="11.5703125" style="32" bestFit="1" customWidth="1"/>
    <col min="12302" max="12312" width="4.42578125" style="32" customWidth="1"/>
    <col min="12313" max="12541" width="11.42578125" style="32"/>
    <col min="12542" max="12542" width="0.140625" style="32" customWidth="1"/>
    <col min="12543" max="12543" width="2.7109375" style="32" customWidth="1"/>
    <col min="12544" max="12544" width="15.42578125" style="32" customWidth="1"/>
    <col min="12545" max="12545" width="1.28515625" style="32" customWidth="1"/>
    <col min="12546" max="12546" width="12" style="32" customWidth="1"/>
    <col min="12547" max="12547" width="6" style="32" customWidth="1"/>
    <col min="12548" max="12548" width="0.7109375" style="32" customWidth="1"/>
    <col min="12549" max="12549" width="9" style="32" customWidth="1"/>
    <col min="12550" max="12550" width="7.140625" style="32" bestFit="1" customWidth="1"/>
    <col min="12551" max="12551" width="0.85546875" style="32" customWidth="1"/>
    <col min="12552" max="12552" width="12" style="32" customWidth="1"/>
    <col min="12553" max="12553" width="13.28515625" style="32" customWidth="1"/>
    <col min="12554" max="12554" width="0.85546875" style="32" customWidth="1"/>
    <col min="12555" max="12555" width="7.5703125" style="32" customWidth="1"/>
    <col min="12556" max="12556" width="7.85546875" style="32" customWidth="1"/>
    <col min="12557" max="12557" width="11.5703125" style="32" bestFit="1" customWidth="1"/>
    <col min="12558" max="12568" width="4.42578125" style="32" customWidth="1"/>
    <col min="12569" max="12797" width="11.42578125" style="32"/>
    <col min="12798" max="12798" width="0.140625" style="32" customWidth="1"/>
    <col min="12799" max="12799" width="2.7109375" style="32" customWidth="1"/>
    <col min="12800" max="12800" width="15.42578125" style="32" customWidth="1"/>
    <col min="12801" max="12801" width="1.28515625" style="32" customWidth="1"/>
    <col min="12802" max="12802" width="12" style="32" customWidth="1"/>
    <col min="12803" max="12803" width="6" style="32" customWidth="1"/>
    <col min="12804" max="12804" width="0.7109375" style="32" customWidth="1"/>
    <col min="12805" max="12805" width="9" style="32" customWidth="1"/>
    <col min="12806" max="12806" width="7.140625" style="32" bestFit="1" customWidth="1"/>
    <col min="12807" max="12807" width="0.85546875" style="32" customWidth="1"/>
    <col min="12808" max="12808" width="12" style="32" customWidth="1"/>
    <col min="12809" max="12809" width="13.28515625" style="32" customWidth="1"/>
    <col min="12810" max="12810" width="0.85546875" style="32" customWidth="1"/>
    <col min="12811" max="12811" width="7.5703125" style="32" customWidth="1"/>
    <col min="12812" max="12812" width="7.85546875" style="32" customWidth="1"/>
    <col min="12813" max="12813" width="11.5703125" style="32" bestFit="1" customWidth="1"/>
    <col min="12814" max="12824" width="4.42578125" style="32" customWidth="1"/>
    <col min="12825" max="13053" width="11.42578125" style="32"/>
    <col min="13054" max="13054" width="0.140625" style="32" customWidth="1"/>
    <col min="13055" max="13055" width="2.7109375" style="32" customWidth="1"/>
    <col min="13056" max="13056" width="15.42578125" style="32" customWidth="1"/>
    <col min="13057" max="13057" width="1.28515625" style="32" customWidth="1"/>
    <col min="13058" max="13058" width="12" style="32" customWidth="1"/>
    <col min="13059" max="13059" width="6" style="32" customWidth="1"/>
    <col min="13060" max="13060" width="0.7109375" style="32" customWidth="1"/>
    <col min="13061" max="13061" width="9" style="32" customWidth="1"/>
    <col min="13062" max="13062" width="7.140625" style="32" bestFit="1" customWidth="1"/>
    <col min="13063" max="13063" width="0.85546875" style="32" customWidth="1"/>
    <col min="13064" max="13064" width="12" style="32" customWidth="1"/>
    <col min="13065" max="13065" width="13.28515625" style="32" customWidth="1"/>
    <col min="13066" max="13066" width="0.85546875" style="32" customWidth="1"/>
    <col min="13067" max="13067" width="7.5703125" style="32" customWidth="1"/>
    <col min="13068" max="13068" width="7.85546875" style="32" customWidth="1"/>
    <col min="13069" max="13069" width="11.5703125" style="32" bestFit="1" customWidth="1"/>
    <col min="13070" max="13080" width="4.42578125" style="32" customWidth="1"/>
    <col min="13081" max="13309" width="11.42578125" style="32"/>
    <col min="13310" max="13310" width="0.140625" style="32" customWidth="1"/>
    <col min="13311" max="13311" width="2.7109375" style="32" customWidth="1"/>
    <col min="13312" max="13312" width="15.42578125" style="32" customWidth="1"/>
    <col min="13313" max="13313" width="1.28515625" style="32" customWidth="1"/>
    <col min="13314" max="13314" width="12" style="32" customWidth="1"/>
    <col min="13315" max="13315" width="6" style="32" customWidth="1"/>
    <col min="13316" max="13316" width="0.7109375" style="32" customWidth="1"/>
    <col min="13317" max="13317" width="9" style="32" customWidth="1"/>
    <col min="13318" max="13318" width="7.140625" style="32" bestFit="1" customWidth="1"/>
    <col min="13319" max="13319" width="0.85546875" style="32" customWidth="1"/>
    <col min="13320" max="13320" width="12" style="32" customWidth="1"/>
    <col min="13321" max="13321" width="13.28515625" style="32" customWidth="1"/>
    <col min="13322" max="13322" width="0.85546875" style="32" customWidth="1"/>
    <col min="13323" max="13323" width="7.5703125" style="32" customWidth="1"/>
    <col min="13324" max="13324" width="7.85546875" style="32" customWidth="1"/>
    <col min="13325" max="13325" width="11.5703125" style="32" bestFit="1" customWidth="1"/>
    <col min="13326" max="13336" width="4.42578125" style="32" customWidth="1"/>
    <col min="13337" max="13565" width="11.42578125" style="32"/>
    <col min="13566" max="13566" width="0.140625" style="32" customWidth="1"/>
    <col min="13567" max="13567" width="2.7109375" style="32" customWidth="1"/>
    <col min="13568" max="13568" width="15.42578125" style="32" customWidth="1"/>
    <col min="13569" max="13569" width="1.28515625" style="32" customWidth="1"/>
    <col min="13570" max="13570" width="12" style="32" customWidth="1"/>
    <col min="13571" max="13571" width="6" style="32" customWidth="1"/>
    <col min="13572" max="13572" width="0.7109375" style="32" customWidth="1"/>
    <col min="13573" max="13573" width="9" style="32" customWidth="1"/>
    <col min="13574" max="13574" width="7.140625" style="32" bestFit="1" customWidth="1"/>
    <col min="13575" max="13575" width="0.85546875" style="32" customWidth="1"/>
    <col min="13576" max="13576" width="12" style="32" customWidth="1"/>
    <col min="13577" max="13577" width="13.28515625" style="32" customWidth="1"/>
    <col min="13578" max="13578" width="0.85546875" style="32" customWidth="1"/>
    <col min="13579" max="13579" width="7.5703125" style="32" customWidth="1"/>
    <col min="13580" max="13580" width="7.85546875" style="32" customWidth="1"/>
    <col min="13581" max="13581" width="11.5703125" style="32" bestFit="1" customWidth="1"/>
    <col min="13582" max="13592" width="4.42578125" style="32" customWidth="1"/>
    <col min="13593" max="13821" width="11.42578125" style="32"/>
    <col min="13822" max="13822" width="0.140625" style="32" customWidth="1"/>
    <col min="13823" max="13823" width="2.7109375" style="32" customWidth="1"/>
    <col min="13824" max="13824" width="15.42578125" style="32" customWidth="1"/>
    <col min="13825" max="13825" width="1.28515625" style="32" customWidth="1"/>
    <col min="13826" max="13826" width="12" style="32" customWidth="1"/>
    <col min="13827" max="13827" width="6" style="32" customWidth="1"/>
    <col min="13828" max="13828" width="0.7109375" style="32" customWidth="1"/>
    <col min="13829" max="13829" width="9" style="32" customWidth="1"/>
    <col min="13830" max="13830" width="7.140625" style="32" bestFit="1" customWidth="1"/>
    <col min="13831" max="13831" width="0.85546875" style="32" customWidth="1"/>
    <col min="13832" max="13832" width="12" style="32" customWidth="1"/>
    <col min="13833" max="13833" width="13.28515625" style="32" customWidth="1"/>
    <col min="13834" max="13834" width="0.85546875" style="32" customWidth="1"/>
    <col min="13835" max="13835" width="7.5703125" style="32" customWidth="1"/>
    <col min="13836" max="13836" width="7.85546875" style="32" customWidth="1"/>
    <col min="13837" max="13837" width="11.5703125" style="32" bestFit="1" customWidth="1"/>
    <col min="13838" max="13848" width="4.42578125" style="32" customWidth="1"/>
    <col min="13849" max="14077" width="11.42578125" style="32"/>
    <col min="14078" max="14078" width="0.140625" style="32" customWidth="1"/>
    <col min="14079" max="14079" width="2.7109375" style="32" customWidth="1"/>
    <col min="14080" max="14080" width="15.42578125" style="32" customWidth="1"/>
    <col min="14081" max="14081" width="1.28515625" style="32" customWidth="1"/>
    <col min="14082" max="14082" width="12" style="32" customWidth="1"/>
    <col min="14083" max="14083" width="6" style="32" customWidth="1"/>
    <col min="14084" max="14084" width="0.7109375" style="32" customWidth="1"/>
    <col min="14085" max="14085" width="9" style="32" customWidth="1"/>
    <col min="14086" max="14086" width="7.140625" style="32" bestFit="1" customWidth="1"/>
    <col min="14087" max="14087" width="0.85546875" style="32" customWidth="1"/>
    <col min="14088" max="14088" width="12" style="32" customWidth="1"/>
    <col min="14089" max="14089" width="13.28515625" style="32" customWidth="1"/>
    <col min="14090" max="14090" width="0.85546875" style="32" customWidth="1"/>
    <col min="14091" max="14091" width="7.5703125" style="32" customWidth="1"/>
    <col min="14092" max="14092" width="7.85546875" style="32" customWidth="1"/>
    <col min="14093" max="14093" width="11.5703125" style="32" bestFit="1" customWidth="1"/>
    <col min="14094" max="14104" width="4.42578125" style="32" customWidth="1"/>
    <col min="14105" max="14333" width="11.42578125" style="32"/>
    <col min="14334" max="14334" width="0.140625" style="32" customWidth="1"/>
    <col min="14335" max="14335" width="2.7109375" style="32" customWidth="1"/>
    <col min="14336" max="14336" width="15.42578125" style="32" customWidth="1"/>
    <col min="14337" max="14337" width="1.28515625" style="32" customWidth="1"/>
    <col min="14338" max="14338" width="12" style="32" customWidth="1"/>
    <col min="14339" max="14339" width="6" style="32" customWidth="1"/>
    <col min="14340" max="14340" width="0.7109375" style="32" customWidth="1"/>
    <col min="14341" max="14341" width="9" style="32" customWidth="1"/>
    <col min="14342" max="14342" width="7.140625" style="32" bestFit="1" customWidth="1"/>
    <col min="14343" max="14343" width="0.85546875" style="32" customWidth="1"/>
    <col min="14344" max="14344" width="12" style="32" customWidth="1"/>
    <col min="14345" max="14345" width="13.28515625" style="32" customWidth="1"/>
    <col min="14346" max="14346" width="0.85546875" style="32" customWidth="1"/>
    <col min="14347" max="14347" width="7.5703125" style="32" customWidth="1"/>
    <col min="14348" max="14348" width="7.85546875" style="32" customWidth="1"/>
    <col min="14349" max="14349" width="11.5703125" style="32" bestFit="1" customWidth="1"/>
    <col min="14350" max="14360" width="4.42578125" style="32" customWidth="1"/>
    <col min="14361" max="14589" width="11.42578125" style="32"/>
    <col min="14590" max="14590" width="0.140625" style="32" customWidth="1"/>
    <col min="14591" max="14591" width="2.7109375" style="32" customWidth="1"/>
    <col min="14592" max="14592" width="15.42578125" style="32" customWidth="1"/>
    <col min="14593" max="14593" width="1.28515625" style="32" customWidth="1"/>
    <col min="14594" max="14594" width="12" style="32" customWidth="1"/>
    <col min="14595" max="14595" width="6" style="32" customWidth="1"/>
    <col min="14596" max="14596" width="0.7109375" style="32" customWidth="1"/>
    <col min="14597" max="14597" width="9" style="32" customWidth="1"/>
    <col min="14598" max="14598" width="7.140625" style="32" bestFit="1" customWidth="1"/>
    <col min="14599" max="14599" width="0.85546875" style="32" customWidth="1"/>
    <col min="14600" max="14600" width="12" style="32" customWidth="1"/>
    <col min="14601" max="14601" width="13.28515625" style="32" customWidth="1"/>
    <col min="14602" max="14602" width="0.85546875" style="32" customWidth="1"/>
    <col min="14603" max="14603" width="7.5703125" style="32" customWidth="1"/>
    <col min="14604" max="14604" width="7.85546875" style="32" customWidth="1"/>
    <col min="14605" max="14605" width="11.5703125" style="32" bestFit="1" customWidth="1"/>
    <col min="14606" max="14616" width="4.42578125" style="32" customWidth="1"/>
    <col min="14617" max="14845" width="11.42578125" style="32"/>
    <col min="14846" max="14846" width="0.140625" style="32" customWidth="1"/>
    <col min="14847" max="14847" width="2.7109375" style="32" customWidth="1"/>
    <col min="14848" max="14848" width="15.42578125" style="32" customWidth="1"/>
    <col min="14849" max="14849" width="1.28515625" style="32" customWidth="1"/>
    <col min="14850" max="14850" width="12" style="32" customWidth="1"/>
    <col min="14851" max="14851" width="6" style="32" customWidth="1"/>
    <col min="14852" max="14852" width="0.7109375" style="32" customWidth="1"/>
    <col min="14853" max="14853" width="9" style="32" customWidth="1"/>
    <col min="14854" max="14854" width="7.140625" style="32" bestFit="1" customWidth="1"/>
    <col min="14855" max="14855" width="0.85546875" style="32" customWidth="1"/>
    <col min="14856" max="14856" width="12" style="32" customWidth="1"/>
    <col min="14857" max="14857" width="13.28515625" style="32" customWidth="1"/>
    <col min="14858" max="14858" width="0.85546875" style="32" customWidth="1"/>
    <col min="14859" max="14859" width="7.5703125" style="32" customWidth="1"/>
    <col min="14860" max="14860" width="7.85546875" style="32" customWidth="1"/>
    <col min="14861" max="14861" width="11.5703125" style="32" bestFit="1" customWidth="1"/>
    <col min="14862" max="14872" width="4.42578125" style="32" customWidth="1"/>
    <col min="14873" max="15101" width="11.42578125" style="32"/>
    <col min="15102" max="15102" width="0.140625" style="32" customWidth="1"/>
    <col min="15103" max="15103" width="2.7109375" style="32" customWidth="1"/>
    <col min="15104" max="15104" width="15.42578125" style="32" customWidth="1"/>
    <col min="15105" max="15105" width="1.28515625" style="32" customWidth="1"/>
    <col min="15106" max="15106" width="12" style="32" customWidth="1"/>
    <col min="15107" max="15107" width="6" style="32" customWidth="1"/>
    <col min="15108" max="15108" width="0.7109375" style="32" customWidth="1"/>
    <col min="15109" max="15109" width="9" style="32" customWidth="1"/>
    <col min="15110" max="15110" width="7.140625" style="32" bestFit="1" customWidth="1"/>
    <col min="15111" max="15111" width="0.85546875" style="32" customWidth="1"/>
    <col min="15112" max="15112" width="12" style="32" customWidth="1"/>
    <col min="15113" max="15113" width="13.28515625" style="32" customWidth="1"/>
    <col min="15114" max="15114" width="0.85546875" style="32" customWidth="1"/>
    <col min="15115" max="15115" width="7.5703125" style="32" customWidth="1"/>
    <col min="15116" max="15116" width="7.85546875" style="32" customWidth="1"/>
    <col min="15117" max="15117" width="11.5703125" style="32" bestFit="1" customWidth="1"/>
    <col min="15118" max="15128" width="4.42578125" style="32" customWidth="1"/>
    <col min="15129" max="15357" width="11.42578125" style="32"/>
    <col min="15358" max="15358" width="0.140625" style="32" customWidth="1"/>
    <col min="15359" max="15359" width="2.7109375" style="32" customWidth="1"/>
    <col min="15360" max="15360" width="15.42578125" style="32" customWidth="1"/>
    <col min="15361" max="15361" width="1.28515625" style="32" customWidth="1"/>
    <col min="15362" max="15362" width="12" style="32" customWidth="1"/>
    <col min="15363" max="15363" width="6" style="32" customWidth="1"/>
    <col min="15364" max="15364" width="0.7109375" style="32" customWidth="1"/>
    <col min="15365" max="15365" width="9" style="32" customWidth="1"/>
    <col min="15366" max="15366" width="7.140625" style="32" bestFit="1" customWidth="1"/>
    <col min="15367" max="15367" width="0.85546875" style="32" customWidth="1"/>
    <col min="15368" max="15368" width="12" style="32" customWidth="1"/>
    <col min="15369" max="15369" width="13.28515625" style="32" customWidth="1"/>
    <col min="15370" max="15370" width="0.85546875" style="32" customWidth="1"/>
    <col min="15371" max="15371" width="7.5703125" style="32" customWidth="1"/>
    <col min="15372" max="15372" width="7.85546875" style="32" customWidth="1"/>
    <col min="15373" max="15373" width="11.5703125" style="32" bestFit="1" customWidth="1"/>
    <col min="15374" max="15384" width="4.42578125" style="32" customWidth="1"/>
    <col min="15385" max="15613" width="11.42578125" style="32"/>
    <col min="15614" max="15614" width="0.140625" style="32" customWidth="1"/>
    <col min="15615" max="15615" width="2.7109375" style="32" customWidth="1"/>
    <col min="15616" max="15616" width="15.42578125" style="32" customWidth="1"/>
    <col min="15617" max="15617" width="1.28515625" style="32" customWidth="1"/>
    <col min="15618" max="15618" width="12" style="32" customWidth="1"/>
    <col min="15619" max="15619" width="6" style="32" customWidth="1"/>
    <col min="15620" max="15620" width="0.7109375" style="32" customWidth="1"/>
    <col min="15621" max="15621" width="9" style="32" customWidth="1"/>
    <col min="15622" max="15622" width="7.140625" style="32" bestFit="1" customWidth="1"/>
    <col min="15623" max="15623" width="0.85546875" style="32" customWidth="1"/>
    <col min="15624" max="15624" width="12" style="32" customWidth="1"/>
    <col min="15625" max="15625" width="13.28515625" style="32" customWidth="1"/>
    <col min="15626" max="15626" width="0.85546875" style="32" customWidth="1"/>
    <col min="15627" max="15627" width="7.5703125" style="32" customWidth="1"/>
    <col min="15628" max="15628" width="7.85546875" style="32" customWidth="1"/>
    <col min="15629" max="15629" width="11.5703125" style="32" bestFit="1" customWidth="1"/>
    <col min="15630" max="15640" width="4.42578125" style="32" customWidth="1"/>
    <col min="15641" max="15869" width="11.42578125" style="32"/>
    <col min="15870" max="15870" width="0.140625" style="32" customWidth="1"/>
    <col min="15871" max="15871" width="2.7109375" style="32" customWidth="1"/>
    <col min="15872" max="15872" width="15.42578125" style="32" customWidth="1"/>
    <col min="15873" max="15873" width="1.28515625" style="32" customWidth="1"/>
    <col min="15874" max="15874" width="12" style="32" customWidth="1"/>
    <col min="15875" max="15875" width="6" style="32" customWidth="1"/>
    <col min="15876" max="15876" width="0.7109375" style="32" customWidth="1"/>
    <col min="15877" max="15877" width="9" style="32" customWidth="1"/>
    <col min="15878" max="15878" width="7.140625" style="32" bestFit="1" customWidth="1"/>
    <col min="15879" max="15879" width="0.85546875" style="32" customWidth="1"/>
    <col min="15880" max="15880" width="12" style="32" customWidth="1"/>
    <col min="15881" max="15881" width="13.28515625" style="32" customWidth="1"/>
    <col min="15882" max="15882" width="0.85546875" style="32" customWidth="1"/>
    <col min="15883" max="15883" width="7.5703125" style="32" customWidth="1"/>
    <col min="15884" max="15884" width="7.85546875" style="32" customWidth="1"/>
    <col min="15885" max="15885" width="11.5703125" style="32" bestFit="1" customWidth="1"/>
    <col min="15886" max="15896" width="4.42578125" style="32" customWidth="1"/>
    <col min="15897" max="16125" width="11.42578125" style="32"/>
    <col min="16126" max="16126" width="0.140625" style="32" customWidth="1"/>
    <col min="16127" max="16127" width="2.7109375" style="32" customWidth="1"/>
    <col min="16128" max="16128" width="15.42578125" style="32" customWidth="1"/>
    <col min="16129" max="16129" width="1.28515625" style="32" customWidth="1"/>
    <col min="16130" max="16130" width="12" style="32" customWidth="1"/>
    <col min="16131" max="16131" width="6" style="32" customWidth="1"/>
    <col min="16132" max="16132" width="0.7109375" style="32" customWidth="1"/>
    <col min="16133" max="16133" width="9" style="32" customWidth="1"/>
    <col min="16134" max="16134" width="7.140625" style="32" bestFit="1" customWidth="1"/>
    <col min="16135" max="16135" width="0.85546875" style="32" customWidth="1"/>
    <col min="16136" max="16136" width="12" style="32" customWidth="1"/>
    <col min="16137" max="16137" width="13.28515625" style="32" customWidth="1"/>
    <col min="16138" max="16138" width="0.85546875" style="32" customWidth="1"/>
    <col min="16139" max="16139" width="7.5703125" style="32" customWidth="1"/>
    <col min="16140" max="16140" width="7.85546875" style="32" customWidth="1"/>
    <col min="16141" max="16141" width="11.5703125" style="32" bestFit="1" customWidth="1"/>
    <col min="16142" max="16152" width="4.42578125" style="32" customWidth="1"/>
    <col min="16153" max="16384" width="11.42578125" style="32"/>
  </cols>
  <sheetData>
    <row r="1" spans="1:26" s="27" customFormat="1" ht="0.75" customHeight="1"/>
    <row r="2" spans="1:26" s="27" customFormat="1" ht="21" customHeight="1">
      <c r="E2" s="13"/>
      <c r="G2" s="13"/>
      <c r="M2" s="301" t="s">
        <v>36</v>
      </c>
    </row>
    <row r="3" spans="1:26" s="27" customFormat="1" ht="15" customHeight="1">
      <c r="E3" s="1028" t="s">
        <v>538</v>
      </c>
      <c r="F3" s="1028"/>
      <c r="G3" s="1028"/>
      <c r="H3" s="1028"/>
      <c r="I3" s="1028"/>
      <c r="J3" s="1028"/>
      <c r="K3" s="1028"/>
      <c r="L3" s="1028"/>
      <c r="M3" s="1028"/>
    </row>
    <row r="4" spans="1:26" s="22" customFormat="1" ht="20.25" customHeight="1">
      <c r="B4" s="14"/>
      <c r="C4" s="6" t="str">
        <f>Indice!C4</f>
        <v>Producción de energía eléctrica</v>
      </c>
    </row>
    <row r="5" spans="1:26" s="22" customFormat="1" ht="12.75" customHeight="1">
      <c r="B5" s="14"/>
      <c r="C5" s="7"/>
    </row>
    <row r="6" spans="1:26" s="22" customFormat="1" ht="13.5" customHeight="1">
      <c r="B6" s="14"/>
      <c r="C6" s="10"/>
      <c r="D6" s="28"/>
      <c r="E6" s="28"/>
      <c r="O6" s="54"/>
      <c r="P6" s="54"/>
    </row>
    <row r="7" spans="1:26" ht="12.75" customHeight="1">
      <c r="A7" s="22"/>
      <c r="B7" s="14"/>
      <c r="C7" s="1035" t="s">
        <v>576</v>
      </c>
      <c r="D7" s="28"/>
      <c r="E7" s="41"/>
      <c r="F7" s="42"/>
      <c r="G7" s="60"/>
      <c r="H7" s="42"/>
      <c r="I7" s="1045" t="s">
        <v>28</v>
      </c>
      <c r="J7" s="1045"/>
      <c r="K7" s="46" t="s">
        <v>20</v>
      </c>
      <c r="L7" s="48"/>
      <c r="M7" s="42"/>
      <c r="O7" s="54"/>
      <c r="P7" s="54"/>
    </row>
    <row r="8" spans="1:26" ht="12.75" customHeight="1">
      <c r="A8" s="22"/>
      <c r="B8" s="14"/>
      <c r="C8" s="1035"/>
      <c r="D8" s="28"/>
      <c r="E8" s="44"/>
      <c r="F8" s="42" t="s">
        <v>17</v>
      </c>
      <c r="G8" s="60" t="s">
        <v>31</v>
      </c>
      <c r="H8" s="42" t="s">
        <v>18</v>
      </c>
      <c r="I8" s="45"/>
      <c r="J8" s="45" t="s">
        <v>19</v>
      </c>
      <c r="K8" s="61"/>
      <c r="L8" s="1046" t="s">
        <v>135</v>
      </c>
      <c r="M8" s="42" t="s">
        <v>21</v>
      </c>
      <c r="P8" s="54"/>
    </row>
    <row r="9" spans="1:26" ht="12.75" customHeight="1">
      <c r="A9" s="22"/>
      <c r="B9" s="14"/>
      <c r="C9" s="1035"/>
      <c r="D9" s="28"/>
      <c r="E9" s="17" t="s">
        <v>11</v>
      </c>
      <c r="F9" s="46" t="s">
        <v>30</v>
      </c>
      <c r="G9" s="43" t="s">
        <v>8</v>
      </c>
      <c r="H9" s="43" t="s">
        <v>108</v>
      </c>
      <c r="I9" s="43" t="s">
        <v>298</v>
      </c>
      <c r="J9" s="300" t="s">
        <v>299</v>
      </c>
      <c r="K9" s="300" t="s">
        <v>136</v>
      </c>
      <c r="L9" s="1047"/>
      <c r="M9" s="43" t="s">
        <v>33</v>
      </c>
      <c r="P9" s="54"/>
    </row>
    <row r="10" spans="1:26" ht="12.75" customHeight="1">
      <c r="A10" s="22"/>
      <c r="B10" s="14"/>
      <c r="C10" s="889"/>
      <c r="D10" s="28"/>
      <c r="E10" s="489" t="s">
        <v>22</v>
      </c>
      <c r="F10" s="676">
        <v>1011.3</v>
      </c>
      <c r="G10" s="676">
        <v>7834.2335510000103</v>
      </c>
      <c r="H10" s="676">
        <v>7938</v>
      </c>
      <c r="I10" s="967">
        <f>(G10/((M10/100)*F10*8.76))*100</f>
        <v>97.625028583971996</v>
      </c>
      <c r="J10" s="677">
        <f>((G10/(F10/1000))/H10)*100</f>
        <v>97.590021258145413</v>
      </c>
      <c r="K10" s="961">
        <v>9.3150684931507488</v>
      </c>
      <c r="L10" s="961">
        <v>0.10098726852322254</v>
      </c>
      <c r="M10" s="962">
        <f t="shared" ref="M10:M17" si="0">100-K10-L10</f>
        <v>90.583944238326026</v>
      </c>
      <c r="N10" s="62"/>
      <c r="P10" s="54"/>
      <c r="Q10" s="54"/>
      <c r="R10" s="54"/>
      <c r="S10" s="888"/>
      <c r="T10" s="62"/>
      <c r="U10" s="62"/>
      <c r="V10" s="62"/>
      <c r="W10" s="62"/>
      <c r="X10" s="62"/>
      <c r="Y10" s="62"/>
      <c r="Z10" s="62"/>
    </row>
    <row r="11" spans="1:26" ht="12.75" customHeight="1">
      <c r="A11" s="22"/>
      <c r="B11" s="14"/>
      <c r="C11" s="889"/>
      <c r="D11" s="28"/>
      <c r="E11" s="489" t="s">
        <v>23</v>
      </c>
      <c r="F11" s="676">
        <v>1005.83</v>
      </c>
      <c r="G11" s="676">
        <v>7850.1953540000004</v>
      </c>
      <c r="H11" s="676">
        <v>7968</v>
      </c>
      <c r="I11" s="967">
        <f t="shared" ref="I11:I16" si="1">(G11/((M11/100)*F11*8.76))*100</f>
        <v>97.94883771680189</v>
      </c>
      <c r="J11" s="677">
        <f t="shared" ref="J11:J16" si="2">((G11/(F11/1000))/H11)*100</f>
        <v>97.950476757651501</v>
      </c>
      <c r="K11" s="961">
        <v>9.0395738166125668</v>
      </c>
      <c r="L11" s="961">
        <v>0</v>
      </c>
      <c r="M11" s="962">
        <f t="shared" si="0"/>
        <v>90.960426183387426</v>
      </c>
      <c r="N11" s="62"/>
      <c r="P11" s="54"/>
      <c r="Q11" s="54"/>
      <c r="R11" s="54"/>
      <c r="S11" s="888"/>
    </row>
    <row r="12" spans="1:26" ht="12.75" customHeight="1">
      <c r="A12" s="22"/>
      <c r="B12" s="14"/>
      <c r="C12" s="889"/>
      <c r="D12" s="28"/>
      <c r="E12" s="489" t="s">
        <v>29</v>
      </c>
      <c r="F12" s="676">
        <v>995.8</v>
      </c>
      <c r="G12" s="676">
        <v>7572.708893</v>
      </c>
      <c r="H12" s="676">
        <v>7718</v>
      </c>
      <c r="I12" s="967">
        <f t="shared" si="1"/>
        <v>99.264507659820595</v>
      </c>
      <c r="J12" s="677">
        <f t="shared" si="2"/>
        <v>98.531334754452772</v>
      </c>
      <c r="K12" s="961">
        <v>9.5890410958904777</v>
      </c>
      <c r="L12" s="961">
        <v>2.9566844330663877</v>
      </c>
      <c r="M12" s="962">
        <f t="shared" si="0"/>
        <v>87.454274471043135</v>
      </c>
      <c r="N12" s="62"/>
      <c r="P12" s="54"/>
      <c r="Q12" s="54"/>
      <c r="R12" s="54"/>
      <c r="S12" s="888"/>
    </row>
    <row r="13" spans="1:26" ht="12.75" customHeight="1">
      <c r="A13" s="22"/>
      <c r="B13" s="14"/>
      <c r="C13" s="889"/>
      <c r="D13" s="28"/>
      <c r="E13" s="489" t="s">
        <v>24</v>
      </c>
      <c r="F13" s="676">
        <v>991.7</v>
      </c>
      <c r="G13" s="676">
        <v>8489.9341539999896</v>
      </c>
      <c r="H13" s="676">
        <v>8583</v>
      </c>
      <c r="I13" s="967">
        <f t="shared" si="1"/>
        <v>100.03248353285019</v>
      </c>
      <c r="J13" s="677">
        <f t="shared" si="2"/>
        <v>99.743567215484816</v>
      </c>
      <c r="K13" s="961">
        <v>0</v>
      </c>
      <c r="L13" s="961">
        <v>2.3035346457791288</v>
      </c>
      <c r="M13" s="962">
        <f t="shared" si="0"/>
        <v>97.696465354220877</v>
      </c>
      <c r="N13" s="62"/>
      <c r="P13" s="54"/>
      <c r="Q13" s="54"/>
      <c r="R13" s="54"/>
      <c r="S13" s="888"/>
    </row>
    <row r="14" spans="1:26" ht="12.75" customHeight="1">
      <c r="C14" s="889"/>
      <c r="E14" s="489" t="s">
        <v>16</v>
      </c>
      <c r="F14" s="676">
        <v>1063.94</v>
      </c>
      <c r="G14" s="676">
        <v>8799.4154729999991</v>
      </c>
      <c r="H14" s="676">
        <v>8430</v>
      </c>
      <c r="I14" s="967">
        <f t="shared" si="1"/>
        <v>98.651200222490758</v>
      </c>
      <c r="J14" s="677">
        <f t="shared" si="2"/>
        <v>98.109059443790358</v>
      </c>
      <c r="K14" s="961">
        <v>0</v>
      </c>
      <c r="L14" s="961">
        <v>4.2959740933353929</v>
      </c>
      <c r="M14" s="962">
        <f t="shared" si="0"/>
        <v>95.704025906664612</v>
      </c>
      <c r="N14" s="62"/>
      <c r="P14" s="54"/>
      <c r="Q14" s="54"/>
      <c r="R14" s="54"/>
      <c r="S14" s="888"/>
    </row>
    <row r="15" spans="1:26" ht="12.75" customHeight="1">
      <c r="C15" s="889"/>
      <c r="E15" s="489" t="s">
        <v>12</v>
      </c>
      <c r="F15" s="676">
        <v>1003.41</v>
      </c>
      <c r="G15" s="676">
        <v>7714.4555970000001</v>
      </c>
      <c r="H15" s="676">
        <v>7840</v>
      </c>
      <c r="I15" s="967">
        <f t="shared" si="1"/>
        <v>98.044880973273976</v>
      </c>
      <c r="J15" s="677">
        <f t="shared" si="2"/>
        <v>98.064269171207826</v>
      </c>
      <c r="K15" s="961">
        <v>10.455669707014369</v>
      </c>
      <c r="L15" s="961">
        <v>2.8915386316660244E-2</v>
      </c>
      <c r="M15" s="962">
        <f t="shared" si="0"/>
        <v>89.51541490666898</v>
      </c>
      <c r="N15" s="62"/>
      <c r="P15" s="54"/>
      <c r="Q15" s="54"/>
      <c r="R15" s="54"/>
      <c r="S15" s="888"/>
    </row>
    <row r="16" spans="1:26" ht="12.75" customHeight="1">
      <c r="C16" s="889"/>
      <c r="E16" s="510" t="s">
        <v>27</v>
      </c>
      <c r="F16" s="678">
        <v>1045.31</v>
      </c>
      <c r="G16" s="678">
        <v>4936.6744079999999</v>
      </c>
      <c r="H16" s="678">
        <v>4952</v>
      </c>
      <c r="I16" s="968">
        <f t="shared" si="1"/>
        <v>95.483228631924987</v>
      </c>
      <c r="J16" s="679">
        <f t="shared" si="2"/>
        <v>95.369332661501559</v>
      </c>
      <c r="K16" s="963">
        <v>0</v>
      </c>
      <c r="L16" s="963">
        <v>43.537750354162334</v>
      </c>
      <c r="M16" s="964">
        <f t="shared" si="0"/>
        <v>56.462249645837666</v>
      </c>
      <c r="N16" s="62"/>
      <c r="P16" s="54"/>
      <c r="Q16" s="54"/>
      <c r="R16" s="54"/>
      <c r="S16" s="888"/>
    </row>
    <row r="17" spans="1:14" ht="16.5" customHeight="1">
      <c r="E17" s="680" t="s">
        <v>0</v>
      </c>
      <c r="F17" s="681">
        <f>SUM(F10:F16)</f>
        <v>7117.2899999999991</v>
      </c>
      <c r="G17" s="681">
        <f>SUM(G10:G16)</f>
        <v>53197.617429999998</v>
      </c>
      <c r="H17" s="682">
        <f>SUMPRODUCT(F10:F16,H10:H16)/SUM(F10:F16)</f>
        <v>7622.5111046479769</v>
      </c>
      <c r="I17" s="969">
        <f>(G17/((M17/100)*(F17*8.76)))*100</f>
        <v>98.307294967570343</v>
      </c>
      <c r="J17" s="683">
        <f>((G17/(F17/1000))/H17)*100</f>
        <v>98.057192411990357</v>
      </c>
      <c r="K17" s="965">
        <v>5.4167816303009806</v>
      </c>
      <c r="L17" s="965">
        <v>7.7896252842493627</v>
      </c>
      <c r="M17" s="966">
        <f t="shared" si="0"/>
        <v>86.793593085449658</v>
      </c>
      <c r="N17" s="62"/>
    </row>
    <row r="18" spans="1:14" ht="25.5" customHeight="1">
      <c r="E18" s="1051" t="s">
        <v>347</v>
      </c>
      <c r="F18" s="1051"/>
      <c r="G18" s="1051"/>
      <c r="H18" s="1051"/>
      <c r="I18" s="1051"/>
      <c r="J18" s="1051"/>
      <c r="K18" s="1051"/>
      <c r="L18" s="1051"/>
      <c r="M18" s="1051"/>
    </row>
    <row r="19" spans="1:14" ht="22.5" customHeight="1">
      <c r="E19" s="1052" t="s">
        <v>346</v>
      </c>
      <c r="F19" s="1052"/>
      <c r="G19" s="1052"/>
      <c r="H19" s="1052"/>
      <c r="I19" s="1052"/>
      <c r="J19" s="1052"/>
      <c r="K19" s="1052"/>
      <c r="L19" s="1052"/>
      <c r="M19" s="1052"/>
    </row>
    <row r="20" spans="1:14" ht="12.75" customHeight="1">
      <c r="E20" s="917"/>
      <c r="F20" s="917"/>
      <c r="G20" s="917"/>
      <c r="H20" s="917"/>
      <c r="I20" s="917"/>
      <c r="J20" s="917"/>
      <c r="K20" s="917"/>
      <c r="L20" s="917"/>
      <c r="M20" s="917"/>
    </row>
    <row r="21" spans="1:14" ht="12.75" customHeight="1">
      <c r="E21" s="96"/>
      <c r="F21" s="96"/>
      <c r="G21" s="96"/>
      <c r="H21" s="806"/>
      <c r="I21" s="31"/>
      <c r="J21" s="96"/>
      <c r="K21" s="96"/>
      <c r="L21" s="96"/>
      <c r="M21" s="96"/>
    </row>
    <row r="22" spans="1:14" s="56" customFormat="1" ht="16.5" customHeight="1">
      <c r="A22" s="27"/>
      <c r="B22" s="27"/>
      <c r="C22" s="27"/>
      <c r="D22" s="27"/>
    </row>
    <row r="23" spans="1:14" ht="12.75" customHeight="1">
      <c r="C23" s="1035" t="s">
        <v>504</v>
      </c>
      <c r="D23" s="28"/>
      <c r="E23" s="41"/>
      <c r="F23" s="42"/>
      <c r="G23" s="60"/>
      <c r="H23" s="42"/>
      <c r="I23" s="1045" t="s">
        <v>28</v>
      </c>
      <c r="J23" s="1045"/>
      <c r="K23" s="46" t="s">
        <v>20</v>
      </c>
      <c r="L23" s="48"/>
      <c r="M23" s="42"/>
    </row>
    <row r="24" spans="1:14" ht="12.75" customHeight="1">
      <c r="C24" s="1035"/>
      <c r="D24" s="28"/>
      <c r="E24" s="44"/>
      <c r="F24" s="42" t="s">
        <v>17</v>
      </c>
      <c r="G24" s="60" t="s">
        <v>31</v>
      </c>
      <c r="H24" s="42" t="s">
        <v>18</v>
      </c>
      <c r="I24" s="45"/>
      <c r="J24" s="45" t="s">
        <v>19</v>
      </c>
      <c r="K24" s="61"/>
      <c r="L24" s="1046" t="s">
        <v>135</v>
      </c>
      <c r="M24" s="42" t="s">
        <v>21</v>
      </c>
    </row>
    <row r="25" spans="1:14" ht="12.75" customHeight="1">
      <c r="C25" s="1035"/>
      <c r="D25" s="28"/>
      <c r="E25" s="17" t="s">
        <v>11</v>
      </c>
      <c r="F25" s="46" t="s">
        <v>30</v>
      </c>
      <c r="G25" s="43" t="s">
        <v>8</v>
      </c>
      <c r="H25" s="43" t="s">
        <v>108</v>
      </c>
      <c r="I25" s="43" t="s">
        <v>298</v>
      </c>
      <c r="J25" s="307" t="s">
        <v>299</v>
      </c>
      <c r="K25" s="300" t="s">
        <v>136</v>
      </c>
      <c r="L25" s="1047"/>
      <c r="M25" s="43" t="s">
        <v>33</v>
      </c>
    </row>
    <row r="26" spans="1:14" ht="12.75" customHeight="1">
      <c r="C26" s="91"/>
      <c r="D26" s="28"/>
      <c r="E26" s="489" t="s">
        <v>22</v>
      </c>
      <c r="F26" s="676">
        <v>1011.3</v>
      </c>
      <c r="G26" s="676">
        <v>7742.7256040000002</v>
      </c>
      <c r="H26" s="676">
        <v>7886</v>
      </c>
      <c r="I26" s="967">
        <f>(G26/((M26/100)*F26*8.76))*100</f>
        <v>97.099506207158754</v>
      </c>
      <c r="J26" s="677">
        <f>((G26/(F26/1000))/H26)*100</f>
        <v>97.086107357140762</v>
      </c>
      <c r="K26" s="961">
        <v>9.1780821917808826</v>
      </c>
      <c r="L26" s="961">
        <v>0.81150909110612279</v>
      </c>
      <c r="M26" s="962">
        <f t="shared" ref="M26:M28" si="3">100-K26-L26</f>
        <v>90.010408717112995</v>
      </c>
      <c r="N26" s="62"/>
    </row>
    <row r="27" spans="1:14" ht="12.75" customHeight="1">
      <c r="C27" s="91"/>
      <c r="D27" s="28"/>
      <c r="E27" s="489" t="s">
        <v>23</v>
      </c>
      <c r="F27" s="676">
        <v>1005.83</v>
      </c>
      <c r="G27" s="676">
        <v>8591.9992090000014</v>
      </c>
      <c r="H27" s="676">
        <v>8659</v>
      </c>
      <c r="I27" s="967">
        <f t="shared" ref="I27:I29" si="4">(G27/((M27/100)*F27*8.76))*100</f>
        <v>98.669705486399337</v>
      </c>
      <c r="J27" s="677">
        <f>((G27/(F27/1000))/H27)*100</f>
        <v>98.65109358507577</v>
      </c>
      <c r="K27" s="961">
        <v>0</v>
      </c>
      <c r="L27" s="961">
        <v>1.1716133866496772</v>
      </c>
      <c r="M27" s="962">
        <f t="shared" si="3"/>
        <v>98.828386613350318</v>
      </c>
      <c r="N27" s="62"/>
    </row>
    <row r="28" spans="1:14" ht="12.75" customHeight="1">
      <c r="C28" s="12"/>
      <c r="D28" s="28"/>
      <c r="E28" s="489" t="s">
        <v>29</v>
      </c>
      <c r="F28" s="676">
        <v>995.8</v>
      </c>
      <c r="G28" s="676">
        <v>7474.1259440000003</v>
      </c>
      <c r="H28" s="676">
        <v>7690</v>
      </c>
      <c r="I28" s="967">
        <f t="shared" si="4"/>
        <v>97.832222394171794</v>
      </c>
      <c r="J28" s="677">
        <f>((G28/(F28/1000))/H28)*100</f>
        <v>97.602726562093963</v>
      </c>
      <c r="K28" s="961">
        <v>9.5890410958904777</v>
      </c>
      <c r="L28" s="961">
        <v>2.8314986413255498</v>
      </c>
      <c r="M28" s="962">
        <f t="shared" si="3"/>
        <v>87.579460262783968</v>
      </c>
      <c r="N28" s="62"/>
    </row>
    <row r="29" spans="1:14" ht="12.75" customHeight="1">
      <c r="C29" s="12"/>
      <c r="D29" s="28"/>
      <c r="E29" s="489" t="s">
        <v>24</v>
      </c>
      <c r="F29" s="676">
        <v>991.7</v>
      </c>
      <c r="G29" s="676">
        <v>7748.0524139999998</v>
      </c>
      <c r="H29" s="676">
        <v>7917</v>
      </c>
      <c r="I29" s="967">
        <f t="shared" si="4"/>
        <v>98.361866881121557</v>
      </c>
      <c r="J29" s="677">
        <f>((G29/(F29/1000))/H29)*100</f>
        <v>98.685101423283498</v>
      </c>
      <c r="K29" s="961">
        <v>9.326293763349895</v>
      </c>
      <c r="L29" s="961">
        <v>0</v>
      </c>
      <c r="M29" s="962">
        <f>100-K29-L29</f>
        <v>90.673706236650105</v>
      </c>
      <c r="N29" s="62"/>
    </row>
    <row r="30" spans="1:14" ht="12.75" customHeight="1">
      <c r="C30" s="12"/>
      <c r="E30" s="489" t="s">
        <v>16</v>
      </c>
      <c r="F30" s="676">
        <v>1063.94</v>
      </c>
      <c r="G30" s="676">
        <v>7032.2572220000002</v>
      </c>
      <c r="H30" s="676">
        <v>7028</v>
      </c>
      <c r="I30" s="967">
        <f>(G30/((M30/100)*F30*8.76))*100</f>
        <v>94.761978254744008</v>
      </c>
      <c r="J30" s="677">
        <f>((G30/(F30/1000))/H30)*100</f>
        <v>94.047197357479533</v>
      </c>
      <c r="K30" s="961">
        <v>9.6921194249124358</v>
      </c>
      <c r="L30" s="961">
        <v>10.684724849255783</v>
      </c>
      <c r="M30" s="962">
        <f t="shared" ref="M30" si="5">100-K30-L30</f>
        <v>79.623155725831779</v>
      </c>
      <c r="N30" s="62"/>
    </row>
    <row r="31" spans="1:14" ht="12.75" customHeight="1">
      <c r="C31" s="12"/>
      <c r="E31" s="489" t="s">
        <v>354</v>
      </c>
      <c r="F31" s="676">
        <v>0</v>
      </c>
      <c r="G31" s="676">
        <v>-15.182118000000001</v>
      </c>
      <c r="H31" s="676">
        <v>0</v>
      </c>
      <c r="I31" s="967" t="s">
        <v>44</v>
      </c>
      <c r="J31" s="677" t="s">
        <v>44</v>
      </c>
      <c r="K31" s="961">
        <v>100</v>
      </c>
      <c r="L31" s="961">
        <v>0</v>
      </c>
      <c r="M31" s="962">
        <f>100-K31-L31</f>
        <v>0</v>
      </c>
      <c r="N31" s="62"/>
    </row>
    <row r="32" spans="1:14" ht="12.75" customHeight="1">
      <c r="E32" s="489" t="s">
        <v>12</v>
      </c>
      <c r="F32" s="676">
        <v>1003.41</v>
      </c>
      <c r="G32" s="676">
        <v>7971.22969500001</v>
      </c>
      <c r="H32" s="676">
        <v>8070</v>
      </c>
      <c r="I32" s="967">
        <f t="shared" ref="I32" si="6">(G32/((M32/100)*F32*8.76))*100</f>
        <v>98.532269296564962</v>
      </c>
      <c r="J32" s="677">
        <f>((G32/(F32/1000))/H32)*100</f>
        <v>98.440398723623957</v>
      </c>
      <c r="K32" s="961">
        <v>7.8837518987952118</v>
      </c>
      <c r="L32" s="961">
        <v>7.8855327958001889E-2</v>
      </c>
      <c r="M32" s="962">
        <f t="shared" ref="M32:M33" si="7">100-K32-L32</f>
        <v>92.037392773246793</v>
      </c>
      <c r="N32" s="62"/>
    </row>
    <row r="33" spans="5:14" ht="12.75" customHeight="1">
      <c r="E33" s="510" t="s">
        <v>27</v>
      </c>
      <c r="F33" s="678">
        <v>1045.31</v>
      </c>
      <c r="G33" s="678">
        <v>8994.1430760000003</v>
      </c>
      <c r="H33" s="678">
        <v>8760</v>
      </c>
      <c r="I33" s="968">
        <f>(G33/((M33/100)*F33*8.76))*100</f>
        <v>98.222408820716893</v>
      </c>
      <c r="J33" s="679">
        <f>((G33/(F33/1000))/H33)*100</f>
        <v>98.222408820716893</v>
      </c>
      <c r="K33" s="963">
        <v>0</v>
      </c>
      <c r="L33" s="963">
        <v>0</v>
      </c>
      <c r="M33" s="964">
        <f t="shared" si="7"/>
        <v>100</v>
      </c>
      <c r="N33" s="62"/>
    </row>
    <row r="34" spans="5:14" ht="16.149999999999999" customHeight="1">
      <c r="E34" s="680" t="s">
        <v>0</v>
      </c>
      <c r="F34" s="681">
        <f>SUM(F26:F33)</f>
        <v>7117.2899999999991</v>
      </c>
      <c r="G34" s="681">
        <f>SUM(G26:G33)</f>
        <v>55539.351046000011</v>
      </c>
      <c r="H34" s="682">
        <f>SUMPRODUCT(F26:F33,H26:H33)/SUM(F26:F33)</f>
        <v>7998.183197537267</v>
      </c>
      <c r="I34" s="969">
        <f>(G34/((M34/100)*(F34*8.76+455.29*7.296)))*100</f>
        <v>97.665212583566998</v>
      </c>
      <c r="J34" s="683">
        <f>((G34/(F34/1000))/H34)*100</f>
        <v>97.565166859133839</v>
      </c>
      <c r="K34" s="965">
        <v>11.234036976703745</v>
      </c>
      <c r="L34" s="965">
        <v>2.1697692400017159</v>
      </c>
      <c r="M34" s="966">
        <f>100-K34-L34</f>
        <v>86.596193783294538</v>
      </c>
      <c r="N34" s="62"/>
    </row>
    <row r="35" spans="5:14" ht="25.5" customHeight="1">
      <c r="E35" s="1051" t="s">
        <v>347</v>
      </c>
      <c r="F35" s="1051"/>
      <c r="G35" s="1051"/>
      <c r="H35" s="1051"/>
      <c r="I35" s="1051"/>
      <c r="J35" s="1051"/>
      <c r="K35" s="1051"/>
      <c r="L35" s="1051"/>
      <c r="M35" s="1051"/>
    </row>
    <row r="36" spans="5:14" ht="22.5" customHeight="1">
      <c r="E36" s="1052" t="s">
        <v>346</v>
      </c>
      <c r="F36" s="1052"/>
      <c r="G36" s="1052"/>
      <c r="H36" s="1052"/>
      <c r="I36" s="1052"/>
      <c r="J36" s="1052"/>
      <c r="K36" s="1052"/>
      <c r="L36" s="1052"/>
      <c r="M36" s="1052"/>
    </row>
    <row r="37" spans="5:14" ht="12.75" customHeight="1">
      <c r="E37" s="1053" t="s">
        <v>505</v>
      </c>
      <c r="F37" s="1053"/>
      <c r="G37" s="1053"/>
      <c r="H37" s="1053"/>
      <c r="I37" s="1053"/>
      <c r="J37" s="1053"/>
      <c r="K37" s="1053"/>
      <c r="L37" s="1053"/>
      <c r="M37" s="1053"/>
    </row>
    <row r="38" spans="5:14" ht="12.75" customHeight="1">
      <c r="E38" s="96"/>
      <c r="F38" s="96"/>
      <c r="G38" s="96"/>
      <c r="H38" s="96"/>
      <c r="I38" s="96"/>
      <c r="J38" s="96"/>
      <c r="K38" s="96"/>
      <c r="L38" s="96"/>
      <c r="M38" s="96"/>
    </row>
    <row r="39" spans="5:14" ht="12.75" customHeight="1">
      <c r="F39" s="62"/>
      <c r="H39" s="57"/>
    </row>
    <row r="40" spans="5:14">
      <c r="H40" s="57"/>
    </row>
    <row r="41" spans="5:14">
      <c r="H41" s="59"/>
    </row>
    <row r="42" spans="5:14">
      <c r="H42" s="57"/>
    </row>
    <row r="43" spans="5:14">
      <c r="H43" s="57"/>
    </row>
    <row r="44" spans="5:14">
      <c r="H44" s="57"/>
    </row>
    <row r="45" spans="5:14">
      <c r="H45" s="57"/>
    </row>
    <row r="46" spans="5:14">
      <c r="H46" s="57"/>
    </row>
    <row r="47" spans="5:14">
      <c r="H47" s="57"/>
    </row>
    <row r="48" spans="5:14">
      <c r="H48" s="57"/>
    </row>
    <row r="49" spans="8:8">
      <c r="H49" s="57"/>
    </row>
    <row r="50" spans="8:8">
      <c r="H50" s="57"/>
    </row>
    <row r="51" spans="8:8">
      <c r="H51" s="57"/>
    </row>
    <row r="52" spans="8:8">
      <c r="H52" s="57"/>
    </row>
    <row r="53" spans="8:8">
      <c r="H53" s="57"/>
    </row>
    <row r="54" spans="8:8">
      <c r="H54" s="58"/>
    </row>
    <row r="55" spans="8:8">
      <c r="H55" s="58"/>
    </row>
  </sheetData>
  <mergeCells count="12">
    <mergeCell ref="E37:M37"/>
    <mergeCell ref="I23:J23"/>
    <mergeCell ref="L24:L25"/>
    <mergeCell ref="C23:C25"/>
    <mergeCell ref="C7:C9"/>
    <mergeCell ref="E35:M35"/>
    <mergeCell ref="E36:M36"/>
    <mergeCell ref="E3:M3"/>
    <mergeCell ref="I7:J7"/>
    <mergeCell ref="L8:L9"/>
    <mergeCell ref="E18:M18"/>
    <mergeCell ref="E19:M19"/>
  </mergeCells>
  <hyperlinks>
    <hyperlink ref="C4" location="Indice!A1" display="Indice!A1"/>
  </hyperlinks>
  <printOptions horizontalCentered="1" verticalCentered="1"/>
  <pageMargins left="0.78740157480314965" right="0.74803149606299213" top="0.78740157480314965" bottom="0.98425196850393704" header="0" footer="0"/>
  <pageSetup paperSize="9" scale="86" orientation="landscape" cellComments="asDisplayed" horizontalDpi="4294967292" verticalDpi="4294967292" r:id="rId1"/>
  <headerFooter alignWithMargins="0"/>
  <drawing r:id="rId2"/>
  <legacyDrawing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4">
    <pageSetUpPr autoPageBreaks="0"/>
  </sheetPr>
  <dimension ref="A1:BO31"/>
  <sheetViews>
    <sheetView showGridLines="0" showRowColHeaders="0" showOutlineSymbols="0" zoomScaleNormal="100" workbookViewId="0">
      <selection activeCell="J13" sqref="J13"/>
    </sheetView>
  </sheetViews>
  <sheetFormatPr baseColWidth="10" defaultRowHeight="12.75"/>
  <cols>
    <col min="1" max="1" width="0.140625" style="1" customWidth="1"/>
    <col min="2" max="2" width="2.7109375" style="1" customWidth="1"/>
    <col min="3" max="3" width="23.7109375" style="1" customWidth="1"/>
    <col min="4" max="4" width="1.28515625" style="1" customWidth="1"/>
    <col min="5" max="5" width="23.5703125" style="33" customWidth="1"/>
    <col min="6" max="7" width="8.7109375" style="33" customWidth="1"/>
    <col min="8" max="8" width="2.5703125" style="33" customWidth="1"/>
    <col min="9" max="10" width="8.7109375" style="33" customWidth="1"/>
    <col min="11" max="11" width="2.5703125" style="33" customWidth="1"/>
    <col min="12" max="13" width="8.7109375" style="33" customWidth="1"/>
    <col min="14" max="253" width="11.42578125" style="33"/>
    <col min="254" max="254" width="0.140625" style="33" customWidth="1"/>
    <col min="255" max="255" width="2.7109375" style="33" customWidth="1"/>
    <col min="256" max="256" width="15.42578125" style="33" customWidth="1"/>
    <col min="257" max="257" width="1.28515625" style="33" customWidth="1"/>
    <col min="258" max="258" width="23.5703125" style="33" customWidth="1"/>
    <col min="259" max="260" width="8.7109375" style="33" customWidth="1"/>
    <col min="261" max="261" width="2.140625" style="33" customWidth="1"/>
    <col min="262" max="263" width="8.7109375" style="33" customWidth="1"/>
    <col min="264" max="264" width="2.5703125" style="33" customWidth="1"/>
    <col min="265" max="266" width="8.7109375" style="33" customWidth="1"/>
    <col min="267" max="267" width="2.5703125" style="33" customWidth="1"/>
    <col min="268" max="269" width="8.7109375" style="33" customWidth="1"/>
    <col min="270" max="509" width="11.42578125" style="33"/>
    <col min="510" max="510" width="0.140625" style="33" customWidth="1"/>
    <col min="511" max="511" width="2.7109375" style="33" customWidth="1"/>
    <col min="512" max="512" width="15.42578125" style="33" customWidth="1"/>
    <col min="513" max="513" width="1.28515625" style="33" customWidth="1"/>
    <col min="514" max="514" width="23.5703125" style="33" customWidth="1"/>
    <col min="515" max="516" width="8.7109375" style="33" customWidth="1"/>
    <col min="517" max="517" width="2.140625" style="33" customWidth="1"/>
    <col min="518" max="519" width="8.7109375" style="33" customWidth="1"/>
    <col min="520" max="520" width="2.5703125" style="33" customWidth="1"/>
    <col min="521" max="522" width="8.7109375" style="33" customWidth="1"/>
    <col min="523" max="523" width="2.5703125" style="33" customWidth="1"/>
    <col min="524" max="525" width="8.7109375" style="33" customWidth="1"/>
    <col min="526" max="765" width="11.42578125" style="33"/>
    <col min="766" max="766" width="0.140625" style="33" customWidth="1"/>
    <col min="767" max="767" width="2.7109375" style="33" customWidth="1"/>
    <col min="768" max="768" width="15.42578125" style="33" customWidth="1"/>
    <col min="769" max="769" width="1.28515625" style="33" customWidth="1"/>
    <col min="770" max="770" width="23.5703125" style="33" customWidth="1"/>
    <col min="771" max="772" width="8.7109375" style="33" customWidth="1"/>
    <col min="773" max="773" width="2.140625" style="33" customWidth="1"/>
    <col min="774" max="775" width="8.7109375" style="33" customWidth="1"/>
    <col min="776" max="776" width="2.5703125" style="33" customWidth="1"/>
    <col min="777" max="778" width="8.7109375" style="33" customWidth="1"/>
    <col min="779" max="779" width="2.5703125" style="33" customWidth="1"/>
    <col min="780" max="781" width="8.7109375" style="33" customWidth="1"/>
    <col min="782" max="1021" width="11.42578125" style="33"/>
    <col min="1022" max="1022" width="0.140625" style="33" customWidth="1"/>
    <col min="1023" max="1023" width="2.7109375" style="33" customWidth="1"/>
    <col min="1024" max="1024" width="15.42578125" style="33" customWidth="1"/>
    <col min="1025" max="1025" width="1.28515625" style="33" customWidth="1"/>
    <col min="1026" max="1026" width="23.5703125" style="33" customWidth="1"/>
    <col min="1027" max="1028" width="8.7109375" style="33" customWidth="1"/>
    <col min="1029" max="1029" width="2.140625" style="33" customWidth="1"/>
    <col min="1030" max="1031" width="8.7109375" style="33" customWidth="1"/>
    <col min="1032" max="1032" width="2.5703125" style="33" customWidth="1"/>
    <col min="1033" max="1034" width="8.7109375" style="33" customWidth="1"/>
    <col min="1035" max="1035" width="2.5703125" style="33" customWidth="1"/>
    <col min="1036" max="1037" width="8.7109375" style="33" customWidth="1"/>
    <col min="1038" max="1277" width="11.42578125" style="33"/>
    <col min="1278" max="1278" width="0.140625" style="33" customWidth="1"/>
    <col min="1279" max="1279" width="2.7109375" style="33" customWidth="1"/>
    <col min="1280" max="1280" width="15.42578125" style="33" customWidth="1"/>
    <col min="1281" max="1281" width="1.28515625" style="33" customWidth="1"/>
    <col min="1282" max="1282" width="23.5703125" style="33" customWidth="1"/>
    <col min="1283" max="1284" width="8.7109375" style="33" customWidth="1"/>
    <col min="1285" max="1285" width="2.140625" style="33" customWidth="1"/>
    <col min="1286" max="1287" width="8.7109375" style="33" customWidth="1"/>
    <col min="1288" max="1288" width="2.5703125" style="33" customWidth="1"/>
    <col min="1289" max="1290" width="8.7109375" style="33" customWidth="1"/>
    <col min="1291" max="1291" width="2.5703125" style="33" customWidth="1"/>
    <col min="1292" max="1293" width="8.7109375" style="33" customWidth="1"/>
    <col min="1294" max="1533" width="11.42578125" style="33"/>
    <col min="1534" max="1534" width="0.140625" style="33" customWidth="1"/>
    <col min="1535" max="1535" width="2.7109375" style="33" customWidth="1"/>
    <col min="1536" max="1536" width="15.42578125" style="33" customWidth="1"/>
    <col min="1537" max="1537" width="1.28515625" style="33" customWidth="1"/>
    <col min="1538" max="1538" width="23.5703125" style="33" customWidth="1"/>
    <col min="1539" max="1540" width="8.7109375" style="33" customWidth="1"/>
    <col min="1541" max="1541" width="2.140625" style="33" customWidth="1"/>
    <col min="1542" max="1543" width="8.7109375" style="33" customWidth="1"/>
    <col min="1544" max="1544" width="2.5703125" style="33" customWidth="1"/>
    <col min="1545" max="1546" width="8.7109375" style="33" customWidth="1"/>
    <col min="1547" max="1547" width="2.5703125" style="33" customWidth="1"/>
    <col min="1548" max="1549" width="8.7109375" style="33" customWidth="1"/>
    <col min="1550" max="1789" width="11.42578125" style="33"/>
    <col min="1790" max="1790" width="0.140625" style="33" customWidth="1"/>
    <col min="1791" max="1791" width="2.7109375" style="33" customWidth="1"/>
    <col min="1792" max="1792" width="15.42578125" style="33" customWidth="1"/>
    <col min="1793" max="1793" width="1.28515625" style="33" customWidth="1"/>
    <col min="1794" max="1794" width="23.5703125" style="33" customWidth="1"/>
    <col min="1795" max="1796" width="8.7109375" style="33" customWidth="1"/>
    <col min="1797" max="1797" width="2.140625" style="33" customWidth="1"/>
    <col min="1798" max="1799" width="8.7109375" style="33" customWidth="1"/>
    <col min="1800" max="1800" width="2.5703125" style="33" customWidth="1"/>
    <col min="1801" max="1802" width="8.7109375" style="33" customWidth="1"/>
    <col min="1803" max="1803" width="2.5703125" style="33" customWidth="1"/>
    <col min="1804" max="1805" width="8.7109375" style="33" customWidth="1"/>
    <col min="1806" max="2045" width="11.42578125" style="33"/>
    <col min="2046" max="2046" width="0.140625" style="33" customWidth="1"/>
    <col min="2047" max="2047" width="2.7109375" style="33" customWidth="1"/>
    <col min="2048" max="2048" width="15.42578125" style="33" customWidth="1"/>
    <col min="2049" max="2049" width="1.28515625" style="33" customWidth="1"/>
    <col min="2050" max="2050" width="23.5703125" style="33" customWidth="1"/>
    <col min="2051" max="2052" width="8.7109375" style="33" customWidth="1"/>
    <col min="2053" max="2053" width="2.140625" style="33" customWidth="1"/>
    <col min="2054" max="2055" width="8.7109375" style="33" customWidth="1"/>
    <col min="2056" max="2056" width="2.5703125" style="33" customWidth="1"/>
    <col min="2057" max="2058" width="8.7109375" style="33" customWidth="1"/>
    <col min="2059" max="2059" width="2.5703125" style="33" customWidth="1"/>
    <col min="2060" max="2061" width="8.7109375" style="33" customWidth="1"/>
    <col min="2062" max="2301" width="11.42578125" style="33"/>
    <col min="2302" max="2302" width="0.140625" style="33" customWidth="1"/>
    <col min="2303" max="2303" width="2.7109375" style="33" customWidth="1"/>
    <col min="2304" max="2304" width="15.42578125" style="33" customWidth="1"/>
    <col min="2305" max="2305" width="1.28515625" style="33" customWidth="1"/>
    <col min="2306" max="2306" width="23.5703125" style="33" customWidth="1"/>
    <col min="2307" max="2308" width="8.7109375" style="33" customWidth="1"/>
    <col min="2309" max="2309" width="2.140625" style="33" customWidth="1"/>
    <col min="2310" max="2311" width="8.7109375" style="33" customWidth="1"/>
    <col min="2312" max="2312" width="2.5703125" style="33" customWidth="1"/>
    <col min="2313" max="2314" width="8.7109375" style="33" customWidth="1"/>
    <col min="2315" max="2315" width="2.5703125" style="33" customWidth="1"/>
    <col min="2316" max="2317" width="8.7109375" style="33" customWidth="1"/>
    <col min="2318" max="2557" width="11.42578125" style="33"/>
    <col min="2558" max="2558" width="0.140625" style="33" customWidth="1"/>
    <col min="2559" max="2559" width="2.7109375" style="33" customWidth="1"/>
    <col min="2560" max="2560" width="15.42578125" style="33" customWidth="1"/>
    <col min="2561" max="2561" width="1.28515625" style="33" customWidth="1"/>
    <col min="2562" max="2562" width="23.5703125" style="33" customWidth="1"/>
    <col min="2563" max="2564" width="8.7109375" style="33" customWidth="1"/>
    <col min="2565" max="2565" width="2.140625" style="33" customWidth="1"/>
    <col min="2566" max="2567" width="8.7109375" style="33" customWidth="1"/>
    <col min="2568" max="2568" width="2.5703125" style="33" customWidth="1"/>
    <col min="2569" max="2570" width="8.7109375" style="33" customWidth="1"/>
    <col min="2571" max="2571" width="2.5703125" style="33" customWidth="1"/>
    <col min="2572" max="2573" width="8.7109375" style="33" customWidth="1"/>
    <col min="2574" max="2813" width="11.42578125" style="33"/>
    <col min="2814" max="2814" width="0.140625" style="33" customWidth="1"/>
    <col min="2815" max="2815" width="2.7109375" style="33" customWidth="1"/>
    <col min="2816" max="2816" width="15.42578125" style="33" customWidth="1"/>
    <col min="2817" max="2817" width="1.28515625" style="33" customWidth="1"/>
    <col min="2818" max="2818" width="23.5703125" style="33" customWidth="1"/>
    <col min="2819" max="2820" width="8.7109375" style="33" customWidth="1"/>
    <col min="2821" max="2821" width="2.140625" style="33" customWidth="1"/>
    <col min="2822" max="2823" width="8.7109375" style="33" customWidth="1"/>
    <col min="2824" max="2824" width="2.5703125" style="33" customWidth="1"/>
    <col min="2825" max="2826" width="8.7109375" style="33" customWidth="1"/>
    <col min="2827" max="2827" width="2.5703125" style="33" customWidth="1"/>
    <col min="2828" max="2829" width="8.7109375" style="33" customWidth="1"/>
    <col min="2830" max="3069" width="11.42578125" style="33"/>
    <col min="3070" max="3070" width="0.140625" style="33" customWidth="1"/>
    <col min="3071" max="3071" width="2.7109375" style="33" customWidth="1"/>
    <col min="3072" max="3072" width="15.42578125" style="33" customWidth="1"/>
    <col min="3073" max="3073" width="1.28515625" style="33" customWidth="1"/>
    <col min="3074" max="3074" width="23.5703125" style="33" customWidth="1"/>
    <col min="3075" max="3076" width="8.7109375" style="33" customWidth="1"/>
    <col min="3077" max="3077" width="2.140625" style="33" customWidth="1"/>
    <col min="3078" max="3079" width="8.7109375" style="33" customWidth="1"/>
    <col min="3080" max="3080" width="2.5703125" style="33" customWidth="1"/>
    <col min="3081" max="3082" width="8.7109375" style="33" customWidth="1"/>
    <col min="3083" max="3083" width="2.5703125" style="33" customWidth="1"/>
    <col min="3084" max="3085" width="8.7109375" style="33" customWidth="1"/>
    <col min="3086" max="3325" width="11.42578125" style="33"/>
    <col min="3326" max="3326" width="0.140625" style="33" customWidth="1"/>
    <col min="3327" max="3327" width="2.7109375" style="33" customWidth="1"/>
    <col min="3328" max="3328" width="15.42578125" style="33" customWidth="1"/>
    <col min="3329" max="3329" width="1.28515625" style="33" customWidth="1"/>
    <col min="3330" max="3330" width="23.5703125" style="33" customWidth="1"/>
    <col min="3331" max="3332" width="8.7109375" style="33" customWidth="1"/>
    <col min="3333" max="3333" width="2.140625" style="33" customWidth="1"/>
    <col min="3334" max="3335" width="8.7109375" style="33" customWidth="1"/>
    <col min="3336" max="3336" width="2.5703125" style="33" customWidth="1"/>
    <col min="3337" max="3338" width="8.7109375" style="33" customWidth="1"/>
    <col min="3339" max="3339" width="2.5703125" style="33" customWidth="1"/>
    <col min="3340" max="3341" width="8.7109375" style="33" customWidth="1"/>
    <col min="3342" max="3581" width="11.42578125" style="33"/>
    <col min="3582" max="3582" width="0.140625" style="33" customWidth="1"/>
    <col min="3583" max="3583" width="2.7109375" style="33" customWidth="1"/>
    <col min="3584" max="3584" width="15.42578125" style="33" customWidth="1"/>
    <col min="3585" max="3585" width="1.28515625" style="33" customWidth="1"/>
    <col min="3586" max="3586" width="23.5703125" style="33" customWidth="1"/>
    <col min="3587" max="3588" width="8.7109375" style="33" customWidth="1"/>
    <col min="3589" max="3589" width="2.140625" style="33" customWidth="1"/>
    <col min="3590" max="3591" width="8.7109375" style="33" customWidth="1"/>
    <col min="3592" max="3592" width="2.5703125" style="33" customWidth="1"/>
    <col min="3593" max="3594" width="8.7109375" style="33" customWidth="1"/>
    <col min="3595" max="3595" width="2.5703125" style="33" customWidth="1"/>
    <col min="3596" max="3597" width="8.7109375" style="33" customWidth="1"/>
    <col min="3598" max="3837" width="11.42578125" style="33"/>
    <col min="3838" max="3838" width="0.140625" style="33" customWidth="1"/>
    <col min="3839" max="3839" width="2.7109375" style="33" customWidth="1"/>
    <col min="3840" max="3840" width="15.42578125" style="33" customWidth="1"/>
    <col min="3841" max="3841" width="1.28515625" style="33" customWidth="1"/>
    <col min="3842" max="3842" width="23.5703125" style="33" customWidth="1"/>
    <col min="3843" max="3844" width="8.7109375" style="33" customWidth="1"/>
    <col min="3845" max="3845" width="2.140625" style="33" customWidth="1"/>
    <col min="3846" max="3847" width="8.7109375" style="33" customWidth="1"/>
    <col min="3848" max="3848" width="2.5703125" style="33" customWidth="1"/>
    <col min="3849" max="3850" width="8.7109375" style="33" customWidth="1"/>
    <col min="3851" max="3851" width="2.5703125" style="33" customWidth="1"/>
    <col min="3852" max="3853" width="8.7109375" style="33" customWidth="1"/>
    <col min="3854" max="4093" width="11.42578125" style="33"/>
    <col min="4094" max="4094" width="0.140625" style="33" customWidth="1"/>
    <col min="4095" max="4095" width="2.7109375" style="33" customWidth="1"/>
    <col min="4096" max="4096" width="15.42578125" style="33" customWidth="1"/>
    <col min="4097" max="4097" width="1.28515625" style="33" customWidth="1"/>
    <col min="4098" max="4098" width="23.5703125" style="33" customWidth="1"/>
    <col min="4099" max="4100" width="8.7109375" style="33" customWidth="1"/>
    <col min="4101" max="4101" width="2.140625" style="33" customWidth="1"/>
    <col min="4102" max="4103" width="8.7109375" style="33" customWidth="1"/>
    <col min="4104" max="4104" width="2.5703125" style="33" customWidth="1"/>
    <col min="4105" max="4106" width="8.7109375" style="33" customWidth="1"/>
    <col min="4107" max="4107" width="2.5703125" style="33" customWidth="1"/>
    <col min="4108" max="4109" width="8.7109375" style="33" customWidth="1"/>
    <col min="4110" max="4349" width="11.42578125" style="33"/>
    <col min="4350" max="4350" width="0.140625" style="33" customWidth="1"/>
    <col min="4351" max="4351" width="2.7109375" style="33" customWidth="1"/>
    <col min="4352" max="4352" width="15.42578125" style="33" customWidth="1"/>
    <col min="4353" max="4353" width="1.28515625" style="33" customWidth="1"/>
    <col min="4354" max="4354" width="23.5703125" style="33" customWidth="1"/>
    <col min="4355" max="4356" width="8.7109375" style="33" customWidth="1"/>
    <col min="4357" max="4357" width="2.140625" style="33" customWidth="1"/>
    <col min="4358" max="4359" width="8.7109375" style="33" customWidth="1"/>
    <col min="4360" max="4360" width="2.5703125" style="33" customWidth="1"/>
    <col min="4361" max="4362" width="8.7109375" style="33" customWidth="1"/>
    <col min="4363" max="4363" width="2.5703125" style="33" customWidth="1"/>
    <col min="4364" max="4365" width="8.7109375" style="33" customWidth="1"/>
    <col min="4366" max="4605" width="11.42578125" style="33"/>
    <col min="4606" max="4606" width="0.140625" style="33" customWidth="1"/>
    <col min="4607" max="4607" width="2.7109375" style="33" customWidth="1"/>
    <col min="4608" max="4608" width="15.42578125" style="33" customWidth="1"/>
    <col min="4609" max="4609" width="1.28515625" style="33" customWidth="1"/>
    <col min="4610" max="4610" width="23.5703125" style="33" customWidth="1"/>
    <col min="4611" max="4612" width="8.7109375" style="33" customWidth="1"/>
    <col min="4613" max="4613" width="2.140625" style="33" customWidth="1"/>
    <col min="4614" max="4615" width="8.7109375" style="33" customWidth="1"/>
    <col min="4616" max="4616" width="2.5703125" style="33" customWidth="1"/>
    <col min="4617" max="4618" width="8.7109375" style="33" customWidth="1"/>
    <col min="4619" max="4619" width="2.5703125" style="33" customWidth="1"/>
    <col min="4620" max="4621" width="8.7109375" style="33" customWidth="1"/>
    <col min="4622" max="4861" width="11.42578125" style="33"/>
    <col min="4862" max="4862" width="0.140625" style="33" customWidth="1"/>
    <col min="4863" max="4863" width="2.7109375" style="33" customWidth="1"/>
    <col min="4864" max="4864" width="15.42578125" style="33" customWidth="1"/>
    <col min="4865" max="4865" width="1.28515625" style="33" customWidth="1"/>
    <col min="4866" max="4866" width="23.5703125" style="33" customWidth="1"/>
    <col min="4867" max="4868" width="8.7109375" style="33" customWidth="1"/>
    <col min="4869" max="4869" width="2.140625" style="33" customWidth="1"/>
    <col min="4870" max="4871" width="8.7109375" style="33" customWidth="1"/>
    <col min="4872" max="4872" width="2.5703125" style="33" customWidth="1"/>
    <col min="4873" max="4874" width="8.7109375" style="33" customWidth="1"/>
    <col min="4875" max="4875" width="2.5703125" style="33" customWidth="1"/>
    <col min="4876" max="4877" width="8.7109375" style="33" customWidth="1"/>
    <col min="4878" max="5117" width="11.42578125" style="33"/>
    <col min="5118" max="5118" width="0.140625" style="33" customWidth="1"/>
    <col min="5119" max="5119" width="2.7109375" style="33" customWidth="1"/>
    <col min="5120" max="5120" width="15.42578125" style="33" customWidth="1"/>
    <col min="5121" max="5121" width="1.28515625" style="33" customWidth="1"/>
    <col min="5122" max="5122" width="23.5703125" style="33" customWidth="1"/>
    <col min="5123" max="5124" width="8.7109375" style="33" customWidth="1"/>
    <col min="5125" max="5125" width="2.140625" style="33" customWidth="1"/>
    <col min="5126" max="5127" width="8.7109375" style="33" customWidth="1"/>
    <col min="5128" max="5128" width="2.5703125" style="33" customWidth="1"/>
    <col min="5129" max="5130" width="8.7109375" style="33" customWidth="1"/>
    <col min="5131" max="5131" width="2.5703125" style="33" customWidth="1"/>
    <col min="5132" max="5133" width="8.7109375" style="33" customWidth="1"/>
    <col min="5134" max="5373" width="11.42578125" style="33"/>
    <col min="5374" max="5374" width="0.140625" style="33" customWidth="1"/>
    <col min="5375" max="5375" width="2.7109375" style="33" customWidth="1"/>
    <col min="5376" max="5376" width="15.42578125" style="33" customWidth="1"/>
    <col min="5377" max="5377" width="1.28515625" style="33" customWidth="1"/>
    <col min="5378" max="5378" width="23.5703125" style="33" customWidth="1"/>
    <col min="5379" max="5380" width="8.7109375" style="33" customWidth="1"/>
    <col min="5381" max="5381" width="2.140625" style="33" customWidth="1"/>
    <col min="5382" max="5383" width="8.7109375" style="33" customWidth="1"/>
    <col min="5384" max="5384" width="2.5703125" style="33" customWidth="1"/>
    <col min="5385" max="5386" width="8.7109375" style="33" customWidth="1"/>
    <col min="5387" max="5387" width="2.5703125" style="33" customWidth="1"/>
    <col min="5388" max="5389" width="8.7109375" style="33" customWidth="1"/>
    <col min="5390" max="5629" width="11.42578125" style="33"/>
    <col min="5630" max="5630" width="0.140625" style="33" customWidth="1"/>
    <col min="5631" max="5631" width="2.7109375" style="33" customWidth="1"/>
    <col min="5632" max="5632" width="15.42578125" style="33" customWidth="1"/>
    <col min="5633" max="5633" width="1.28515625" style="33" customWidth="1"/>
    <col min="5634" max="5634" width="23.5703125" style="33" customWidth="1"/>
    <col min="5635" max="5636" width="8.7109375" style="33" customWidth="1"/>
    <col min="5637" max="5637" width="2.140625" style="33" customWidth="1"/>
    <col min="5638" max="5639" width="8.7109375" style="33" customWidth="1"/>
    <col min="5640" max="5640" width="2.5703125" style="33" customWidth="1"/>
    <col min="5641" max="5642" width="8.7109375" style="33" customWidth="1"/>
    <col min="5643" max="5643" width="2.5703125" style="33" customWidth="1"/>
    <col min="5644" max="5645" width="8.7109375" style="33" customWidth="1"/>
    <col min="5646" max="5885" width="11.42578125" style="33"/>
    <col min="5886" max="5886" width="0.140625" style="33" customWidth="1"/>
    <col min="5887" max="5887" width="2.7109375" style="33" customWidth="1"/>
    <col min="5888" max="5888" width="15.42578125" style="33" customWidth="1"/>
    <col min="5889" max="5889" width="1.28515625" style="33" customWidth="1"/>
    <col min="5890" max="5890" width="23.5703125" style="33" customWidth="1"/>
    <col min="5891" max="5892" width="8.7109375" style="33" customWidth="1"/>
    <col min="5893" max="5893" width="2.140625" style="33" customWidth="1"/>
    <col min="5894" max="5895" width="8.7109375" style="33" customWidth="1"/>
    <col min="5896" max="5896" width="2.5703125" style="33" customWidth="1"/>
    <col min="5897" max="5898" width="8.7109375" style="33" customWidth="1"/>
    <col min="5899" max="5899" width="2.5703125" style="33" customWidth="1"/>
    <col min="5900" max="5901" width="8.7109375" style="33" customWidth="1"/>
    <col min="5902" max="6141" width="11.42578125" style="33"/>
    <col min="6142" max="6142" width="0.140625" style="33" customWidth="1"/>
    <col min="6143" max="6143" width="2.7109375" style="33" customWidth="1"/>
    <col min="6144" max="6144" width="15.42578125" style="33" customWidth="1"/>
    <col min="6145" max="6145" width="1.28515625" style="33" customWidth="1"/>
    <col min="6146" max="6146" width="23.5703125" style="33" customWidth="1"/>
    <col min="6147" max="6148" width="8.7109375" style="33" customWidth="1"/>
    <col min="6149" max="6149" width="2.140625" style="33" customWidth="1"/>
    <col min="6150" max="6151" width="8.7109375" style="33" customWidth="1"/>
    <col min="6152" max="6152" width="2.5703125" style="33" customWidth="1"/>
    <col min="6153" max="6154" width="8.7109375" style="33" customWidth="1"/>
    <col min="6155" max="6155" width="2.5703125" style="33" customWidth="1"/>
    <col min="6156" max="6157" width="8.7109375" style="33" customWidth="1"/>
    <col min="6158" max="6397" width="11.42578125" style="33"/>
    <col min="6398" max="6398" width="0.140625" style="33" customWidth="1"/>
    <col min="6399" max="6399" width="2.7109375" style="33" customWidth="1"/>
    <col min="6400" max="6400" width="15.42578125" style="33" customWidth="1"/>
    <col min="6401" max="6401" width="1.28515625" style="33" customWidth="1"/>
    <col min="6402" max="6402" width="23.5703125" style="33" customWidth="1"/>
    <col min="6403" max="6404" width="8.7109375" style="33" customWidth="1"/>
    <col min="6405" max="6405" width="2.140625" style="33" customWidth="1"/>
    <col min="6406" max="6407" width="8.7109375" style="33" customWidth="1"/>
    <col min="6408" max="6408" width="2.5703125" style="33" customWidth="1"/>
    <col min="6409" max="6410" width="8.7109375" style="33" customWidth="1"/>
    <col min="6411" max="6411" width="2.5703125" style="33" customWidth="1"/>
    <col min="6412" max="6413" width="8.7109375" style="33" customWidth="1"/>
    <col min="6414" max="6653" width="11.42578125" style="33"/>
    <col min="6654" max="6654" width="0.140625" style="33" customWidth="1"/>
    <col min="6655" max="6655" width="2.7109375" style="33" customWidth="1"/>
    <col min="6656" max="6656" width="15.42578125" style="33" customWidth="1"/>
    <col min="6657" max="6657" width="1.28515625" style="33" customWidth="1"/>
    <col min="6658" max="6658" width="23.5703125" style="33" customWidth="1"/>
    <col min="6659" max="6660" width="8.7109375" style="33" customWidth="1"/>
    <col min="6661" max="6661" width="2.140625" style="33" customWidth="1"/>
    <col min="6662" max="6663" width="8.7109375" style="33" customWidth="1"/>
    <col min="6664" max="6664" width="2.5703125" style="33" customWidth="1"/>
    <col min="6665" max="6666" width="8.7109375" style="33" customWidth="1"/>
    <col min="6667" max="6667" width="2.5703125" style="33" customWidth="1"/>
    <col min="6668" max="6669" width="8.7109375" style="33" customWidth="1"/>
    <col min="6670" max="6909" width="11.42578125" style="33"/>
    <col min="6910" max="6910" width="0.140625" style="33" customWidth="1"/>
    <col min="6911" max="6911" width="2.7109375" style="33" customWidth="1"/>
    <col min="6912" max="6912" width="15.42578125" style="33" customWidth="1"/>
    <col min="6913" max="6913" width="1.28515625" style="33" customWidth="1"/>
    <col min="6914" max="6914" width="23.5703125" style="33" customWidth="1"/>
    <col min="6915" max="6916" width="8.7109375" style="33" customWidth="1"/>
    <col min="6917" max="6917" width="2.140625" style="33" customWidth="1"/>
    <col min="6918" max="6919" width="8.7109375" style="33" customWidth="1"/>
    <col min="6920" max="6920" width="2.5703125" style="33" customWidth="1"/>
    <col min="6921" max="6922" width="8.7109375" style="33" customWidth="1"/>
    <col min="6923" max="6923" width="2.5703125" style="33" customWidth="1"/>
    <col min="6924" max="6925" width="8.7109375" style="33" customWidth="1"/>
    <col min="6926" max="7165" width="11.42578125" style="33"/>
    <col min="7166" max="7166" width="0.140625" style="33" customWidth="1"/>
    <col min="7167" max="7167" width="2.7109375" style="33" customWidth="1"/>
    <col min="7168" max="7168" width="15.42578125" style="33" customWidth="1"/>
    <col min="7169" max="7169" width="1.28515625" style="33" customWidth="1"/>
    <col min="7170" max="7170" width="23.5703125" style="33" customWidth="1"/>
    <col min="7171" max="7172" width="8.7109375" style="33" customWidth="1"/>
    <col min="7173" max="7173" width="2.140625" style="33" customWidth="1"/>
    <col min="7174" max="7175" width="8.7109375" style="33" customWidth="1"/>
    <col min="7176" max="7176" width="2.5703125" style="33" customWidth="1"/>
    <col min="7177" max="7178" width="8.7109375" style="33" customWidth="1"/>
    <col min="7179" max="7179" width="2.5703125" style="33" customWidth="1"/>
    <col min="7180" max="7181" width="8.7109375" style="33" customWidth="1"/>
    <col min="7182" max="7421" width="11.42578125" style="33"/>
    <col min="7422" max="7422" width="0.140625" style="33" customWidth="1"/>
    <col min="7423" max="7423" width="2.7109375" style="33" customWidth="1"/>
    <col min="7424" max="7424" width="15.42578125" style="33" customWidth="1"/>
    <col min="7425" max="7425" width="1.28515625" style="33" customWidth="1"/>
    <col min="7426" max="7426" width="23.5703125" style="33" customWidth="1"/>
    <col min="7427" max="7428" width="8.7109375" style="33" customWidth="1"/>
    <col min="7429" max="7429" width="2.140625" style="33" customWidth="1"/>
    <col min="7430" max="7431" width="8.7109375" style="33" customWidth="1"/>
    <col min="7432" max="7432" width="2.5703125" style="33" customWidth="1"/>
    <col min="7433" max="7434" width="8.7109375" style="33" customWidth="1"/>
    <col min="7435" max="7435" width="2.5703125" style="33" customWidth="1"/>
    <col min="7436" max="7437" width="8.7109375" style="33" customWidth="1"/>
    <col min="7438" max="7677" width="11.42578125" style="33"/>
    <col min="7678" max="7678" width="0.140625" style="33" customWidth="1"/>
    <col min="7679" max="7679" width="2.7109375" style="33" customWidth="1"/>
    <col min="7680" max="7680" width="15.42578125" style="33" customWidth="1"/>
    <col min="7681" max="7681" width="1.28515625" style="33" customWidth="1"/>
    <col min="7682" max="7682" width="23.5703125" style="33" customWidth="1"/>
    <col min="7683" max="7684" width="8.7109375" style="33" customWidth="1"/>
    <col min="7685" max="7685" width="2.140625" style="33" customWidth="1"/>
    <col min="7686" max="7687" width="8.7109375" style="33" customWidth="1"/>
    <col min="7688" max="7688" width="2.5703125" style="33" customWidth="1"/>
    <col min="7689" max="7690" width="8.7109375" style="33" customWidth="1"/>
    <col min="7691" max="7691" width="2.5703125" style="33" customWidth="1"/>
    <col min="7692" max="7693" width="8.7109375" style="33" customWidth="1"/>
    <col min="7694" max="7933" width="11.42578125" style="33"/>
    <col min="7934" max="7934" width="0.140625" style="33" customWidth="1"/>
    <col min="7935" max="7935" width="2.7109375" style="33" customWidth="1"/>
    <col min="7936" max="7936" width="15.42578125" style="33" customWidth="1"/>
    <col min="7937" max="7937" width="1.28515625" style="33" customWidth="1"/>
    <col min="7938" max="7938" width="23.5703125" style="33" customWidth="1"/>
    <col min="7939" max="7940" width="8.7109375" style="33" customWidth="1"/>
    <col min="7941" max="7941" width="2.140625" style="33" customWidth="1"/>
    <col min="7942" max="7943" width="8.7109375" style="33" customWidth="1"/>
    <col min="7944" max="7944" width="2.5703125" style="33" customWidth="1"/>
    <col min="7945" max="7946" width="8.7109375" style="33" customWidth="1"/>
    <col min="7947" max="7947" width="2.5703125" style="33" customWidth="1"/>
    <col min="7948" max="7949" width="8.7109375" style="33" customWidth="1"/>
    <col min="7950" max="8189" width="11.42578125" style="33"/>
    <col min="8190" max="8190" width="0.140625" style="33" customWidth="1"/>
    <col min="8191" max="8191" width="2.7109375" style="33" customWidth="1"/>
    <col min="8192" max="8192" width="15.42578125" style="33" customWidth="1"/>
    <col min="8193" max="8193" width="1.28515625" style="33" customWidth="1"/>
    <col min="8194" max="8194" width="23.5703125" style="33" customWidth="1"/>
    <col min="8195" max="8196" width="8.7109375" style="33" customWidth="1"/>
    <col min="8197" max="8197" width="2.140625" style="33" customWidth="1"/>
    <col min="8198" max="8199" width="8.7109375" style="33" customWidth="1"/>
    <col min="8200" max="8200" width="2.5703125" style="33" customWidth="1"/>
    <col min="8201" max="8202" width="8.7109375" style="33" customWidth="1"/>
    <col min="8203" max="8203" width="2.5703125" style="33" customWidth="1"/>
    <col min="8204" max="8205" width="8.7109375" style="33" customWidth="1"/>
    <col min="8206" max="8445" width="11.42578125" style="33"/>
    <col min="8446" max="8446" width="0.140625" style="33" customWidth="1"/>
    <col min="8447" max="8447" width="2.7109375" style="33" customWidth="1"/>
    <col min="8448" max="8448" width="15.42578125" style="33" customWidth="1"/>
    <col min="8449" max="8449" width="1.28515625" style="33" customWidth="1"/>
    <col min="8450" max="8450" width="23.5703125" style="33" customWidth="1"/>
    <col min="8451" max="8452" width="8.7109375" style="33" customWidth="1"/>
    <col min="8453" max="8453" width="2.140625" style="33" customWidth="1"/>
    <col min="8454" max="8455" width="8.7109375" style="33" customWidth="1"/>
    <col min="8456" max="8456" width="2.5703125" style="33" customWidth="1"/>
    <col min="8457" max="8458" width="8.7109375" style="33" customWidth="1"/>
    <col min="8459" max="8459" width="2.5703125" style="33" customWidth="1"/>
    <col min="8460" max="8461" width="8.7109375" style="33" customWidth="1"/>
    <col min="8462" max="8701" width="11.42578125" style="33"/>
    <col min="8702" max="8702" width="0.140625" style="33" customWidth="1"/>
    <col min="8703" max="8703" width="2.7109375" style="33" customWidth="1"/>
    <col min="8704" max="8704" width="15.42578125" style="33" customWidth="1"/>
    <col min="8705" max="8705" width="1.28515625" style="33" customWidth="1"/>
    <col min="8706" max="8706" width="23.5703125" style="33" customWidth="1"/>
    <col min="8707" max="8708" width="8.7109375" style="33" customWidth="1"/>
    <col min="8709" max="8709" width="2.140625" style="33" customWidth="1"/>
    <col min="8710" max="8711" width="8.7109375" style="33" customWidth="1"/>
    <col min="8712" max="8712" width="2.5703125" style="33" customWidth="1"/>
    <col min="8713" max="8714" width="8.7109375" style="33" customWidth="1"/>
    <col min="8715" max="8715" width="2.5703125" style="33" customWidth="1"/>
    <col min="8716" max="8717" width="8.7109375" style="33" customWidth="1"/>
    <col min="8718" max="8957" width="11.42578125" style="33"/>
    <col min="8958" max="8958" width="0.140625" style="33" customWidth="1"/>
    <col min="8959" max="8959" width="2.7109375" style="33" customWidth="1"/>
    <col min="8960" max="8960" width="15.42578125" style="33" customWidth="1"/>
    <col min="8961" max="8961" width="1.28515625" style="33" customWidth="1"/>
    <col min="8962" max="8962" width="23.5703125" style="33" customWidth="1"/>
    <col min="8963" max="8964" width="8.7109375" style="33" customWidth="1"/>
    <col min="8965" max="8965" width="2.140625" style="33" customWidth="1"/>
    <col min="8966" max="8967" width="8.7109375" style="33" customWidth="1"/>
    <col min="8968" max="8968" width="2.5703125" style="33" customWidth="1"/>
    <col min="8969" max="8970" width="8.7109375" style="33" customWidth="1"/>
    <col min="8971" max="8971" width="2.5703125" style="33" customWidth="1"/>
    <col min="8972" max="8973" width="8.7109375" style="33" customWidth="1"/>
    <col min="8974" max="9213" width="11.42578125" style="33"/>
    <col min="9214" max="9214" width="0.140625" style="33" customWidth="1"/>
    <col min="9215" max="9215" width="2.7109375" style="33" customWidth="1"/>
    <col min="9216" max="9216" width="15.42578125" style="33" customWidth="1"/>
    <col min="9217" max="9217" width="1.28515625" style="33" customWidth="1"/>
    <col min="9218" max="9218" width="23.5703125" style="33" customWidth="1"/>
    <col min="9219" max="9220" width="8.7109375" style="33" customWidth="1"/>
    <col min="9221" max="9221" width="2.140625" style="33" customWidth="1"/>
    <col min="9222" max="9223" width="8.7109375" style="33" customWidth="1"/>
    <col min="9224" max="9224" width="2.5703125" style="33" customWidth="1"/>
    <col min="9225" max="9226" width="8.7109375" style="33" customWidth="1"/>
    <col min="9227" max="9227" width="2.5703125" style="33" customWidth="1"/>
    <col min="9228" max="9229" width="8.7109375" style="33" customWidth="1"/>
    <col min="9230" max="9469" width="11.42578125" style="33"/>
    <col min="9470" max="9470" width="0.140625" style="33" customWidth="1"/>
    <col min="9471" max="9471" width="2.7109375" style="33" customWidth="1"/>
    <col min="9472" max="9472" width="15.42578125" style="33" customWidth="1"/>
    <col min="9473" max="9473" width="1.28515625" style="33" customWidth="1"/>
    <col min="9474" max="9474" width="23.5703125" style="33" customWidth="1"/>
    <col min="9475" max="9476" width="8.7109375" style="33" customWidth="1"/>
    <col min="9477" max="9477" width="2.140625" style="33" customWidth="1"/>
    <col min="9478" max="9479" width="8.7109375" style="33" customWidth="1"/>
    <col min="9480" max="9480" width="2.5703125" style="33" customWidth="1"/>
    <col min="9481" max="9482" width="8.7109375" style="33" customWidth="1"/>
    <col min="9483" max="9483" width="2.5703125" style="33" customWidth="1"/>
    <col min="9484" max="9485" width="8.7109375" style="33" customWidth="1"/>
    <col min="9486" max="9725" width="11.42578125" style="33"/>
    <col min="9726" max="9726" width="0.140625" style="33" customWidth="1"/>
    <col min="9727" max="9727" width="2.7109375" style="33" customWidth="1"/>
    <col min="9728" max="9728" width="15.42578125" style="33" customWidth="1"/>
    <col min="9729" max="9729" width="1.28515625" style="33" customWidth="1"/>
    <col min="9730" max="9730" width="23.5703125" style="33" customWidth="1"/>
    <col min="9731" max="9732" width="8.7109375" style="33" customWidth="1"/>
    <col min="9733" max="9733" width="2.140625" style="33" customWidth="1"/>
    <col min="9734" max="9735" width="8.7109375" style="33" customWidth="1"/>
    <col min="9736" max="9736" width="2.5703125" style="33" customWidth="1"/>
    <col min="9737" max="9738" width="8.7109375" style="33" customWidth="1"/>
    <col min="9739" max="9739" width="2.5703125" style="33" customWidth="1"/>
    <col min="9740" max="9741" width="8.7109375" style="33" customWidth="1"/>
    <col min="9742" max="9981" width="11.42578125" style="33"/>
    <col min="9982" max="9982" width="0.140625" style="33" customWidth="1"/>
    <col min="9983" max="9983" width="2.7109375" style="33" customWidth="1"/>
    <col min="9984" max="9984" width="15.42578125" style="33" customWidth="1"/>
    <col min="9985" max="9985" width="1.28515625" style="33" customWidth="1"/>
    <col min="9986" max="9986" width="23.5703125" style="33" customWidth="1"/>
    <col min="9987" max="9988" width="8.7109375" style="33" customWidth="1"/>
    <col min="9989" max="9989" width="2.140625" style="33" customWidth="1"/>
    <col min="9990" max="9991" width="8.7109375" style="33" customWidth="1"/>
    <col min="9992" max="9992" width="2.5703125" style="33" customWidth="1"/>
    <col min="9993" max="9994" width="8.7109375" style="33" customWidth="1"/>
    <col min="9995" max="9995" width="2.5703125" style="33" customWidth="1"/>
    <col min="9996" max="9997" width="8.7109375" style="33" customWidth="1"/>
    <col min="9998" max="10237" width="11.42578125" style="33"/>
    <col min="10238" max="10238" width="0.140625" style="33" customWidth="1"/>
    <col min="10239" max="10239" width="2.7109375" style="33" customWidth="1"/>
    <col min="10240" max="10240" width="15.42578125" style="33" customWidth="1"/>
    <col min="10241" max="10241" width="1.28515625" style="33" customWidth="1"/>
    <col min="10242" max="10242" width="23.5703125" style="33" customWidth="1"/>
    <col min="10243" max="10244" width="8.7109375" style="33" customWidth="1"/>
    <col min="10245" max="10245" width="2.140625" style="33" customWidth="1"/>
    <col min="10246" max="10247" width="8.7109375" style="33" customWidth="1"/>
    <col min="10248" max="10248" width="2.5703125" style="33" customWidth="1"/>
    <col min="10249" max="10250" width="8.7109375" style="33" customWidth="1"/>
    <col min="10251" max="10251" width="2.5703125" style="33" customWidth="1"/>
    <col min="10252" max="10253" width="8.7109375" style="33" customWidth="1"/>
    <col min="10254" max="10493" width="11.42578125" style="33"/>
    <col min="10494" max="10494" width="0.140625" style="33" customWidth="1"/>
    <col min="10495" max="10495" width="2.7109375" style="33" customWidth="1"/>
    <col min="10496" max="10496" width="15.42578125" style="33" customWidth="1"/>
    <col min="10497" max="10497" width="1.28515625" style="33" customWidth="1"/>
    <col min="10498" max="10498" width="23.5703125" style="33" customWidth="1"/>
    <col min="10499" max="10500" width="8.7109375" style="33" customWidth="1"/>
    <col min="10501" max="10501" width="2.140625" style="33" customWidth="1"/>
    <col min="10502" max="10503" width="8.7109375" style="33" customWidth="1"/>
    <col min="10504" max="10504" width="2.5703125" style="33" customWidth="1"/>
    <col min="10505" max="10506" width="8.7109375" style="33" customWidth="1"/>
    <col min="10507" max="10507" width="2.5703125" style="33" customWidth="1"/>
    <col min="10508" max="10509" width="8.7109375" style="33" customWidth="1"/>
    <col min="10510" max="10749" width="11.42578125" style="33"/>
    <col min="10750" max="10750" width="0.140625" style="33" customWidth="1"/>
    <col min="10751" max="10751" width="2.7109375" style="33" customWidth="1"/>
    <col min="10752" max="10752" width="15.42578125" style="33" customWidth="1"/>
    <col min="10753" max="10753" width="1.28515625" style="33" customWidth="1"/>
    <col min="10754" max="10754" width="23.5703125" style="33" customWidth="1"/>
    <col min="10755" max="10756" width="8.7109375" style="33" customWidth="1"/>
    <col min="10757" max="10757" width="2.140625" style="33" customWidth="1"/>
    <col min="10758" max="10759" width="8.7109375" style="33" customWidth="1"/>
    <col min="10760" max="10760" width="2.5703125" style="33" customWidth="1"/>
    <col min="10761" max="10762" width="8.7109375" style="33" customWidth="1"/>
    <col min="10763" max="10763" width="2.5703125" style="33" customWidth="1"/>
    <col min="10764" max="10765" width="8.7109375" style="33" customWidth="1"/>
    <col min="10766" max="11005" width="11.42578125" style="33"/>
    <col min="11006" max="11006" width="0.140625" style="33" customWidth="1"/>
    <col min="11007" max="11007" width="2.7109375" style="33" customWidth="1"/>
    <col min="11008" max="11008" width="15.42578125" style="33" customWidth="1"/>
    <col min="11009" max="11009" width="1.28515625" style="33" customWidth="1"/>
    <col min="11010" max="11010" width="23.5703125" style="33" customWidth="1"/>
    <col min="11011" max="11012" width="8.7109375" style="33" customWidth="1"/>
    <col min="11013" max="11013" width="2.140625" style="33" customWidth="1"/>
    <col min="11014" max="11015" width="8.7109375" style="33" customWidth="1"/>
    <col min="11016" max="11016" width="2.5703125" style="33" customWidth="1"/>
    <col min="11017" max="11018" width="8.7109375" style="33" customWidth="1"/>
    <col min="11019" max="11019" width="2.5703125" style="33" customWidth="1"/>
    <col min="11020" max="11021" width="8.7109375" style="33" customWidth="1"/>
    <col min="11022" max="11261" width="11.42578125" style="33"/>
    <col min="11262" max="11262" width="0.140625" style="33" customWidth="1"/>
    <col min="11263" max="11263" width="2.7109375" style="33" customWidth="1"/>
    <col min="11264" max="11264" width="15.42578125" style="33" customWidth="1"/>
    <col min="11265" max="11265" width="1.28515625" style="33" customWidth="1"/>
    <col min="11266" max="11266" width="23.5703125" style="33" customWidth="1"/>
    <col min="11267" max="11268" width="8.7109375" style="33" customWidth="1"/>
    <col min="11269" max="11269" width="2.140625" style="33" customWidth="1"/>
    <col min="11270" max="11271" width="8.7109375" style="33" customWidth="1"/>
    <col min="11272" max="11272" width="2.5703125" style="33" customWidth="1"/>
    <col min="11273" max="11274" width="8.7109375" style="33" customWidth="1"/>
    <col min="11275" max="11275" width="2.5703125" style="33" customWidth="1"/>
    <col min="11276" max="11277" width="8.7109375" style="33" customWidth="1"/>
    <col min="11278" max="11517" width="11.42578125" style="33"/>
    <col min="11518" max="11518" width="0.140625" style="33" customWidth="1"/>
    <col min="11519" max="11519" width="2.7109375" style="33" customWidth="1"/>
    <col min="11520" max="11520" width="15.42578125" style="33" customWidth="1"/>
    <col min="11521" max="11521" width="1.28515625" style="33" customWidth="1"/>
    <col min="11522" max="11522" width="23.5703125" style="33" customWidth="1"/>
    <col min="11523" max="11524" width="8.7109375" style="33" customWidth="1"/>
    <col min="11525" max="11525" width="2.140625" style="33" customWidth="1"/>
    <col min="11526" max="11527" width="8.7109375" style="33" customWidth="1"/>
    <col min="11528" max="11528" width="2.5703125" style="33" customWidth="1"/>
    <col min="11529" max="11530" width="8.7109375" style="33" customWidth="1"/>
    <col min="11531" max="11531" width="2.5703125" style="33" customWidth="1"/>
    <col min="11532" max="11533" width="8.7109375" style="33" customWidth="1"/>
    <col min="11534" max="11773" width="11.42578125" style="33"/>
    <col min="11774" max="11774" width="0.140625" style="33" customWidth="1"/>
    <col min="11775" max="11775" width="2.7109375" style="33" customWidth="1"/>
    <col min="11776" max="11776" width="15.42578125" style="33" customWidth="1"/>
    <col min="11777" max="11777" width="1.28515625" style="33" customWidth="1"/>
    <col min="11778" max="11778" width="23.5703125" style="33" customWidth="1"/>
    <col min="11779" max="11780" width="8.7109375" style="33" customWidth="1"/>
    <col min="11781" max="11781" width="2.140625" style="33" customWidth="1"/>
    <col min="11782" max="11783" width="8.7109375" style="33" customWidth="1"/>
    <col min="11784" max="11784" width="2.5703125" style="33" customWidth="1"/>
    <col min="11785" max="11786" width="8.7109375" style="33" customWidth="1"/>
    <col min="11787" max="11787" width="2.5703125" style="33" customWidth="1"/>
    <col min="11788" max="11789" width="8.7109375" style="33" customWidth="1"/>
    <col min="11790" max="12029" width="11.42578125" style="33"/>
    <col min="12030" max="12030" width="0.140625" style="33" customWidth="1"/>
    <col min="12031" max="12031" width="2.7109375" style="33" customWidth="1"/>
    <col min="12032" max="12032" width="15.42578125" style="33" customWidth="1"/>
    <col min="12033" max="12033" width="1.28515625" style="33" customWidth="1"/>
    <col min="12034" max="12034" width="23.5703125" style="33" customWidth="1"/>
    <col min="12035" max="12036" width="8.7109375" style="33" customWidth="1"/>
    <col min="12037" max="12037" width="2.140625" style="33" customWidth="1"/>
    <col min="12038" max="12039" width="8.7109375" style="33" customWidth="1"/>
    <col min="12040" max="12040" width="2.5703125" style="33" customWidth="1"/>
    <col min="12041" max="12042" width="8.7109375" style="33" customWidth="1"/>
    <col min="12043" max="12043" width="2.5703125" style="33" customWidth="1"/>
    <col min="12044" max="12045" width="8.7109375" style="33" customWidth="1"/>
    <col min="12046" max="12285" width="11.42578125" style="33"/>
    <col min="12286" max="12286" width="0.140625" style="33" customWidth="1"/>
    <col min="12287" max="12287" width="2.7109375" style="33" customWidth="1"/>
    <col min="12288" max="12288" width="15.42578125" style="33" customWidth="1"/>
    <col min="12289" max="12289" width="1.28515625" style="33" customWidth="1"/>
    <col min="12290" max="12290" width="23.5703125" style="33" customWidth="1"/>
    <col min="12291" max="12292" width="8.7109375" style="33" customWidth="1"/>
    <col min="12293" max="12293" width="2.140625" style="33" customWidth="1"/>
    <col min="12294" max="12295" width="8.7109375" style="33" customWidth="1"/>
    <col min="12296" max="12296" width="2.5703125" style="33" customWidth="1"/>
    <col min="12297" max="12298" width="8.7109375" style="33" customWidth="1"/>
    <col min="12299" max="12299" width="2.5703125" style="33" customWidth="1"/>
    <col min="12300" max="12301" width="8.7109375" style="33" customWidth="1"/>
    <col min="12302" max="12541" width="11.42578125" style="33"/>
    <col min="12542" max="12542" width="0.140625" style="33" customWidth="1"/>
    <col min="12543" max="12543" width="2.7109375" style="33" customWidth="1"/>
    <col min="12544" max="12544" width="15.42578125" style="33" customWidth="1"/>
    <col min="12545" max="12545" width="1.28515625" style="33" customWidth="1"/>
    <col min="12546" max="12546" width="23.5703125" style="33" customWidth="1"/>
    <col min="12547" max="12548" width="8.7109375" style="33" customWidth="1"/>
    <col min="12549" max="12549" width="2.140625" style="33" customWidth="1"/>
    <col min="12550" max="12551" width="8.7109375" style="33" customWidth="1"/>
    <col min="12552" max="12552" width="2.5703125" style="33" customWidth="1"/>
    <col min="12553" max="12554" width="8.7109375" style="33" customWidth="1"/>
    <col min="12555" max="12555" width="2.5703125" style="33" customWidth="1"/>
    <col min="12556" max="12557" width="8.7109375" style="33" customWidth="1"/>
    <col min="12558" max="12797" width="11.42578125" style="33"/>
    <col min="12798" max="12798" width="0.140625" style="33" customWidth="1"/>
    <col min="12799" max="12799" width="2.7109375" style="33" customWidth="1"/>
    <col min="12800" max="12800" width="15.42578125" style="33" customWidth="1"/>
    <col min="12801" max="12801" width="1.28515625" style="33" customWidth="1"/>
    <col min="12802" max="12802" width="23.5703125" style="33" customWidth="1"/>
    <col min="12803" max="12804" width="8.7109375" style="33" customWidth="1"/>
    <col min="12805" max="12805" width="2.140625" style="33" customWidth="1"/>
    <col min="12806" max="12807" width="8.7109375" style="33" customWidth="1"/>
    <col min="12808" max="12808" width="2.5703125" style="33" customWidth="1"/>
    <col min="12809" max="12810" width="8.7109375" style="33" customWidth="1"/>
    <col min="12811" max="12811" width="2.5703125" style="33" customWidth="1"/>
    <col min="12812" max="12813" width="8.7109375" style="33" customWidth="1"/>
    <col min="12814" max="13053" width="11.42578125" style="33"/>
    <col min="13054" max="13054" width="0.140625" style="33" customWidth="1"/>
    <col min="13055" max="13055" width="2.7109375" style="33" customWidth="1"/>
    <col min="13056" max="13056" width="15.42578125" style="33" customWidth="1"/>
    <col min="13057" max="13057" width="1.28515625" style="33" customWidth="1"/>
    <col min="13058" max="13058" width="23.5703125" style="33" customWidth="1"/>
    <col min="13059" max="13060" width="8.7109375" style="33" customWidth="1"/>
    <col min="13061" max="13061" width="2.140625" style="33" customWidth="1"/>
    <col min="13062" max="13063" width="8.7109375" style="33" customWidth="1"/>
    <col min="13064" max="13064" width="2.5703125" style="33" customWidth="1"/>
    <col min="13065" max="13066" width="8.7109375" style="33" customWidth="1"/>
    <col min="13067" max="13067" width="2.5703125" style="33" customWidth="1"/>
    <col min="13068" max="13069" width="8.7109375" style="33" customWidth="1"/>
    <col min="13070" max="13309" width="11.42578125" style="33"/>
    <col min="13310" max="13310" width="0.140625" style="33" customWidth="1"/>
    <col min="13311" max="13311" width="2.7109375" style="33" customWidth="1"/>
    <col min="13312" max="13312" width="15.42578125" style="33" customWidth="1"/>
    <col min="13313" max="13313" width="1.28515625" style="33" customWidth="1"/>
    <col min="13314" max="13314" width="23.5703125" style="33" customWidth="1"/>
    <col min="13315" max="13316" width="8.7109375" style="33" customWidth="1"/>
    <col min="13317" max="13317" width="2.140625" style="33" customWidth="1"/>
    <col min="13318" max="13319" width="8.7109375" style="33" customWidth="1"/>
    <col min="13320" max="13320" width="2.5703125" style="33" customWidth="1"/>
    <col min="13321" max="13322" width="8.7109375" style="33" customWidth="1"/>
    <col min="13323" max="13323" width="2.5703125" style="33" customWidth="1"/>
    <col min="13324" max="13325" width="8.7109375" style="33" customWidth="1"/>
    <col min="13326" max="13565" width="11.42578125" style="33"/>
    <col min="13566" max="13566" width="0.140625" style="33" customWidth="1"/>
    <col min="13567" max="13567" width="2.7109375" style="33" customWidth="1"/>
    <col min="13568" max="13568" width="15.42578125" style="33" customWidth="1"/>
    <col min="13569" max="13569" width="1.28515625" style="33" customWidth="1"/>
    <col min="13570" max="13570" width="23.5703125" style="33" customWidth="1"/>
    <col min="13571" max="13572" width="8.7109375" style="33" customWidth="1"/>
    <col min="13573" max="13573" width="2.140625" style="33" customWidth="1"/>
    <col min="13574" max="13575" width="8.7109375" style="33" customWidth="1"/>
    <col min="13576" max="13576" width="2.5703125" style="33" customWidth="1"/>
    <col min="13577" max="13578" width="8.7109375" style="33" customWidth="1"/>
    <col min="13579" max="13579" width="2.5703125" style="33" customWidth="1"/>
    <col min="13580" max="13581" width="8.7109375" style="33" customWidth="1"/>
    <col min="13582" max="13821" width="11.42578125" style="33"/>
    <col min="13822" max="13822" width="0.140625" style="33" customWidth="1"/>
    <col min="13823" max="13823" width="2.7109375" style="33" customWidth="1"/>
    <col min="13824" max="13824" width="15.42578125" style="33" customWidth="1"/>
    <col min="13825" max="13825" width="1.28515625" style="33" customWidth="1"/>
    <col min="13826" max="13826" width="23.5703125" style="33" customWidth="1"/>
    <col min="13827" max="13828" width="8.7109375" style="33" customWidth="1"/>
    <col min="13829" max="13829" width="2.140625" style="33" customWidth="1"/>
    <col min="13830" max="13831" width="8.7109375" style="33" customWidth="1"/>
    <col min="13832" max="13832" width="2.5703125" style="33" customWidth="1"/>
    <col min="13833" max="13834" width="8.7109375" style="33" customWidth="1"/>
    <col min="13835" max="13835" width="2.5703125" style="33" customWidth="1"/>
    <col min="13836" max="13837" width="8.7109375" style="33" customWidth="1"/>
    <col min="13838" max="14077" width="11.42578125" style="33"/>
    <col min="14078" max="14078" width="0.140625" style="33" customWidth="1"/>
    <col min="14079" max="14079" width="2.7109375" style="33" customWidth="1"/>
    <col min="14080" max="14080" width="15.42578125" style="33" customWidth="1"/>
    <col min="14081" max="14081" width="1.28515625" style="33" customWidth="1"/>
    <col min="14082" max="14082" width="23.5703125" style="33" customWidth="1"/>
    <col min="14083" max="14084" width="8.7109375" style="33" customWidth="1"/>
    <col min="14085" max="14085" width="2.140625" style="33" customWidth="1"/>
    <col min="14086" max="14087" width="8.7109375" style="33" customWidth="1"/>
    <col min="14088" max="14088" width="2.5703125" style="33" customWidth="1"/>
    <col min="14089" max="14090" width="8.7109375" style="33" customWidth="1"/>
    <col min="14091" max="14091" width="2.5703125" style="33" customWidth="1"/>
    <col min="14092" max="14093" width="8.7109375" style="33" customWidth="1"/>
    <col min="14094" max="14333" width="11.42578125" style="33"/>
    <col min="14334" max="14334" width="0.140625" style="33" customWidth="1"/>
    <col min="14335" max="14335" width="2.7109375" style="33" customWidth="1"/>
    <col min="14336" max="14336" width="15.42578125" style="33" customWidth="1"/>
    <col min="14337" max="14337" width="1.28515625" style="33" customWidth="1"/>
    <col min="14338" max="14338" width="23.5703125" style="33" customWidth="1"/>
    <col min="14339" max="14340" width="8.7109375" style="33" customWidth="1"/>
    <col min="14341" max="14341" width="2.140625" style="33" customWidth="1"/>
    <col min="14342" max="14343" width="8.7109375" style="33" customWidth="1"/>
    <col min="14344" max="14344" width="2.5703125" style="33" customWidth="1"/>
    <col min="14345" max="14346" width="8.7109375" style="33" customWidth="1"/>
    <col min="14347" max="14347" width="2.5703125" style="33" customWidth="1"/>
    <col min="14348" max="14349" width="8.7109375" style="33" customWidth="1"/>
    <col min="14350" max="14589" width="11.42578125" style="33"/>
    <col min="14590" max="14590" width="0.140625" style="33" customWidth="1"/>
    <col min="14591" max="14591" width="2.7109375" style="33" customWidth="1"/>
    <col min="14592" max="14592" width="15.42578125" style="33" customWidth="1"/>
    <col min="14593" max="14593" width="1.28515625" style="33" customWidth="1"/>
    <col min="14594" max="14594" width="23.5703125" style="33" customWidth="1"/>
    <col min="14595" max="14596" width="8.7109375" style="33" customWidth="1"/>
    <col min="14597" max="14597" width="2.140625" style="33" customWidth="1"/>
    <col min="14598" max="14599" width="8.7109375" style="33" customWidth="1"/>
    <col min="14600" max="14600" width="2.5703125" style="33" customWidth="1"/>
    <col min="14601" max="14602" width="8.7109375" style="33" customWidth="1"/>
    <col min="14603" max="14603" width="2.5703125" style="33" customWidth="1"/>
    <col min="14604" max="14605" width="8.7109375" style="33" customWidth="1"/>
    <col min="14606" max="14845" width="11.42578125" style="33"/>
    <col min="14846" max="14846" width="0.140625" style="33" customWidth="1"/>
    <col min="14847" max="14847" width="2.7109375" style="33" customWidth="1"/>
    <col min="14848" max="14848" width="15.42578125" style="33" customWidth="1"/>
    <col min="14849" max="14849" width="1.28515625" style="33" customWidth="1"/>
    <col min="14850" max="14850" width="23.5703125" style="33" customWidth="1"/>
    <col min="14851" max="14852" width="8.7109375" style="33" customWidth="1"/>
    <col min="14853" max="14853" width="2.140625" style="33" customWidth="1"/>
    <col min="14854" max="14855" width="8.7109375" style="33" customWidth="1"/>
    <col min="14856" max="14856" width="2.5703125" style="33" customWidth="1"/>
    <col min="14857" max="14858" width="8.7109375" style="33" customWidth="1"/>
    <col min="14859" max="14859" width="2.5703125" style="33" customWidth="1"/>
    <col min="14860" max="14861" width="8.7109375" style="33" customWidth="1"/>
    <col min="14862" max="15101" width="11.42578125" style="33"/>
    <col min="15102" max="15102" width="0.140625" style="33" customWidth="1"/>
    <col min="15103" max="15103" width="2.7109375" style="33" customWidth="1"/>
    <col min="15104" max="15104" width="15.42578125" style="33" customWidth="1"/>
    <col min="15105" max="15105" width="1.28515625" style="33" customWidth="1"/>
    <col min="15106" max="15106" width="23.5703125" style="33" customWidth="1"/>
    <col min="15107" max="15108" width="8.7109375" style="33" customWidth="1"/>
    <col min="15109" max="15109" width="2.140625" style="33" customWidth="1"/>
    <col min="15110" max="15111" width="8.7109375" style="33" customWidth="1"/>
    <col min="15112" max="15112" width="2.5703125" style="33" customWidth="1"/>
    <col min="15113" max="15114" width="8.7109375" style="33" customWidth="1"/>
    <col min="15115" max="15115" width="2.5703125" style="33" customWidth="1"/>
    <col min="15116" max="15117" width="8.7109375" style="33" customWidth="1"/>
    <col min="15118" max="15357" width="11.42578125" style="33"/>
    <col min="15358" max="15358" width="0.140625" style="33" customWidth="1"/>
    <col min="15359" max="15359" width="2.7109375" style="33" customWidth="1"/>
    <col min="15360" max="15360" width="15.42578125" style="33" customWidth="1"/>
    <col min="15361" max="15361" width="1.28515625" style="33" customWidth="1"/>
    <col min="15362" max="15362" width="23.5703125" style="33" customWidth="1"/>
    <col min="15363" max="15364" width="8.7109375" style="33" customWidth="1"/>
    <col min="15365" max="15365" width="2.140625" style="33" customWidth="1"/>
    <col min="15366" max="15367" width="8.7109375" style="33" customWidth="1"/>
    <col min="15368" max="15368" width="2.5703125" style="33" customWidth="1"/>
    <col min="15369" max="15370" width="8.7109375" style="33" customWidth="1"/>
    <col min="15371" max="15371" width="2.5703125" style="33" customWidth="1"/>
    <col min="15372" max="15373" width="8.7109375" style="33" customWidth="1"/>
    <col min="15374" max="15613" width="11.42578125" style="33"/>
    <col min="15614" max="15614" width="0.140625" style="33" customWidth="1"/>
    <col min="15615" max="15615" width="2.7109375" style="33" customWidth="1"/>
    <col min="15616" max="15616" width="15.42578125" style="33" customWidth="1"/>
    <col min="15617" max="15617" width="1.28515625" style="33" customWidth="1"/>
    <col min="15618" max="15618" width="23.5703125" style="33" customWidth="1"/>
    <col min="15619" max="15620" width="8.7109375" style="33" customWidth="1"/>
    <col min="15621" max="15621" width="2.140625" style="33" customWidth="1"/>
    <col min="15622" max="15623" width="8.7109375" style="33" customWidth="1"/>
    <col min="15624" max="15624" width="2.5703125" style="33" customWidth="1"/>
    <col min="15625" max="15626" width="8.7109375" style="33" customWidth="1"/>
    <col min="15627" max="15627" width="2.5703125" style="33" customWidth="1"/>
    <col min="15628" max="15629" width="8.7109375" style="33" customWidth="1"/>
    <col min="15630" max="15869" width="11.42578125" style="33"/>
    <col min="15870" max="15870" width="0.140625" style="33" customWidth="1"/>
    <col min="15871" max="15871" width="2.7109375" style="33" customWidth="1"/>
    <col min="15872" max="15872" width="15.42578125" style="33" customWidth="1"/>
    <col min="15873" max="15873" width="1.28515625" style="33" customWidth="1"/>
    <col min="15874" max="15874" width="23.5703125" style="33" customWidth="1"/>
    <col min="15875" max="15876" width="8.7109375" style="33" customWidth="1"/>
    <col min="15877" max="15877" width="2.140625" style="33" customWidth="1"/>
    <col min="15878" max="15879" width="8.7109375" style="33" customWidth="1"/>
    <col min="15880" max="15880" width="2.5703125" style="33" customWidth="1"/>
    <col min="15881" max="15882" width="8.7109375" style="33" customWidth="1"/>
    <col min="15883" max="15883" width="2.5703125" style="33" customWidth="1"/>
    <col min="15884" max="15885" width="8.7109375" style="33" customWidth="1"/>
    <col min="15886" max="16125" width="11.42578125" style="33"/>
    <col min="16126" max="16126" width="0.140625" style="33" customWidth="1"/>
    <col min="16127" max="16127" width="2.7109375" style="33" customWidth="1"/>
    <col min="16128" max="16128" width="15.42578125" style="33" customWidth="1"/>
    <col min="16129" max="16129" width="1.28515625" style="33" customWidth="1"/>
    <col min="16130" max="16130" width="23.5703125" style="33" customWidth="1"/>
    <col min="16131" max="16132" width="8.7109375" style="33" customWidth="1"/>
    <col min="16133" max="16133" width="2.140625" style="33" customWidth="1"/>
    <col min="16134" max="16135" width="8.7109375" style="33" customWidth="1"/>
    <col min="16136" max="16136" width="2.5703125" style="33" customWidth="1"/>
    <col min="16137" max="16138" width="8.7109375" style="33" customWidth="1"/>
    <col min="16139" max="16139" width="2.5703125" style="33" customWidth="1"/>
    <col min="16140" max="16141" width="8.7109375" style="33" customWidth="1"/>
    <col min="16142" max="16384" width="11.42578125" style="33"/>
  </cols>
  <sheetData>
    <row r="1" spans="1:67" s="1" customFormat="1" ht="0.75" customHeight="1"/>
    <row r="2" spans="1:67" s="1" customFormat="1" ht="21" customHeight="1">
      <c r="M2" s="308" t="s">
        <v>36</v>
      </c>
    </row>
    <row r="3" spans="1:67" s="1" customFormat="1" ht="15" customHeight="1">
      <c r="F3" s="90"/>
      <c r="G3" s="90"/>
      <c r="M3" s="921" t="s">
        <v>538</v>
      </c>
    </row>
    <row r="4" spans="1:67" s="4" customFormat="1" ht="20.25" customHeight="1">
      <c r="B4" s="5"/>
      <c r="C4" s="6" t="str">
        <f>Indice!C4</f>
        <v>Producción de energía eléctrica</v>
      </c>
      <c r="I4"/>
      <c r="J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</row>
    <row r="5" spans="1:67" s="4" customFormat="1" ht="12.75" customHeight="1">
      <c r="B5" s="5"/>
      <c r="C5" s="15"/>
      <c r="I5"/>
      <c r="J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</row>
    <row r="6" spans="1:67" s="4" customFormat="1" ht="13.5" customHeight="1">
      <c r="B6" s="5"/>
      <c r="D6" s="21"/>
      <c r="I6"/>
      <c r="J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</row>
    <row r="7" spans="1:67" s="4" customFormat="1" ht="12.75" customHeight="1">
      <c r="B7" s="5"/>
      <c r="C7" s="1027" t="s">
        <v>590</v>
      </c>
      <c r="D7" s="21"/>
      <c r="E7" s="41"/>
      <c r="F7" s="1040" t="s">
        <v>4</v>
      </c>
      <c r="G7" s="1040"/>
      <c r="H7" s="259"/>
      <c r="I7" s="1040" t="s">
        <v>67</v>
      </c>
      <c r="J7" s="1040"/>
      <c r="K7" s="259"/>
      <c r="L7" s="1040" t="s">
        <v>3</v>
      </c>
      <c r="M7" s="1040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</row>
    <row r="8" spans="1:67" s="1" customFormat="1" ht="12.75" customHeight="1">
      <c r="A8" s="4"/>
      <c r="B8" s="5"/>
      <c r="C8" s="1027"/>
      <c r="D8" s="21"/>
      <c r="E8" s="102"/>
      <c r="F8" s="329">
        <v>2017</v>
      </c>
      <c r="G8" s="329">
        <v>2018</v>
      </c>
      <c r="H8" s="330"/>
      <c r="I8" s="329">
        <v>2017</v>
      </c>
      <c r="J8" s="329">
        <v>2018</v>
      </c>
      <c r="K8" s="330"/>
      <c r="L8" s="329">
        <v>2017</v>
      </c>
      <c r="M8" s="329">
        <v>2018</v>
      </c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</row>
    <row r="9" spans="1:67" s="1" customFormat="1" ht="12.75" customHeight="1">
      <c r="A9" s="4"/>
      <c r="B9" s="5"/>
      <c r="C9" s="1027"/>
      <c r="D9" s="21"/>
      <c r="E9" s="667" t="s">
        <v>2</v>
      </c>
      <c r="F9" s="668">
        <f>'C33'!F69</f>
        <v>9535.8700000000008</v>
      </c>
      <c r="G9" s="668">
        <f>'C33'!F36</f>
        <v>9561.885000000002</v>
      </c>
      <c r="H9" s="668"/>
      <c r="I9" s="668">
        <f>'C35'!F120</f>
        <v>24947.71</v>
      </c>
      <c r="J9" s="668">
        <f>'C35'!F61</f>
        <v>24561.86</v>
      </c>
      <c r="K9" s="668"/>
      <c r="L9" s="668">
        <f>'C37'!F34</f>
        <v>7117.2899999999991</v>
      </c>
      <c r="M9" s="668">
        <f>'C37'!F17</f>
        <v>7117.2899999999991</v>
      </c>
      <c r="N9" s="73"/>
      <c r="O9" s="73"/>
      <c r="P9" s="71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</row>
    <row r="10" spans="1:67" s="1" customFormat="1" ht="12.75" customHeight="1">
      <c r="A10" s="4"/>
      <c r="B10" s="5"/>
      <c r="C10" s="358"/>
      <c r="D10" s="21"/>
      <c r="E10" s="667" t="s">
        <v>123</v>
      </c>
      <c r="F10" s="668">
        <f>'C33'!G69</f>
        <v>42421.888556000013</v>
      </c>
      <c r="G10" s="668">
        <f>'C33'!G36</f>
        <v>34881.640215999993</v>
      </c>
      <c r="H10" s="668"/>
      <c r="I10" s="668">
        <f>'C35'!G120</f>
        <v>33647.980778999998</v>
      </c>
      <c r="J10" s="668">
        <f>'C35'!G61</f>
        <v>26402.923344999999</v>
      </c>
      <c r="K10" s="668"/>
      <c r="L10" s="668">
        <f>'C37'!G34</f>
        <v>55539.351046000011</v>
      </c>
      <c r="M10" s="668">
        <f>'C37'!G17</f>
        <v>53197.617429999998</v>
      </c>
      <c r="N10" s="73"/>
      <c r="O10" s="73"/>
      <c r="P10" s="71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</row>
    <row r="11" spans="1:67" s="1" customFormat="1" ht="12.75" customHeight="1">
      <c r="A11" s="4"/>
      <c r="B11" s="5"/>
      <c r="C11" s="99"/>
      <c r="D11" s="21"/>
      <c r="E11" s="667" t="s">
        <v>131</v>
      </c>
      <c r="F11" s="668">
        <f>'C33'!H69</f>
        <v>5456.0482074524925</v>
      </c>
      <c r="G11" s="668">
        <f>'C33'!H36</f>
        <v>4702.5473225206106</v>
      </c>
      <c r="H11" s="668"/>
      <c r="I11" s="668">
        <f>'C35'!H120</f>
        <v>2358.306446964471</v>
      </c>
      <c r="J11" s="668">
        <f>'C35'!H61</f>
        <v>1919.5856730719906</v>
      </c>
      <c r="K11" s="668"/>
      <c r="L11" s="668">
        <f>'C37'!H34</f>
        <v>7998.183197537267</v>
      </c>
      <c r="M11" s="668">
        <f>'C37'!H17</f>
        <v>7622.5111046479769</v>
      </c>
      <c r="N11" s="73"/>
      <c r="O11" s="73"/>
      <c r="P11" s="7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</row>
    <row r="12" spans="1:67" s="1" customFormat="1" ht="12.75" customHeight="1">
      <c r="A12" s="4"/>
      <c r="B12" s="5"/>
      <c r="D12" s="21"/>
      <c r="E12" s="669" t="s">
        <v>132</v>
      </c>
      <c r="F12" s="670"/>
      <c r="G12" s="670"/>
      <c r="H12" s="670"/>
      <c r="I12" s="670"/>
      <c r="J12" s="670"/>
      <c r="K12" s="670"/>
      <c r="L12" s="670"/>
      <c r="M12" s="670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</row>
    <row r="13" spans="1:67" s="1" customFormat="1" ht="12.75" customHeight="1">
      <c r="A13" s="4"/>
      <c r="B13" s="5"/>
      <c r="D13" s="21"/>
      <c r="E13" s="671" t="s">
        <v>344</v>
      </c>
      <c r="F13" s="672">
        <f>'C33'!I69</f>
        <v>57.087045326795526</v>
      </c>
      <c r="G13" s="672">
        <f>'C33'!I36</f>
        <v>45.287770199743562</v>
      </c>
      <c r="H13" s="670"/>
      <c r="I13" s="672">
        <f>'C35'!I120</f>
        <v>16.688436405430462</v>
      </c>
      <c r="J13" s="672">
        <f>'C35'!I61</f>
        <v>13.189648670048291</v>
      </c>
      <c r="K13" s="670"/>
      <c r="L13" s="672">
        <f>'C37'!I34</f>
        <v>97.665212583566998</v>
      </c>
      <c r="M13" s="672">
        <f>'C37'!I17</f>
        <v>98.307294967570343</v>
      </c>
      <c r="N13" s="71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</row>
    <row r="14" spans="1:67" s="1" customFormat="1" ht="12.75" customHeight="1">
      <c r="A14" s="4"/>
      <c r="B14" s="5"/>
      <c r="D14" s="21"/>
      <c r="E14" s="671" t="s">
        <v>345</v>
      </c>
      <c r="F14" s="672">
        <f>'C33'!J69</f>
        <v>81.536389757707724</v>
      </c>
      <c r="G14" s="672">
        <f>'C33'!J36</f>
        <v>77.574718353623012</v>
      </c>
      <c r="H14" s="670"/>
      <c r="I14" s="672">
        <f>'C35'!J120</f>
        <v>57.19105157076114</v>
      </c>
      <c r="J14" s="672">
        <f>'C35'!J61</f>
        <v>55.999385753482791</v>
      </c>
      <c r="K14" s="670"/>
      <c r="L14" s="672">
        <f>'C37'!J34</f>
        <v>97.565166859133839</v>
      </c>
      <c r="M14" s="672">
        <f>'C37'!J17</f>
        <v>98.057192411990357</v>
      </c>
      <c r="N14" s="71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</row>
    <row r="15" spans="1:67" s="1" customFormat="1" ht="12.75" customHeight="1">
      <c r="A15" s="4"/>
      <c r="B15" s="5"/>
      <c r="D15" s="21"/>
      <c r="E15" s="669" t="s">
        <v>133</v>
      </c>
      <c r="F15" s="672"/>
      <c r="G15" s="672"/>
      <c r="H15" s="670"/>
      <c r="I15" s="672"/>
      <c r="J15" s="672"/>
      <c r="K15" s="670"/>
      <c r="L15" s="672"/>
      <c r="M15" s="672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</row>
    <row r="16" spans="1:67" s="1" customFormat="1" ht="12.75" customHeight="1">
      <c r="A16" s="4"/>
      <c r="B16" s="5"/>
      <c r="D16" s="21"/>
      <c r="E16" s="671" t="s">
        <v>136</v>
      </c>
      <c r="F16" s="672">
        <f>'C33'!K69</f>
        <v>5.207224685147879</v>
      </c>
      <c r="G16" s="672">
        <f>'C33'!K36</f>
        <v>2.4390366941706221</v>
      </c>
      <c r="H16" s="670"/>
      <c r="I16" s="672">
        <f>'C35'!K120</f>
        <v>4.7707838105637324</v>
      </c>
      <c r="J16" s="672">
        <f>'C35'!K61</f>
        <v>3.2171884797641224</v>
      </c>
      <c r="K16" s="670"/>
      <c r="L16" s="672">
        <f>'C37'!K34</f>
        <v>11.234036976703745</v>
      </c>
      <c r="M16" s="672">
        <f>'C37'!K17</f>
        <v>5.4167816303009806</v>
      </c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</row>
    <row r="17" spans="1:67" s="1" customFormat="1" ht="12.75" customHeight="1">
      <c r="A17" s="4"/>
      <c r="B17" s="5"/>
      <c r="C17" s="12"/>
      <c r="D17" s="21"/>
      <c r="E17" s="671" t="s">
        <v>135</v>
      </c>
      <c r="F17" s="672">
        <f>'C33'!L69</f>
        <v>5.8341618858834927</v>
      </c>
      <c r="G17" s="672">
        <f>'C33'!L36</f>
        <v>5.6074477537161167</v>
      </c>
      <c r="H17" s="670"/>
      <c r="I17" s="672">
        <f>'C35'!L120</f>
        <v>2.9702537918155709</v>
      </c>
      <c r="J17" s="672">
        <f>'C35'!L61</f>
        <v>3.746297477285764</v>
      </c>
      <c r="K17" s="670"/>
      <c r="L17" s="672">
        <f>'C37'!L34</f>
        <v>2.1697692400017159</v>
      </c>
      <c r="M17" s="672">
        <f>'C37'!L17</f>
        <v>7.7896252842493627</v>
      </c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</row>
    <row r="18" spans="1:67" s="1" customFormat="1" ht="12.75" customHeight="1">
      <c r="A18" s="4"/>
      <c r="B18" s="5"/>
      <c r="C18" s="12"/>
      <c r="D18" s="21"/>
      <c r="E18" s="673" t="s">
        <v>137</v>
      </c>
      <c r="F18" s="674">
        <f>'C33'!M69</f>
        <v>88.958613428968633</v>
      </c>
      <c r="G18" s="674">
        <f>'C33'!M36</f>
        <v>91.953515552113259</v>
      </c>
      <c r="H18" s="675"/>
      <c r="I18" s="674">
        <f>'C35'!M120</f>
        <v>92.258962397620706</v>
      </c>
      <c r="J18" s="674">
        <f>'C35'!M61</f>
        <v>93.036514042950117</v>
      </c>
      <c r="K18" s="675"/>
      <c r="L18" s="674">
        <f>'C37'!M34</f>
        <v>86.596193783294538</v>
      </c>
      <c r="M18" s="674">
        <f>'C37'!M17</f>
        <v>86.793593085449658</v>
      </c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</row>
    <row r="19" spans="1:67" s="1" customFormat="1" ht="26.25" customHeight="1">
      <c r="A19" s="4"/>
      <c r="B19" s="5"/>
      <c r="D19" s="21"/>
      <c r="E19" s="1054" t="s">
        <v>347</v>
      </c>
      <c r="F19" s="1054"/>
      <c r="G19" s="1054"/>
      <c r="H19" s="1054"/>
      <c r="I19" s="1054"/>
      <c r="J19" s="1054"/>
      <c r="K19" s="1054"/>
      <c r="L19" s="1054"/>
      <c r="M19" s="1054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</row>
    <row r="20" spans="1:67" s="1" customFormat="1" ht="23.25" customHeight="1">
      <c r="A20" s="4"/>
      <c r="B20" s="5"/>
      <c r="C20" s="10"/>
      <c r="D20" s="21"/>
      <c r="E20" s="1054" t="s">
        <v>346</v>
      </c>
      <c r="F20" s="1054"/>
      <c r="G20" s="1054"/>
      <c r="H20" s="1054"/>
      <c r="I20" s="1054"/>
      <c r="J20" s="1054"/>
      <c r="K20" s="1054"/>
      <c r="L20" s="1054"/>
      <c r="M20" s="1054"/>
    </row>
    <row r="21" spans="1:67">
      <c r="E21" s="96"/>
      <c r="F21" s="96"/>
      <c r="G21" s="96"/>
      <c r="H21" s="96"/>
      <c r="I21" s="96"/>
      <c r="J21" s="96"/>
      <c r="K21" s="96"/>
      <c r="L21" s="96"/>
      <c r="M21" s="96"/>
    </row>
    <row r="22" spans="1:67">
      <c r="F22" s="88"/>
      <c r="G22" s="63"/>
      <c r="I22" s="89"/>
    </row>
    <row r="23" spans="1:67">
      <c r="F23" s="88"/>
      <c r="G23" s="63"/>
      <c r="I23" s="89"/>
    </row>
    <row r="24" spans="1:67" ht="11.1" customHeight="1">
      <c r="F24" s="88"/>
      <c r="G24" s="63"/>
      <c r="I24" s="89"/>
    </row>
    <row r="25" spans="1:67" ht="14.25" customHeight="1">
      <c r="F25" s="88"/>
      <c r="G25" s="63"/>
      <c r="I25" s="89"/>
    </row>
    <row r="26" spans="1:67">
      <c r="F26" s="88"/>
      <c r="G26" s="63"/>
      <c r="I26" s="89"/>
    </row>
    <row r="27" spans="1:67">
      <c r="F27" s="88"/>
      <c r="G27" s="63"/>
      <c r="I27" s="89"/>
    </row>
    <row r="28" spans="1:67">
      <c r="F28" s="88"/>
      <c r="G28" s="63"/>
      <c r="I28" s="89"/>
    </row>
    <row r="29" spans="1:67">
      <c r="F29" s="88"/>
      <c r="G29" s="63"/>
      <c r="I29" s="89"/>
    </row>
    <row r="30" spans="1:67">
      <c r="F30" s="88"/>
      <c r="G30" s="63"/>
      <c r="I30" s="89"/>
    </row>
    <row r="31" spans="1:67">
      <c r="F31" s="89"/>
    </row>
  </sheetData>
  <mergeCells count="6">
    <mergeCell ref="C7:C9"/>
    <mergeCell ref="E20:M20"/>
    <mergeCell ref="F7:G7"/>
    <mergeCell ref="I7:J7"/>
    <mergeCell ref="L7:M7"/>
    <mergeCell ref="E19:M19"/>
  </mergeCells>
  <hyperlinks>
    <hyperlink ref="C4" location="Indice!A1" display="Indice!A1"/>
  </hyperlinks>
  <printOptions horizontalCentered="1" verticalCentered="1"/>
  <pageMargins left="0.78740157480314965" right="0.78740157480314965" top="0.78740157480314965" bottom="0.98425196850393704" header="0" footer="0"/>
  <pageSetup paperSize="9" scale="99" orientation="landscape" horizontalDpi="4294967292" verticalDpi="4294967292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16">
    <pageSetUpPr autoPageBreaks="0" fitToPage="1"/>
  </sheetPr>
  <dimension ref="B1:N41"/>
  <sheetViews>
    <sheetView showGridLines="0" showRowColHeaders="0" zoomScaleNormal="100" workbookViewId="0">
      <selection activeCell="E11" sqref="E11"/>
    </sheetView>
  </sheetViews>
  <sheetFormatPr baseColWidth="10" defaultRowHeight="12.75"/>
  <cols>
    <col min="1" max="1" width="0.140625" style="159" customWidth="1"/>
    <col min="2" max="2" width="2.7109375" style="159" customWidth="1"/>
    <col min="3" max="3" width="23.7109375" style="159" customWidth="1"/>
    <col min="4" max="4" width="1.28515625" style="159" customWidth="1"/>
    <col min="5" max="5" width="27.7109375" style="159" customWidth="1"/>
    <col min="6" max="11" width="10.7109375" style="159" customWidth="1"/>
    <col min="12" max="250" width="11.42578125" style="159"/>
    <col min="251" max="251" width="0.140625" style="159" customWidth="1"/>
    <col min="252" max="252" width="2.7109375" style="159" customWidth="1"/>
    <col min="253" max="253" width="18.5703125" style="159" customWidth="1"/>
    <col min="254" max="254" width="1.28515625" style="159" customWidth="1"/>
    <col min="255" max="255" width="22.85546875" style="159" customWidth="1"/>
    <col min="256" max="256" width="9.42578125" style="159" bestFit="1" customWidth="1"/>
    <col min="257" max="257" width="1.5703125" style="159" customWidth="1"/>
    <col min="258" max="258" width="10.5703125" style="159" customWidth="1"/>
    <col min="259" max="259" width="9.28515625" style="159" customWidth="1"/>
    <col min="260" max="260" width="1.5703125" style="159" customWidth="1"/>
    <col min="261" max="261" width="10.5703125" style="159" customWidth="1"/>
    <col min="262" max="262" width="9.5703125" style="159" customWidth="1"/>
    <col min="263" max="263" width="1.5703125" style="159" customWidth="1"/>
    <col min="264" max="264" width="9.5703125" style="159" customWidth="1"/>
    <col min="265" max="265" width="12" style="159" bestFit="1" customWidth="1"/>
    <col min="266" max="266" width="13.42578125" style="159" bestFit="1" customWidth="1"/>
    <col min="267" max="267" width="12" style="159" bestFit="1" customWidth="1"/>
    <col min="268" max="506" width="11.42578125" style="159"/>
    <col min="507" max="507" width="0.140625" style="159" customWidth="1"/>
    <col min="508" max="508" width="2.7109375" style="159" customWidth="1"/>
    <col min="509" max="509" width="18.5703125" style="159" customWidth="1"/>
    <col min="510" max="510" width="1.28515625" style="159" customWidth="1"/>
    <col min="511" max="511" width="22.85546875" style="159" customWidth="1"/>
    <col min="512" max="512" width="9.42578125" style="159" bestFit="1" customWidth="1"/>
    <col min="513" max="513" width="1.5703125" style="159" customWidth="1"/>
    <col min="514" max="514" width="10.5703125" style="159" customWidth="1"/>
    <col min="515" max="515" width="9.28515625" style="159" customWidth="1"/>
    <col min="516" max="516" width="1.5703125" style="159" customWidth="1"/>
    <col min="517" max="517" width="10.5703125" style="159" customWidth="1"/>
    <col min="518" max="518" width="9.5703125" style="159" customWidth="1"/>
    <col min="519" max="519" width="1.5703125" style="159" customWidth="1"/>
    <col min="520" max="520" width="9.5703125" style="159" customWidth="1"/>
    <col min="521" max="521" width="12" style="159" bestFit="1" customWidth="1"/>
    <col min="522" max="522" width="13.42578125" style="159" bestFit="1" customWidth="1"/>
    <col min="523" max="523" width="12" style="159" bestFit="1" customWidth="1"/>
    <col min="524" max="762" width="11.42578125" style="159"/>
    <col min="763" max="763" width="0.140625" style="159" customWidth="1"/>
    <col min="764" max="764" width="2.7109375" style="159" customWidth="1"/>
    <col min="765" max="765" width="18.5703125" style="159" customWidth="1"/>
    <col min="766" max="766" width="1.28515625" style="159" customWidth="1"/>
    <col min="767" max="767" width="22.85546875" style="159" customWidth="1"/>
    <col min="768" max="768" width="9.42578125" style="159" bestFit="1" customWidth="1"/>
    <col min="769" max="769" width="1.5703125" style="159" customWidth="1"/>
    <col min="770" max="770" width="10.5703125" style="159" customWidth="1"/>
    <col min="771" max="771" width="9.28515625" style="159" customWidth="1"/>
    <col min="772" max="772" width="1.5703125" style="159" customWidth="1"/>
    <col min="773" max="773" width="10.5703125" style="159" customWidth="1"/>
    <col min="774" max="774" width="9.5703125" style="159" customWidth="1"/>
    <col min="775" max="775" width="1.5703125" style="159" customWidth="1"/>
    <col min="776" max="776" width="9.5703125" style="159" customWidth="1"/>
    <col min="777" max="777" width="12" style="159" bestFit="1" customWidth="1"/>
    <col min="778" max="778" width="13.42578125" style="159" bestFit="1" customWidth="1"/>
    <col min="779" max="779" width="12" style="159" bestFit="1" customWidth="1"/>
    <col min="780" max="1018" width="11.42578125" style="159"/>
    <col min="1019" max="1019" width="0.140625" style="159" customWidth="1"/>
    <col min="1020" max="1020" width="2.7109375" style="159" customWidth="1"/>
    <col min="1021" max="1021" width="18.5703125" style="159" customWidth="1"/>
    <col min="1022" max="1022" width="1.28515625" style="159" customWidth="1"/>
    <col min="1023" max="1023" width="22.85546875" style="159" customWidth="1"/>
    <col min="1024" max="1024" width="9.42578125" style="159" bestFit="1" customWidth="1"/>
    <col min="1025" max="1025" width="1.5703125" style="159" customWidth="1"/>
    <col min="1026" max="1026" width="10.5703125" style="159" customWidth="1"/>
    <col min="1027" max="1027" width="9.28515625" style="159" customWidth="1"/>
    <col min="1028" max="1028" width="1.5703125" style="159" customWidth="1"/>
    <col min="1029" max="1029" width="10.5703125" style="159" customWidth="1"/>
    <col min="1030" max="1030" width="9.5703125" style="159" customWidth="1"/>
    <col min="1031" max="1031" width="1.5703125" style="159" customWidth="1"/>
    <col min="1032" max="1032" width="9.5703125" style="159" customWidth="1"/>
    <col min="1033" max="1033" width="12" style="159" bestFit="1" customWidth="1"/>
    <col min="1034" max="1034" width="13.42578125" style="159" bestFit="1" customWidth="1"/>
    <col min="1035" max="1035" width="12" style="159" bestFit="1" customWidth="1"/>
    <col min="1036" max="1274" width="11.42578125" style="159"/>
    <col min="1275" max="1275" width="0.140625" style="159" customWidth="1"/>
    <col min="1276" max="1276" width="2.7109375" style="159" customWidth="1"/>
    <col min="1277" max="1277" width="18.5703125" style="159" customWidth="1"/>
    <col min="1278" max="1278" width="1.28515625" style="159" customWidth="1"/>
    <col min="1279" max="1279" width="22.85546875" style="159" customWidth="1"/>
    <col min="1280" max="1280" width="9.42578125" style="159" bestFit="1" customWidth="1"/>
    <col min="1281" max="1281" width="1.5703125" style="159" customWidth="1"/>
    <col min="1282" max="1282" width="10.5703125" style="159" customWidth="1"/>
    <col min="1283" max="1283" width="9.28515625" style="159" customWidth="1"/>
    <col min="1284" max="1284" width="1.5703125" style="159" customWidth="1"/>
    <col min="1285" max="1285" width="10.5703125" style="159" customWidth="1"/>
    <col min="1286" max="1286" width="9.5703125" style="159" customWidth="1"/>
    <col min="1287" max="1287" width="1.5703125" style="159" customWidth="1"/>
    <col min="1288" max="1288" width="9.5703125" style="159" customWidth="1"/>
    <col min="1289" max="1289" width="12" style="159" bestFit="1" customWidth="1"/>
    <col min="1290" max="1290" width="13.42578125" style="159" bestFit="1" customWidth="1"/>
    <col min="1291" max="1291" width="12" style="159" bestFit="1" customWidth="1"/>
    <col min="1292" max="1530" width="11.42578125" style="159"/>
    <col min="1531" max="1531" width="0.140625" style="159" customWidth="1"/>
    <col min="1532" max="1532" width="2.7109375" style="159" customWidth="1"/>
    <col min="1533" max="1533" width="18.5703125" style="159" customWidth="1"/>
    <col min="1534" max="1534" width="1.28515625" style="159" customWidth="1"/>
    <col min="1535" max="1535" width="22.85546875" style="159" customWidth="1"/>
    <col min="1536" max="1536" width="9.42578125" style="159" bestFit="1" customWidth="1"/>
    <col min="1537" max="1537" width="1.5703125" style="159" customWidth="1"/>
    <col min="1538" max="1538" width="10.5703125" style="159" customWidth="1"/>
    <col min="1539" max="1539" width="9.28515625" style="159" customWidth="1"/>
    <col min="1540" max="1540" width="1.5703125" style="159" customWidth="1"/>
    <col min="1541" max="1541" width="10.5703125" style="159" customWidth="1"/>
    <col min="1542" max="1542" width="9.5703125" style="159" customWidth="1"/>
    <col min="1543" max="1543" width="1.5703125" style="159" customWidth="1"/>
    <col min="1544" max="1544" width="9.5703125" style="159" customWidth="1"/>
    <col min="1545" max="1545" width="12" style="159" bestFit="1" customWidth="1"/>
    <col min="1546" max="1546" width="13.42578125" style="159" bestFit="1" customWidth="1"/>
    <col min="1547" max="1547" width="12" style="159" bestFit="1" customWidth="1"/>
    <col min="1548" max="1786" width="11.42578125" style="159"/>
    <col min="1787" max="1787" width="0.140625" style="159" customWidth="1"/>
    <col min="1788" max="1788" width="2.7109375" style="159" customWidth="1"/>
    <col min="1789" max="1789" width="18.5703125" style="159" customWidth="1"/>
    <col min="1790" max="1790" width="1.28515625" style="159" customWidth="1"/>
    <col min="1791" max="1791" width="22.85546875" style="159" customWidth="1"/>
    <col min="1792" max="1792" width="9.42578125" style="159" bestFit="1" customWidth="1"/>
    <col min="1793" max="1793" width="1.5703125" style="159" customWidth="1"/>
    <col min="1794" max="1794" width="10.5703125" style="159" customWidth="1"/>
    <col min="1795" max="1795" width="9.28515625" style="159" customWidth="1"/>
    <col min="1796" max="1796" width="1.5703125" style="159" customWidth="1"/>
    <col min="1797" max="1797" width="10.5703125" style="159" customWidth="1"/>
    <col min="1798" max="1798" width="9.5703125" style="159" customWidth="1"/>
    <col min="1799" max="1799" width="1.5703125" style="159" customWidth="1"/>
    <col min="1800" max="1800" width="9.5703125" style="159" customWidth="1"/>
    <col min="1801" max="1801" width="12" style="159" bestFit="1" customWidth="1"/>
    <col min="1802" max="1802" width="13.42578125" style="159" bestFit="1" customWidth="1"/>
    <col min="1803" max="1803" width="12" style="159" bestFit="1" customWidth="1"/>
    <col min="1804" max="2042" width="11.42578125" style="159"/>
    <col min="2043" max="2043" width="0.140625" style="159" customWidth="1"/>
    <col min="2044" max="2044" width="2.7109375" style="159" customWidth="1"/>
    <col min="2045" max="2045" width="18.5703125" style="159" customWidth="1"/>
    <col min="2046" max="2046" width="1.28515625" style="159" customWidth="1"/>
    <col min="2047" max="2047" width="22.85546875" style="159" customWidth="1"/>
    <col min="2048" max="2048" width="9.42578125" style="159" bestFit="1" customWidth="1"/>
    <col min="2049" max="2049" width="1.5703125" style="159" customWidth="1"/>
    <col min="2050" max="2050" width="10.5703125" style="159" customWidth="1"/>
    <col min="2051" max="2051" width="9.28515625" style="159" customWidth="1"/>
    <col min="2052" max="2052" width="1.5703125" style="159" customWidth="1"/>
    <col min="2053" max="2053" width="10.5703125" style="159" customWidth="1"/>
    <col min="2054" max="2054" width="9.5703125" style="159" customWidth="1"/>
    <col min="2055" max="2055" width="1.5703125" style="159" customWidth="1"/>
    <col min="2056" max="2056" width="9.5703125" style="159" customWidth="1"/>
    <col min="2057" max="2057" width="12" style="159" bestFit="1" customWidth="1"/>
    <col min="2058" max="2058" width="13.42578125" style="159" bestFit="1" customWidth="1"/>
    <col min="2059" max="2059" width="12" style="159" bestFit="1" customWidth="1"/>
    <col min="2060" max="2298" width="11.42578125" style="159"/>
    <col min="2299" max="2299" width="0.140625" style="159" customWidth="1"/>
    <col min="2300" max="2300" width="2.7109375" style="159" customWidth="1"/>
    <col min="2301" max="2301" width="18.5703125" style="159" customWidth="1"/>
    <col min="2302" max="2302" width="1.28515625" style="159" customWidth="1"/>
    <col min="2303" max="2303" width="22.85546875" style="159" customWidth="1"/>
    <col min="2304" max="2304" width="9.42578125" style="159" bestFit="1" customWidth="1"/>
    <col min="2305" max="2305" width="1.5703125" style="159" customWidth="1"/>
    <col min="2306" max="2306" width="10.5703125" style="159" customWidth="1"/>
    <col min="2307" max="2307" width="9.28515625" style="159" customWidth="1"/>
    <col min="2308" max="2308" width="1.5703125" style="159" customWidth="1"/>
    <col min="2309" max="2309" width="10.5703125" style="159" customWidth="1"/>
    <col min="2310" max="2310" width="9.5703125" style="159" customWidth="1"/>
    <col min="2311" max="2311" width="1.5703125" style="159" customWidth="1"/>
    <col min="2312" max="2312" width="9.5703125" style="159" customWidth="1"/>
    <col min="2313" max="2313" width="12" style="159" bestFit="1" customWidth="1"/>
    <col min="2314" max="2314" width="13.42578125" style="159" bestFit="1" customWidth="1"/>
    <col min="2315" max="2315" width="12" style="159" bestFit="1" customWidth="1"/>
    <col min="2316" max="2554" width="11.42578125" style="159"/>
    <col min="2555" max="2555" width="0.140625" style="159" customWidth="1"/>
    <col min="2556" max="2556" width="2.7109375" style="159" customWidth="1"/>
    <col min="2557" max="2557" width="18.5703125" style="159" customWidth="1"/>
    <col min="2558" max="2558" width="1.28515625" style="159" customWidth="1"/>
    <col min="2559" max="2559" width="22.85546875" style="159" customWidth="1"/>
    <col min="2560" max="2560" width="9.42578125" style="159" bestFit="1" customWidth="1"/>
    <col min="2561" max="2561" width="1.5703125" style="159" customWidth="1"/>
    <col min="2562" max="2562" width="10.5703125" style="159" customWidth="1"/>
    <col min="2563" max="2563" width="9.28515625" style="159" customWidth="1"/>
    <col min="2564" max="2564" width="1.5703125" style="159" customWidth="1"/>
    <col min="2565" max="2565" width="10.5703125" style="159" customWidth="1"/>
    <col min="2566" max="2566" width="9.5703125" style="159" customWidth="1"/>
    <col min="2567" max="2567" width="1.5703125" style="159" customWidth="1"/>
    <col min="2568" max="2568" width="9.5703125" style="159" customWidth="1"/>
    <col min="2569" max="2569" width="12" style="159" bestFit="1" customWidth="1"/>
    <col min="2570" max="2570" width="13.42578125" style="159" bestFit="1" customWidth="1"/>
    <col min="2571" max="2571" width="12" style="159" bestFit="1" customWidth="1"/>
    <col min="2572" max="2810" width="11.42578125" style="159"/>
    <col min="2811" max="2811" width="0.140625" style="159" customWidth="1"/>
    <col min="2812" max="2812" width="2.7109375" style="159" customWidth="1"/>
    <col min="2813" max="2813" width="18.5703125" style="159" customWidth="1"/>
    <col min="2814" max="2814" width="1.28515625" style="159" customWidth="1"/>
    <col min="2815" max="2815" width="22.85546875" style="159" customWidth="1"/>
    <col min="2816" max="2816" width="9.42578125" style="159" bestFit="1" customWidth="1"/>
    <col min="2817" max="2817" width="1.5703125" style="159" customWidth="1"/>
    <col min="2818" max="2818" width="10.5703125" style="159" customWidth="1"/>
    <col min="2819" max="2819" width="9.28515625" style="159" customWidth="1"/>
    <col min="2820" max="2820" width="1.5703125" style="159" customWidth="1"/>
    <col min="2821" max="2821" width="10.5703125" style="159" customWidth="1"/>
    <col min="2822" max="2822" width="9.5703125" style="159" customWidth="1"/>
    <col min="2823" max="2823" width="1.5703125" style="159" customWidth="1"/>
    <col min="2824" max="2824" width="9.5703125" style="159" customWidth="1"/>
    <col min="2825" max="2825" width="12" style="159" bestFit="1" customWidth="1"/>
    <col min="2826" max="2826" width="13.42578125" style="159" bestFit="1" customWidth="1"/>
    <col min="2827" max="2827" width="12" style="159" bestFit="1" customWidth="1"/>
    <col min="2828" max="3066" width="11.42578125" style="159"/>
    <col min="3067" max="3067" width="0.140625" style="159" customWidth="1"/>
    <col min="3068" max="3068" width="2.7109375" style="159" customWidth="1"/>
    <col min="3069" max="3069" width="18.5703125" style="159" customWidth="1"/>
    <col min="3070" max="3070" width="1.28515625" style="159" customWidth="1"/>
    <col min="3071" max="3071" width="22.85546875" style="159" customWidth="1"/>
    <col min="3072" max="3072" width="9.42578125" style="159" bestFit="1" customWidth="1"/>
    <col min="3073" max="3073" width="1.5703125" style="159" customWidth="1"/>
    <col min="3074" max="3074" width="10.5703125" style="159" customWidth="1"/>
    <col min="3075" max="3075" width="9.28515625" style="159" customWidth="1"/>
    <col min="3076" max="3076" width="1.5703125" style="159" customWidth="1"/>
    <col min="3077" max="3077" width="10.5703125" style="159" customWidth="1"/>
    <col min="3078" max="3078" width="9.5703125" style="159" customWidth="1"/>
    <col min="3079" max="3079" width="1.5703125" style="159" customWidth="1"/>
    <col min="3080" max="3080" width="9.5703125" style="159" customWidth="1"/>
    <col min="3081" max="3081" width="12" style="159" bestFit="1" customWidth="1"/>
    <col min="3082" max="3082" width="13.42578125" style="159" bestFit="1" customWidth="1"/>
    <col min="3083" max="3083" width="12" style="159" bestFit="1" customWidth="1"/>
    <col min="3084" max="3322" width="11.42578125" style="159"/>
    <col min="3323" max="3323" width="0.140625" style="159" customWidth="1"/>
    <col min="3324" max="3324" width="2.7109375" style="159" customWidth="1"/>
    <col min="3325" max="3325" width="18.5703125" style="159" customWidth="1"/>
    <col min="3326" max="3326" width="1.28515625" style="159" customWidth="1"/>
    <col min="3327" max="3327" width="22.85546875" style="159" customWidth="1"/>
    <col min="3328" max="3328" width="9.42578125" style="159" bestFit="1" customWidth="1"/>
    <col min="3329" max="3329" width="1.5703125" style="159" customWidth="1"/>
    <col min="3330" max="3330" width="10.5703125" style="159" customWidth="1"/>
    <col min="3331" max="3331" width="9.28515625" style="159" customWidth="1"/>
    <col min="3332" max="3332" width="1.5703125" style="159" customWidth="1"/>
    <col min="3333" max="3333" width="10.5703125" style="159" customWidth="1"/>
    <col min="3334" max="3334" width="9.5703125" style="159" customWidth="1"/>
    <col min="3335" max="3335" width="1.5703125" style="159" customWidth="1"/>
    <col min="3336" max="3336" width="9.5703125" style="159" customWidth="1"/>
    <col min="3337" max="3337" width="12" style="159" bestFit="1" customWidth="1"/>
    <col min="3338" max="3338" width="13.42578125" style="159" bestFit="1" customWidth="1"/>
    <col min="3339" max="3339" width="12" style="159" bestFit="1" customWidth="1"/>
    <col min="3340" max="3578" width="11.42578125" style="159"/>
    <col min="3579" max="3579" width="0.140625" style="159" customWidth="1"/>
    <col min="3580" max="3580" width="2.7109375" style="159" customWidth="1"/>
    <col min="3581" max="3581" width="18.5703125" style="159" customWidth="1"/>
    <col min="3582" max="3582" width="1.28515625" style="159" customWidth="1"/>
    <col min="3583" max="3583" width="22.85546875" style="159" customWidth="1"/>
    <col min="3584" max="3584" width="9.42578125" style="159" bestFit="1" customWidth="1"/>
    <col min="3585" max="3585" width="1.5703125" style="159" customWidth="1"/>
    <col min="3586" max="3586" width="10.5703125" style="159" customWidth="1"/>
    <col min="3587" max="3587" width="9.28515625" style="159" customWidth="1"/>
    <col min="3588" max="3588" width="1.5703125" style="159" customWidth="1"/>
    <col min="3589" max="3589" width="10.5703125" style="159" customWidth="1"/>
    <col min="3590" max="3590" width="9.5703125" style="159" customWidth="1"/>
    <col min="3591" max="3591" width="1.5703125" style="159" customWidth="1"/>
    <col min="3592" max="3592" width="9.5703125" style="159" customWidth="1"/>
    <col min="3593" max="3593" width="12" style="159" bestFit="1" customWidth="1"/>
    <col min="3594" max="3594" width="13.42578125" style="159" bestFit="1" customWidth="1"/>
    <col min="3595" max="3595" width="12" style="159" bestFit="1" customWidth="1"/>
    <col min="3596" max="3834" width="11.42578125" style="159"/>
    <col min="3835" max="3835" width="0.140625" style="159" customWidth="1"/>
    <col min="3836" max="3836" width="2.7109375" style="159" customWidth="1"/>
    <col min="3837" max="3837" width="18.5703125" style="159" customWidth="1"/>
    <col min="3838" max="3838" width="1.28515625" style="159" customWidth="1"/>
    <col min="3839" max="3839" width="22.85546875" style="159" customWidth="1"/>
    <col min="3840" max="3840" width="9.42578125" style="159" bestFit="1" customWidth="1"/>
    <col min="3841" max="3841" width="1.5703125" style="159" customWidth="1"/>
    <col min="3842" max="3842" width="10.5703125" style="159" customWidth="1"/>
    <col min="3843" max="3843" width="9.28515625" style="159" customWidth="1"/>
    <col min="3844" max="3844" width="1.5703125" style="159" customWidth="1"/>
    <col min="3845" max="3845" width="10.5703125" style="159" customWidth="1"/>
    <col min="3846" max="3846" width="9.5703125" style="159" customWidth="1"/>
    <col min="3847" max="3847" width="1.5703125" style="159" customWidth="1"/>
    <col min="3848" max="3848" width="9.5703125" style="159" customWidth="1"/>
    <col min="3849" max="3849" width="12" style="159" bestFit="1" customWidth="1"/>
    <col min="3850" max="3850" width="13.42578125" style="159" bestFit="1" customWidth="1"/>
    <col min="3851" max="3851" width="12" style="159" bestFit="1" customWidth="1"/>
    <col min="3852" max="4090" width="11.42578125" style="159"/>
    <col min="4091" max="4091" width="0.140625" style="159" customWidth="1"/>
    <col min="4092" max="4092" width="2.7109375" style="159" customWidth="1"/>
    <col min="4093" max="4093" width="18.5703125" style="159" customWidth="1"/>
    <col min="4094" max="4094" width="1.28515625" style="159" customWidth="1"/>
    <col min="4095" max="4095" width="22.85546875" style="159" customWidth="1"/>
    <col min="4096" max="4096" width="9.42578125" style="159" bestFit="1" customWidth="1"/>
    <col min="4097" max="4097" width="1.5703125" style="159" customWidth="1"/>
    <col min="4098" max="4098" width="10.5703125" style="159" customWidth="1"/>
    <col min="4099" max="4099" width="9.28515625" style="159" customWidth="1"/>
    <col min="4100" max="4100" width="1.5703125" style="159" customWidth="1"/>
    <col min="4101" max="4101" width="10.5703125" style="159" customWidth="1"/>
    <col min="4102" max="4102" width="9.5703125" style="159" customWidth="1"/>
    <col min="4103" max="4103" width="1.5703125" style="159" customWidth="1"/>
    <col min="4104" max="4104" width="9.5703125" style="159" customWidth="1"/>
    <col min="4105" max="4105" width="12" style="159" bestFit="1" customWidth="1"/>
    <col min="4106" max="4106" width="13.42578125" style="159" bestFit="1" customWidth="1"/>
    <col min="4107" max="4107" width="12" style="159" bestFit="1" customWidth="1"/>
    <col min="4108" max="4346" width="11.42578125" style="159"/>
    <col min="4347" max="4347" width="0.140625" style="159" customWidth="1"/>
    <col min="4348" max="4348" width="2.7109375" style="159" customWidth="1"/>
    <col min="4349" max="4349" width="18.5703125" style="159" customWidth="1"/>
    <col min="4350" max="4350" width="1.28515625" style="159" customWidth="1"/>
    <col min="4351" max="4351" width="22.85546875" style="159" customWidth="1"/>
    <col min="4352" max="4352" width="9.42578125" style="159" bestFit="1" customWidth="1"/>
    <col min="4353" max="4353" width="1.5703125" style="159" customWidth="1"/>
    <col min="4354" max="4354" width="10.5703125" style="159" customWidth="1"/>
    <col min="4355" max="4355" width="9.28515625" style="159" customWidth="1"/>
    <col min="4356" max="4356" width="1.5703125" style="159" customWidth="1"/>
    <col min="4357" max="4357" width="10.5703125" style="159" customWidth="1"/>
    <col min="4358" max="4358" width="9.5703125" style="159" customWidth="1"/>
    <col min="4359" max="4359" width="1.5703125" style="159" customWidth="1"/>
    <col min="4360" max="4360" width="9.5703125" style="159" customWidth="1"/>
    <col min="4361" max="4361" width="12" style="159" bestFit="1" customWidth="1"/>
    <col min="4362" max="4362" width="13.42578125" style="159" bestFit="1" customWidth="1"/>
    <col min="4363" max="4363" width="12" style="159" bestFit="1" customWidth="1"/>
    <col min="4364" max="4602" width="11.42578125" style="159"/>
    <col min="4603" max="4603" width="0.140625" style="159" customWidth="1"/>
    <col min="4604" max="4604" width="2.7109375" style="159" customWidth="1"/>
    <col min="4605" max="4605" width="18.5703125" style="159" customWidth="1"/>
    <col min="4606" max="4606" width="1.28515625" style="159" customWidth="1"/>
    <col min="4607" max="4607" width="22.85546875" style="159" customWidth="1"/>
    <col min="4608" max="4608" width="9.42578125" style="159" bestFit="1" customWidth="1"/>
    <col min="4609" max="4609" width="1.5703125" style="159" customWidth="1"/>
    <col min="4610" max="4610" width="10.5703125" style="159" customWidth="1"/>
    <col min="4611" max="4611" width="9.28515625" style="159" customWidth="1"/>
    <col min="4612" max="4612" width="1.5703125" style="159" customWidth="1"/>
    <col min="4613" max="4613" width="10.5703125" style="159" customWidth="1"/>
    <col min="4614" max="4614" width="9.5703125" style="159" customWidth="1"/>
    <col min="4615" max="4615" width="1.5703125" style="159" customWidth="1"/>
    <col min="4616" max="4616" width="9.5703125" style="159" customWidth="1"/>
    <col min="4617" max="4617" width="12" style="159" bestFit="1" customWidth="1"/>
    <col min="4618" max="4618" width="13.42578125" style="159" bestFit="1" customWidth="1"/>
    <col min="4619" max="4619" width="12" style="159" bestFit="1" customWidth="1"/>
    <col min="4620" max="4858" width="11.42578125" style="159"/>
    <col min="4859" max="4859" width="0.140625" style="159" customWidth="1"/>
    <col min="4860" max="4860" width="2.7109375" style="159" customWidth="1"/>
    <col min="4861" max="4861" width="18.5703125" style="159" customWidth="1"/>
    <col min="4862" max="4862" width="1.28515625" style="159" customWidth="1"/>
    <col min="4863" max="4863" width="22.85546875" style="159" customWidth="1"/>
    <col min="4864" max="4864" width="9.42578125" style="159" bestFit="1" customWidth="1"/>
    <col min="4865" max="4865" width="1.5703125" style="159" customWidth="1"/>
    <col min="4866" max="4866" width="10.5703125" style="159" customWidth="1"/>
    <col min="4867" max="4867" width="9.28515625" style="159" customWidth="1"/>
    <col min="4868" max="4868" width="1.5703125" style="159" customWidth="1"/>
    <col min="4869" max="4869" width="10.5703125" style="159" customWidth="1"/>
    <col min="4870" max="4870" width="9.5703125" style="159" customWidth="1"/>
    <col min="4871" max="4871" width="1.5703125" style="159" customWidth="1"/>
    <col min="4872" max="4872" width="9.5703125" style="159" customWidth="1"/>
    <col min="4873" max="4873" width="12" style="159" bestFit="1" customWidth="1"/>
    <col min="4874" max="4874" width="13.42578125" style="159" bestFit="1" customWidth="1"/>
    <col min="4875" max="4875" width="12" style="159" bestFit="1" customWidth="1"/>
    <col min="4876" max="5114" width="11.42578125" style="159"/>
    <col min="5115" max="5115" width="0.140625" style="159" customWidth="1"/>
    <col min="5116" max="5116" width="2.7109375" style="159" customWidth="1"/>
    <col min="5117" max="5117" width="18.5703125" style="159" customWidth="1"/>
    <col min="5118" max="5118" width="1.28515625" style="159" customWidth="1"/>
    <col min="5119" max="5119" width="22.85546875" style="159" customWidth="1"/>
    <col min="5120" max="5120" width="9.42578125" style="159" bestFit="1" customWidth="1"/>
    <col min="5121" max="5121" width="1.5703125" style="159" customWidth="1"/>
    <col min="5122" max="5122" width="10.5703125" style="159" customWidth="1"/>
    <col min="5123" max="5123" width="9.28515625" style="159" customWidth="1"/>
    <col min="5124" max="5124" width="1.5703125" style="159" customWidth="1"/>
    <col min="5125" max="5125" width="10.5703125" style="159" customWidth="1"/>
    <col min="5126" max="5126" width="9.5703125" style="159" customWidth="1"/>
    <col min="5127" max="5127" width="1.5703125" style="159" customWidth="1"/>
    <col min="5128" max="5128" width="9.5703125" style="159" customWidth="1"/>
    <col min="5129" max="5129" width="12" style="159" bestFit="1" customWidth="1"/>
    <col min="5130" max="5130" width="13.42578125" style="159" bestFit="1" customWidth="1"/>
    <col min="5131" max="5131" width="12" style="159" bestFit="1" customWidth="1"/>
    <col min="5132" max="5370" width="11.42578125" style="159"/>
    <col min="5371" max="5371" width="0.140625" style="159" customWidth="1"/>
    <col min="5372" max="5372" width="2.7109375" style="159" customWidth="1"/>
    <col min="5373" max="5373" width="18.5703125" style="159" customWidth="1"/>
    <col min="5374" max="5374" width="1.28515625" style="159" customWidth="1"/>
    <col min="5375" max="5375" width="22.85546875" style="159" customWidth="1"/>
    <col min="5376" max="5376" width="9.42578125" style="159" bestFit="1" customWidth="1"/>
    <col min="5377" max="5377" width="1.5703125" style="159" customWidth="1"/>
    <col min="5378" max="5378" width="10.5703125" style="159" customWidth="1"/>
    <col min="5379" max="5379" width="9.28515625" style="159" customWidth="1"/>
    <col min="5380" max="5380" width="1.5703125" style="159" customWidth="1"/>
    <col min="5381" max="5381" width="10.5703125" style="159" customWidth="1"/>
    <col min="5382" max="5382" width="9.5703125" style="159" customWidth="1"/>
    <col min="5383" max="5383" width="1.5703125" style="159" customWidth="1"/>
    <col min="5384" max="5384" width="9.5703125" style="159" customWidth="1"/>
    <col min="5385" max="5385" width="12" style="159" bestFit="1" customWidth="1"/>
    <col min="5386" max="5386" width="13.42578125" style="159" bestFit="1" customWidth="1"/>
    <col min="5387" max="5387" width="12" style="159" bestFit="1" customWidth="1"/>
    <col min="5388" max="5626" width="11.42578125" style="159"/>
    <col min="5627" max="5627" width="0.140625" style="159" customWidth="1"/>
    <col min="5628" max="5628" width="2.7109375" style="159" customWidth="1"/>
    <col min="5629" max="5629" width="18.5703125" style="159" customWidth="1"/>
    <col min="5630" max="5630" width="1.28515625" style="159" customWidth="1"/>
    <col min="5631" max="5631" width="22.85546875" style="159" customWidth="1"/>
    <col min="5632" max="5632" width="9.42578125" style="159" bestFit="1" customWidth="1"/>
    <col min="5633" max="5633" width="1.5703125" style="159" customWidth="1"/>
    <col min="5634" max="5634" width="10.5703125" style="159" customWidth="1"/>
    <col min="5635" max="5635" width="9.28515625" style="159" customWidth="1"/>
    <col min="5636" max="5636" width="1.5703125" style="159" customWidth="1"/>
    <col min="5637" max="5637" width="10.5703125" style="159" customWidth="1"/>
    <col min="5638" max="5638" width="9.5703125" style="159" customWidth="1"/>
    <col min="5639" max="5639" width="1.5703125" style="159" customWidth="1"/>
    <col min="5640" max="5640" width="9.5703125" style="159" customWidth="1"/>
    <col min="5641" max="5641" width="12" style="159" bestFit="1" customWidth="1"/>
    <col min="5642" max="5642" width="13.42578125" style="159" bestFit="1" customWidth="1"/>
    <col min="5643" max="5643" width="12" style="159" bestFit="1" customWidth="1"/>
    <col min="5644" max="5882" width="11.42578125" style="159"/>
    <col min="5883" max="5883" width="0.140625" style="159" customWidth="1"/>
    <col min="5884" max="5884" width="2.7109375" style="159" customWidth="1"/>
    <col min="5885" max="5885" width="18.5703125" style="159" customWidth="1"/>
    <col min="5886" max="5886" width="1.28515625" style="159" customWidth="1"/>
    <col min="5887" max="5887" width="22.85546875" style="159" customWidth="1"/>
    <col min="5888" max="5888" width="9.42578125" style="159" bestFit="1" customWidth="1"/>
    <col min="5889" max="5889" width="1.5703125" style="159" customWidth="1"/>
    <col min="5890" max="5890" width="10.5703125" style="159" customWidth="1"/>
    <col min="5891" max="5891" width="9.28515625" style="159" customWidth="1"/>
    <col min="5892" max="5892" width="1.5703125" style="159" customWidth="1"/>
    <col min="5893" max="5893" width="10.5703125" style="159" customWidth="1"/>
    <col min="5894" max="5894" width="9.5703125" style="159" customWidth="1"/>
    <col min="5895" max="5895" width="1.5703125" style="159" customWidth="1"/>
    <col min="5896" max="5896" width="9.5703125" style="159" customWidth="1"/>
    <col min="5897" max="5897" width="12" style="159" bestFit="1" customWidth="1"/>
    <col min="5898" max="5898" width="13.42578125" style="159" bestFit="1" customWidth="1"/>
    <col min="5899" max="5899" width="12" style="159" bestFit="1" customWidth="1"/>
    <col min="5900" max="6138" width="11.42578125" style="159"/>
    <col min="6139" max="6139" width="0.140625" style="159" customWidth="1"/>
    <col min="6140" max="6140" width="2.7109375" style="159" customWidth="1"/>
    <col min="6141" max="6141" width="18.5703125" style="159" customWidth="1"/>
    <col min="6142" max="6142" width="1.28515625" style="159" customWidth="1"/>
    <col min="6143" max="6143" width="22.85546875" style="159" customWidth="1"/>
    <col min="6144" max="6144" width="9.42578125" style="159" bestFit="1" customWidth="1"/>
    <col min="6145" max="6145" width="1.5703125" style="159" customWidth="1"/>
    <col min="6146" max="6146" width="10.5703125" style="159" customWidth="1"/>
    <col min="6147" max="6147" width="9.28515625" style="159" customWidth="1"/>
    <col min="6148" max="6148" width="1.5703125" style="159" customWidth="1"/>
    <col min="6149" max="6149" width="10.5703125" style="159" customWidth="1"/>
    <col min="6150" max="6150" width="9.5703125" style="159" customWidth="1"/>
    <col min="6151" max="6151" width="1.5703125" style="159" customWidth="1"/>
    <col min="6152" max="6152" width="9.5703125" style="159" customWidth="1"/>
    <col min="6153" max="6153" width="12" style="159" bestFit="1" customWidth="1"/>
    <col min="6154" max="6154" width="13.42578125" style="159" bestFit="1" customWidth="1"/>
    <col min="6155" max="6155" width="12" style="159" bestFit="1" customWidth="1"/>
    <col min="6156" max="6394" width="11.42578125" style="159"/>
    <col min="6395" max="6395" width="0.140625" style="159" customWidth="1"/>
    <col min="6396" max="6396" width="2.7109375" style="159" customWidth="1"/>
    <col min="6397" max="6397" width="18.5703125" style="159" customWidth="1"/>
    <col min="6398" max="6398" width="1.28515625" style="159" customWidth="1"/>
    <col min="6399" max="6399" width="22.85546875" style="159" customWidth="1"/>
    <col min="6400" max="6400" width="9.42578125" style="159" bestFit="1" customWidth="1"/>
    <col min="6401" max="6401" width="1.5703125" style="159" customWidth="1"/>
    <col min="6402" max="6402" width="10.5703125" style="159" customWidth="1"/>
    <col min="6403" max="6403" width="9.28515625" style="159" customWidth="1"/>
    <col min="6404" max="6404" width="1.5703125" style="159" customWidth="1"/>
    <col min="6405" max="6405" width="10.5703125" style="159" customWidth="1"/>
    <col min="6406" max="6406" width="9.5703125" style="159" customWidth="1"/>
    <col min="6407" max="6407" width="1.5703125" style="159" customWidth="1"/>
    <col min="6408" max="6408" width="9.5703125" style="159" customWidth="1"/>
    <col min="6409" max="6409" width="12" style="159" bestFit="1" customWidth="1"/>
    <col min="6410" max="6410" width="13.42578125" style="159" bestFit="1" customWidth="1"/>
    <col min="6411" max="6411" width="12" style="159" bestFit="1" customWidth="1"/>
    <col min="6412" max="6650" width="11.42578125" style="159"/>
    <col min="6651" max="6651" width="0.140625" style="159" customWidth="1"/>
    <col min="6652" max="6652" width="2.7109375" style="159" customWidth="1"/>
    <col min="6653" max="6653" width="18.5703125" style="159" customWidth="1"/>
    <col min="6654" max="6654" width="1.28515625" style="159" customWidth="1"/>
    <col min="6655" max="6655" width="22.85546875" style="159" customWidth="1"/>
    <col min="6656" max="6656" width="9.42578125" style="159" bestFit="1" customWidth="1"/>
    <col min="6657" max="6657" width="1.5703125" style="159" customWidth="1"/>
    <col min="6658" max="6658" width="10.5703125" style="159" customWidth="1"/>
    <col min="6659" max="6659" width="9.28515625" style="159" customWidth="1"/>
    <col min="6660" max="6660" width="1.5703125" style="159" customWidth="1"/>
    <col min="6661" max="6661" width="10.5703125" style="159" customWidth="1"/>
    <col min="6662" max="6662" width="9.5703125" style="159" customWidth="1"/>
    <col min="6663" max="6663" width="1.5703125" style="159" customWidth="1"/>
    <col min="6664" max="6664" width="9.5703125" style="159" customWidth="1"/>
    <col min="6665" max="6665" width="12" style="159" bestFit="1" customWidth="1"/>
    <col min="6666" max="6666" width="13.42578125" style="159" bestFit="1" customWidth="1"/>
    <col min="6667" max="6667" width="12" style="159" bestFit="1" customWidth="1"/>
    <col min="6668" max="6906" width="11.42578125" style="159"/>
    <col min="6907" max="6907" width="0.140625" style="159" customWidth="1"/>
    <col min="6908" max="6908" width="2.7109375" style="159" customWidth="1"/>
    <col min="6909" max="6909" width="18.5703125" style="159" customWidth="1"/>
    <col min="6910" max="6910" width="1.28515625" style="159" customWidth="1"/>
    <col min="6911" max="6911" width="22.85546875" style="159" customWidth="1"/>
    <col min="6912" max="6912" width="9.42578125" style="159" bestFit="1" customWidth="1"/>
    <col min="6913" max="6913" width="1.5703125" style="159" customWidth="1"/>
    <col min="6914" max="6914" width="10.5703125" style="159" customWidth="1"/>
    <col min="6915" max="6915" width="9.28515625" style="159" customWidth="1"/>
    <col min="6916" max="6916" width="1.5703125" style="159" customWidth="1"/>
    <col min="6917" max="6917" width="10.5703125" style="159" customWidth="1"/>
    <col min="6918" max="6918" width="9.5703125" style="159" customWidth="1"/>
    <col min="6919" max="6919" width="1.5703125" style="159" customWidth="1"/>
    <col min="6920" max="6920" width="9.5703125" style="159" customWidth="1"/>
    <col min="6921" max="6921" width="12" style="159" bestFit="1" customWidth="1"/>
    <col min="6922" max="6922" width="13.42578125" style="159" bestFit="1" customWidth="1"/>
    <col min="6923" max="6923" width="12" style="159" bestFit="1" customWidth="1"/>
    <col min="6924" max="7162" width="11.42578125" style="159"/>
    <col min="7163" max="7163" width="0.140625" style="159" customWidth="1"/>
    <col min="7164" max="7164" width="2.7109375" style="159" customWidth="1"/>
    <col min="7165" max="7165" width="18.5703125" style="159" customWidth="1"/>
    <col min="7166" max="7166" width="1.28515625" style="159" customWidth="1"/>
    <col min="7167" max="7167" width="22.85546875" style="159" customWidth="1"/>
    <col min="7168" max="7168" width="9.42578125" style="159" bestFit="1" customWidth="1"/>
    <col min="7169" max="7169" width="1.5703125" style="159" customWidth="1"/>
    <col min="7170" max="7170" width="10.5703125" style="159" customWidth="1"/>
    <col min="7171" max="7171" width="9.28515625" style="159" customWidth="1"/>
    <col min="7172" max="7172" width="1.5703125" style="159" customWidth="1"/>
    <col min="7173" max="7173" width="10.5703125" style="159" customWidth="1"/>
    <col min="7174" max="7174" width="9.5703125" style="159" customWidth="1"/>
    <col min="7175" max="7175" width="1.5703125" style="159" customWidth="1"/>
    <col min="7176" max="7176" width="9.5703125" style="159" customWidth="1"/>
    <col min="7177" max="7177" width="12" style="159" bestFit="1" customWidth="1"/>
    <col min="7178" max="7178" width="13.42578125" style="159" bestFit="1" customWidth="1"/>
    <col min="7179" max="7179" width="12" style="159" bestFit="1" customWidth="1"/>
    <col min="7180" max="7418" width="11.42578125" style="159"/>
    <col min="7419" max="7419" width="0.140625" style="159" customWidth="1"/>
    <col min="7420" max="7420" width="2.7109375" style="159" customWidth="1"/>
    <col min="7421" max="7421" width="18.5703125" style="159" customWidth="1"/>
    <col min="7422" max="7422" width="1.28515625" style="159" customWidth="1"/>
    <col min="7423" max="7423" width="22.85546875" style="159" customWidth="1"/>
    <col min="7424" max="7424" width="9.42578125" style="159" bestFit="1" customWidth="1"/>
    <col min="7425" max="7425" width="1.5703125" style="159" customWidth="1"/>
    <col min="7426" max="7426" width="10.5703125" style="159" customWidth="1"/>
    <col min="7427" max="7427" width="9.28515625" style="159" customWidth="1"/>
    <col min="7428" max="7428" width="1.5703125" style="159" customWidth="1"/>
    <col min="7429" max="7429" width="10.5703125" style="159" customWidth="1"/>
    <col min="7430" max="7430" width="9.5703125" style="159" customWidth="1"/>
    <col min="7431" max="7431" width="1.5703125" style="159" customWidth="1"/>
    <col min="7432" max="7432" width="9.5703125" style="159" customWidth="1"/>
    <col min="7433" max="7433" width="12" style="159" bestFit="1" customWidth="1"/>
    <col min="7434" max="7434" width="13.42578125" style="159" bestFit="1" customWidth="1"/>
    <col min="7435" max="7435" width="12" style="159" bestFit="1" customWidth="1"/>
    <col min="7436" max="7674" width="11.42578125" style="159"/>
    <col min="7675" max="7675" width="0.140625" style="159" customWidth="1"/>
    <col min="7676" max="7676" width="2.7109375" style="159" customWidth="1"/>
    <col min="7677" max="7677" width="18.5703125" style="159" customWidth="1"/>
    <col min="7678" max="7678" width="1.28515625" style="159" customWidth="1"/>
    <col min="7679" max="7679" width="22.85546875" style="159" customWidth="1"/>
    <col min="7680" max="7680" width="9.42578125" style="159" bestFit="1" customWidth="1"/>
    <col min="7681" max="7681" width="1.5703125" style="159" customWidth="1"/>
    <col min="7682" max="7682" width="10.5703125" style="159" customWidth="1"/>
    <col min="7683" max="7683" width="9.28515625" style="159" customWidth="1"/>
    <col min="7684" max="7684" width="1.5703125" style="159" customWidth="1"/>
    <col min="7685" max="7685" width="10.5703125" style="159" customWidth="1"/>
    <col min="7686" max="7686" width="9.5703125" style="159" customWidth="1"/>
    <col min="7687" max="7687" width="1.5703125" style="159" customWidth="1"/>
    <col min="7688" max="7688" width="9.5703125" style="159" customWidth="1"/>
    <col min="7689" max="7689" width="12" style="159" bestFit="1" customWidth="1"/>
    <col min="7690" max="7690" width="13.42578125" style="159" bestFit="1" customWidth="1"/>
    <col min="7691" max="7691" width="12" style="159" bestFit="1" customWidth="1"/>
    <col min="7692" max="7930" width="11.42578125" style="159"/>
    <col min="7931" max="7931" width="0.140625" style="159" customWidth="1"/>
    <col min="7932" max="7932" width="2.7109375" style="159" customWidth="1"/>
    <col min="7933" max="7933" width="18.5703125" style="159" customWidth="1"/>
    <col min="7934" max="7934" width="1.28515625" style="159" customWidth="1"/>
    <col min="7935" max="7935" width="22.85546875" style="159" customWidth="1"/>
    <col min="7936" max="7936" width="9.42578125" style="159" bestFit="1" customWidth="1"/>
    <col min="7937" max="7937" width="1.5703125" style="159" customWidth="1"/>
    <col min="7938" max="7938" width="10.5703125" style="159" customWidth="1"/>
    <col min="7939" max="7939" width="9.28515625" style="159" customWidth="1"/>
    <col min="7940" max="7940" width="1.5703125" style="159" customWidth="1"/>
    <col min="7941" max="7941" width="10.5703125" style="159" customWidth="1"/>
    <col min="7942" max="7942" width="9.5703125" style="159" customWidth="1"/>
    <col min="7943" max="7943" width="1.5703125" style="159" customWidth="1"/>
    <col min="7944" max="7944" width="9.5703125" style="159" customWidth="1"/>
    <col min="7945" max="7945" width="12" style="159" bestFit="1" customWidth="1"/>
    <col min="7946" max="7946" width="13.42578125" style="159" bestFit="1" customWidth="1"/>
    <col min="7947" max="7947" width="12" style="159" bestFit="1" customWidth="1"/>
    <col min="7948" max="8186" width="11.42578125" style="159"/>
    <col min="8187" max="8187" width="0.140625" style="159" customWidth="1"/>
    <col min="8188" max="8188" width="2.7109375" style="159" customWidth="1"/>
    <col min="8189" max="8189" width="18.5703125" style="159" customWidth="1"/>
    <col min="8190" max="8190" width="1.28515625" style="159" customWidth="1"/>
    <col min="8191" max="8191" width="22.85546875" style="159" customWidth="1"/>
    <col min="8192" max="8192" width="9.42578125" style="159" bestFit="1" customWidth="1"/>
    <col min="8193" max="8193" width="1.5703125" style="159" customWidth="1"/>
    <col min="8194" max="8194" width="10.5703125" style="159" customWidth="1"/>
    <col min="8195" max="8195" width="9.28515625" style="159" customWidth="1"/>
    <col min="8196" max="8196" width="1.5703125" style="159" customWidth="1"/>
    <col min="8197" max="8197" width="10.5703125" style="159" customWidth="1"/>
    <col min="8198" max="8198" width="9.5703125" style="159" customWidth="1"/>
    <col min="8199" max="8199" width="1.5703125" style="159" customWidth="1"/>
    <col min="8200" max="8200" width="9.5703125" style="159" customWidth="1"/>
    <col min="8201" max="8201" width="12" style="159" bestFit="1" customWidth="1"/>
    <col min="8202" max="8202" width="13.42578125" style="159" bestFit="1" customWidth="1"/>
    <col min="8203" max="8203" width="12" style="159" bestFit="1" customWidth="1"/>
    <col min="8204" max="8442" width="11.42578125" style="159"/>
    <col min="8443" max="8443" width="0.140625" style="159" customWidth="1"/>
    <col min="8444" max="8444" width="2.7109375" style="159" customWidth="1"/>
    <col min="8445" max="8445" width="18.5703125" style="159" customWidth="1"/>
    <col min="8446" max="8446" width="1.28515625" style="159" customWidth="1"/>
    <col min="8447" max="8447" width="22.85546875" style="159" customWidth="1"/>
    <col min="8448" max="8448" width="9.42578125" style="159" bestFit="1" customWidth="1"/>
    <col min="8449" max="8449" width="1.5703125" style="159" customWidth="1"/>
    <col min="8450" max="8450" width="10.5703125" style="159" customWidth="1"/>
    <col min="8451" max="8451" width="9.28515625" style="159" customWidth="1"/>
    <col min="8452" max="8452" width="1.5703125" style="159" customWidth="1"/>
    <col min="8453" max="8453" width="10.5703125" style="159" customWidth="1"/>
    <col min="8454" max="8454" width="9.5703125" style="159" customWidth="1"/>
    <col min="8455" max="8455" width="1.5703125" style="159" customWidth="1"/>
    <col min="8456" max="8456" width="9.5703125" style="159" customWidth="1"/>
    <col min="8457" max="8457" width="12" style="159" bestFit="1" customWidth="1"/>
    <col min="8458" max="8458" width="13.42578125" style="159" bestFit="1" customWidth="1"/>
    <col min="8459" max="8459" width="12" style="159" bestFit="1" customWidth="1"/>
    <col min="8460" max="8698" width="11.42578125" style="159"/>
    <col min="8699" max="8699" width="0.140625" style="159" customWidth="1"/>
    <col min="8700" max="8700" width="2.7109375" style="159" customWidth="1"/>
    <col min="8701" max="8701" width="18.5703125" style="159" customWidth="1"/>
    <col min="8702" max="8702" width="1.28515625" style="159" customWidth="1"/>
    <col min="8703" max="8703" width="22.85546875" style="159" customWidth="1"/>
    <col min="8704" max="8704" width="9.42578125" style="159" bestFit="1" customWidth="1"/>
    <col min="8705" max="8705" width="1.5703125" style="159" customWidth="1"/>
    <col min="8706" max="8706" width="10.5703125" style="159" customWidth="1"/>
    <col min="8707" max="8707" width="9.28515625" style="159" customWidth="1"/>
    <col min="8708" max="8708" width="1.5703125" style="159" customWidth="1"/>
    <col min="8709" max="8709" width="10.5703125" style="159" customWidth="1"/>
    <col min="8710" max="8710" width="9.5703125" style="159" customWidth="1"/>
    <col min="8711" max="8711" width="1.5703125" style="159" customWidth="1"/>
    <col min="8712" max="8712" width="9.5703125" style="159" customWidth="1"/>
    <col min="8713" max="8713" width="12" style="159" bestFit="1" customWidth="1"/>
    <col min="8714" max="8714" width="13.42578125" style="159" bestFit="1" customWidth="1"/>
    <col min="8715" max="8715" width="12" style="159" bestFit="1" customWidth="1"/>
    <col min="8716" max="8954" width="11.42578125" style="159"/>
    <col min="8955" max="8955" width="0.140625" style="159" customWidth="1"/>
    <col min="8956" max="8956" width="2.7109375" style="159" customWidth="1"/>
    <col min="8957" max="8957" width="18.5703125" style="159" customWidth="1"/>
    <col min="8958" max="8958" width="1.28515625" style="159" customWidth="1"/>
    <col min="8959" max="8959" width="22.85546875" style="159" customWidth="1"/>
    <col min="8960" max="8960" width="9.42578125" style="159" bestFit="1" customWidth="1"/>
    <col min="8961" max="8961" width="1.5703125" style="159" customWidth="1"/>
    <col min="8962" max="8962" width="10.5703125" style="159" customWidth="1"/>
    <col min="8963" max="8963" width="9.28515625" style="159" customWidth="1"/>
    <col min="8964" max="8964" width="1.5703125" style="159" customWidth="1"/>
    <col min="8965" max="8965" width="10.5703125" style="159" customWidth="1"/>
    <col min="8966" max="8966" width="9.5703125" style="159" customWidth="1"/>
    <col min="8967" max="8967" width="1.5703125" style="159" customWidth="1"/>
    <col min="8968" max="8968" width="9.5703125" style="159" customWidth="1"/>
    <col min="8969" max="8969" width="12" style="159" bestFit="1" customWidth="1"/>
    <col min="8970" max="8970" width="13.42578125" style="159" bestFit="1" customWidth="1"/>
    <col min="8971" max="8971" width="12" style="159" bestFit="1" customWidth="1"/>
    <col min="8972" max="9210" width="11.42578125" style="159"/>
    <col min="9211" max="9211" width="0.140625" style="159" customWidth="1"/>
    <col min="9212" max="9212" width="2.7109375" style="159" customWidth="1"/>
    <col min="9213" max="9213" width="18.5703125" style="159" customWidth="1"/>
    <col min="9214" max="9214" width="1.28515625" style="159" customWidth="1"/>
    <col min="9215" max="9215" width="22.85546875" style="159" customWidth="1"/>
    <col min="9216" max="9216" width="9.42578125" style="159" bestFit="1" customWidth="1"/>
    <col min="9217" max="9217" width="1.5703125" style="159" customWidth="1"/>
    <col min="9218" max="9218" width="10.5703125" style="159" customWidth="1"/>
    <col min="9219" max="9219" width="9.28515625" style="159" customWidth="1"/>
    <col min="9220" max="9220" width="1.5703125" style="159" customWidth="1"/>
    <col min="9221" max="9221" width="10.5703125" style="159" customWidth="1"/>
    <col min="9222" max="9222" width="9.5703125" style="159" customWidth="1"/>
    <col min="9223" max="9223" width="1.5703125" style="159" customWidth="1"/>
    <col min="9224" max="9224" width="9.5703125" style="159" customWidth="1"/>
    <col min="9225" max="9225" width="12" style="159" bestFit="1" customWidth="1"/>
    <col min="9226" max="9226" width="13.42578125" style="159" bestFit="1" customWidth="1"/>
    <col min="9227" max="9227" width="12" style="159" bestFit="1" customWidth="1"/>
    <col min="9228" max="9466" width="11.42578125" style="159"/>
    <col min="9467" max="9467" width="0.140625" style="159" customWidth="1"/>
    <col min="9468" max="9468" width="2.7109375" style="159" customWidth="1"/>
    <col min="9469" max="9469" width="18.5703125" style="159" customWidth="1"/>
    <col min="9470" max="9470" width="1.28515625" style="159" customWidth="1"/>
    <col min="9471" max="9471" width="22.85546875" style="159" customWidth="1"/>
    <col min="9472" max="9472" width="9.42578125" style="159" bestFit="1" customWidth="1"/>
    <col min="9473" max="9473" width="1.5703125" style="159" customWidth="1"/>
    <col min="9474" max="9474" width="10.5703125" style="159" customWidth="1"/>
    <col min="9475" max="9475" width="9.28515625" style="159" customWidth="1"/>
    <col min="9476" max="9476" width="1.5703125" style="159" customWidth="1"/>
    <col min="9477" max="9477" width="10.5703125" style="159" customWidth="1"/>
    <col min="9478" max="9478" width="9.5703125" style="159" customWidth="1"/>
    <col min="9479" max="9479" width="1.5703125" style="159" customWidth="1"/>
    <col min="9480" max="9480" width="9.5703125" style="159" customWidth="1"/>
    <col min="9481" max="9481" width="12" style="159" bestFit="1" customWidth="1"/>
    <col min="9482" max="9482" width="13.42578125" style="159" bestFit="1" customWidth="1"/>
    <col min="9483" max="9483" width="12" style="159" bestFit="1" customWidth="1"/>
    <col min="9484" max="9722" width="11.42578125" style="159"/>
    <col min="9723" max="9723" width="0.140625" style="159" customWidth="1"/>
    <col min="9724" max="9724" width="2.7109375" style="159" customWidth="1"/>
    <col min="9725" max="9725" width="18.5703125" style="159" customWidth="1"/>
    <col min="9726" max="9726" width="1.28515625" style="159" customWidth="1"/>
    <col min="9727" max="9727" width="22.85546875" style="159" customWidth="1"/>
    <col min="9728" max="9728" width="9.42578125" style="159" bestFit="1" customWidth="1"/>
    <col min="9729" max="9729" width="1.5703125" style="159" customWidth="1"/>
    <col min="9730" max="9730" width="10.5703125" style="159" customWidth="1"/>
    <col min="9731" max="9731" width="9.28515625" style="159" customWidth="1"/>
    <col min="9732" max="9732" width="1.5703125" style="159" customWidth="1"/>
    <col min="9733" max="9733" width="10.5703125" style="159" customWidth="1"/>
    <col min="9734" max="9734" width="9.5703125" style="159" customWidth="1"/>
    <col min="9735" max="9735" width="1.5703125" style="159" customWidth="1"/>
    <col min="9736" max="9736" width="9.5703125" style="159" customWidth="1"/>
    <col min="9737" max="9737" width="12" style="159" bestFit="1" customWidth="1"/>
    <col min="9738" max="9738" width="13.42578125" style="159" bestFit="1" customWidth="1"/>
    <col min="9739" max="9739" width="12" style="159" bestFit="1" customWidth="1"/>
    <col min="9740" max="9978" width="11.42578125" style="159"/>
    <col min="9979" max="9979" width="0.140625" style="159" customWidth="1"/>
    <col min="9980" max="9980" width="2.7109375" style="159" customWidth="1"/>
    <col min="9981" max="9981" width="18.5703125" style="159" customWidth="1"/>
    <col min="9982" max="9982" width="1.28515625" style="159" customWidth="1"/>
    <col min="9983" max="9983" width="22.85546875" style="159" customWidth="1"/>
    <col min="9984" max="9984" width="9.42578125" style="159" bestFit="1" customWidth="1"/>
    <col min="9985" max="9985" width="1.5703125" style="159" customWidth="1"/>
    <col min="9986" max="9986" width="10.5703125" style="159" customWidth="1"/>
    <col min="9987" max="9987" width="9.28515625" style="159" customWidth="1"/>
    <col min="9988" max="9988" width="1.5703125" style="159" customWidth="1"/>
    <col min="9989" max="9989" width="10.5703125" style="159" customWidth="1"/>
    <col min="9990" max="9990" width="9.5703125" style="159" customWidth="1"/>
    <col min="9991" max="9991" width="1.5703125" style="159" customWidth="1"/>
    <col min="9992" max="9992" width="9.5703125" style="159" customWidth="1"/>
    <col min="9993" max="9993" width="12" style="159" bestFit="1" customWidth="1"/>
    <col min="9994" max="9994" width="13.42578125" style="159" bestFit="1" customWidth="1"/>
    <col min="9995" max="9995" width="12" style="159" bestFit="1" customWidth="1"/>
    <col min="9996" max="10234" width="11.42578125" style="159"/>
    <col min="10235" max="10235" width="0.140625" style="159" customWidth="1"/>
    <col min="10236" max="10236" width="2.7109375" style="159" customWidth="1"/>
    <col min="10237" max="10237" width="18.5703125" style="159" customWidth="1"/>
    <col min="10238" max="10238" width="1.28515625" style="159" customWidth="1"/>
    <col min="10239" max="10239" width="22.85546875" style="159" customWidth="1"/>
    <col min="10240" max="10240" width="9.42578125" style="159" bestFit="1" customWidth="1"/>
    <col min="10241" max="10241" width="1.5703125" style="159" customWidth="1"/>
    <col min="10242" max="10242" width="10.5703125" style="159" customWidth="1"/>
    <col min="10243" max="10243" width="9.28515625" style="159" customWidth="1"/>
    <col min="10244" max="10244" width="1.5703125" style="159" customWidth="1"/>
    <col min="10245" max="10245" width="10.5703125" style="159" customWidth="1"/>
    <col min="10246" max="10246" width="9.5703125" style="159" customWidth="1"/>
    <col min="10247" max="10247" width="1.5703125" style="159" customWidth="1"/>
    <col min="10248" max="10248" width="9.5703125" style="159" customWidth="1"/>
    <col min="10249" max="10249" width="12" style="159" bestFit="1" customWidth="1"/>
    <col min="10250" max="10250" width="13.42578125" style="159" bestFit="1" customWidth="1"/>
    <col min="10251" max="10251" width="12" style="159" bestFit="1" customWidth="1"/>
    <col min="10252" max="10490" width="11.42578125" style="159"/>
    <col min="10491" max="10491" width="0.140625" style="159" customWidth="1"/>
    <col min="10492" max="10492" width="2.7109375" style="159" customWidth="1"/>
    <col min="10493" max="10493" width="18.5703125" style="159" customWidth="1"/>
    <col min="10494" max="10494" width="1.28515625" style="159" customWidth="1"/>
    <col min="10495" max="10495" width="22.85546875" style="159" customWidth="1"/>
    <col min="10496" max="10496" width="9.42578125" style="159" bestFit="1" customWidth="1"/>
    <col min="10497" max="10497" width="1.5703125" style="159" customWidth="1"/>
    <col min="10498" max="10498" width="10.5703125" style="159" customWidth="1"/>
    <col min="10499" max="10499" width="9.28515625" style="159" customWidth="1"/>
    <col min="10500" max="10500" width="1.5703125" style="159" customWidth="1"/>
    <col min="10501" max="10501" width="10.5703125" style="159" customWidth="1"/>
    <col min="10502" max="10502" width="9.5703125" style="159" customWidth="1"/>
    <col min="10503" max="10503" width="1.5703125" style="159" customWidth="1"/>
    <col min="10504" max="10504" width="9.5703125" style="159" customWidth="1"/>
    <col min="10505" max="10505" width="12" style="159" bestFit="1" customWidth="1"/>
    <col min="10506" max="10506" width="13.42578125" style="159" bestFit="1" customWidth="1"/>
    <col min="10507" max="10507" width="12" style="159" bestFit="1" customWidth="1"/>
    <col min="10508" max="10746" width="11.42578125" style="159"/>
    <col min="10747" max="10747" width="0.140625" style="159" customWidth="1"/>
    <col min="10748" max="10748" width="2.7109375" style="159" customWidth="1"/>
    <col min="10749" max="10749" width="18.5703125" style="159" customWidth="1"/>
    <col min="10750" max="10750" width="1.28515625" style="159" customWidth="1"/>
    <col min="10751" max="10751" width="22.85546875" style="159" customWidth="1"/>
    <col min="10752" max="10752" width="9.42578125" style="159" bestFit="1" customWidth="1"/>
    <col min="10753" max="10753" width="1.5703125" style="159" customWidth="1"/>
    <col min="10754" max="10754" width="10.5703125" style="159" customWidth="1"/>
    <col min="10755" max="10755" width="9.28515625" style="159" customWidth="1"/>
    <col min="10756" max="10756" width="1.5703125" style="159" customWidth="1"/>
    <col min="10757" max="10757" width="10.5703125" style="159" customWidth="1"/>
    <col min="10758" max="10758" width="9.5703125" style="159" customWidth="1"/>
    <col min="10759" max="10759" width="1.5703125" style="159" customWidth="1"/>
    <col min="10760" max="10760" width="9.5703125" style="159" customWidth="1"/>
    <col min="10761" max="10761" width="12" style="159" bestFit="1" customWidth="1"/>
    <col min="10762" max="10762" width="13.42578125" style="159" bestFit="1" customWidth="1"/>
    <col min="10763" max="10763" width="12" style="159" bestFit="1" customWidth="1"/>
    <col min="10764" max="11002" width="11.42578125" style="159"/>
    <col min="11003" max="11003" width="0.140625" style="159" customWidth="1"/>
    <col min="11004" max="11004" width="2.7109375" style="159" customWidth="1"/>
    <col min="11005" max="11005" width="18.5703125" style="159" customWidth="1"/>
    <col min="11006" max="11006" width="1.28515625" style="159" customWidth="1"/>
    <col min="11007" max="11007" width="22.85546875" style="159" customWidth="1"/>
    <col min="11008" max="11008" width="9.42578125" style="159" bestFit="1" customWidth="1"/>
    <col min="11009" max="11009" width="1.5703125" style="159" customWidth="1"/>
    <col min="11010" max="11010" width="10.5703125" style="159" customWidth="1"/>
    <col min="11011" max="11011" width="9.28515625" style="159" customWidth="1"/>
    <col min="11012" max="11012" width="1.5703125" style="159" customWidth="1"/>
    <col min="11013" max="11013" width="10.5703125" style="159" customWidth="1"/>
    <col min="11014" max="11014" width="9.5703125" style="159" customWidth="1"/>
    <col min="11015" max="11015" width="1.5703125" style="159" customWidth="1"/>
    <col min="11016" max="11016" width="9.5703125" style="159" customWidth="1"/>
    <col min="11017" max="11017" width="12" style="159" bestFit="1" customWidth="1"/>
    <col min="11018" max="11018" width="13.42578125" style="159" bestFit="1" customWidth="1"/>
    <col min="11019" max="11019" width="12" style="159" bestFit="1" customWidth="1"/>
    <col min="11020" max="11258" width="11.42578125" style="159"/>
    <col min="11259" max="11259" width="0.140625" style="159" customWidth="1"/>
    <col min="11260" max="11260" width="2.7109375" style="159" customWidth="1"/>
    <col min="11261" max="11261" width="18.5703125" style="159" customWidth="1"/>
    <col min="11262" max="11262" width="1.28515625" style="159" customWidth="1"/>
    <col min="11263" max="11263" width="22.85546875" style="159" customWidth="1"/>
    <col min="11264" max="11264" width="9.42578125" style="159" bestFit="1" customWidth="1"/>
    <col min="11265" max="11265" width="1.5703125" style="159" customWidth="1"/>
    <col min="11266" max="11266" width="10.5703125" style="159" customWidth="1"/>
    <col min="11267" max="11267" width="9.28515625" style="159" customWidth="1"/>
    <col min="11268" max="11268" width="1.5703125" style="159" customWidth="1"/>
    <col min="11269" max="11269" width="10.5703125" style="159" customWidth="1"/>
    <col min="11270" max="11270" width="9.5703125" style="159" customWidth="1"/>
    <col min="11271" max="11271" width="1.5703125" style="159" customWidth="1"/>
    <col min="11272" max="11272" width="9.5703125" style="159" customWidth="1"/>
    <col min="11273" max="11273" width="12" style="159" bestFit="1" customWidth="1"/>
    <col min="11274" max="11274" width="13.42578125" style="159" bestFit="1" customWidth="1"/>
    <col min="11275" max="11275" width="12" style="159" bestFit="1" customWidth="1"/>
    <col min="11276" max="11514" width="11.42578125" style="159"/>
    <col min="11515" max="11515" width="0.140625" style="159" customWidth="1"/>
    <col min="11516" max="11516" width="2.7109375" style="159" customWidth="1"/>
    <col min="11517" max="11517" width="18.5703125" style="159" customWidth="1"/>
    <col min="11518" max="11518" width="1.28515625" style="159" customWidth="1"/>
    <col min="11519" max="11519" width="22.85546875" style="159" customWidth="1"/>
    <col min="11520" max="11520" width="9.42578125" style="159" bestFit="1" customWidth="1"/>
    <col min="11521" max="11521" width="1.5703125" style="159" customWidth="1"/>
    <col min="11522" max="11522" width="10.5703125" style="159" customWidth="1"/>
    <col min="11523" max="11523" width="9.28515625" style="159" customWidth="1"/>
    <col min="11524" max="11524" width="1.5703125" style="159" customWidth="1"/>
    <col min="11525" max="11525" width="10.5703125" style="159" customWidth="1"/>
    <col min="11526" max="11526" width="9.5703125" style="159" customWidth="1"/>
    <col min="11527" max="11527" width="1.5703125" style="159" customWidth="1"/>
    <col min="11528" max="11528" width="9.5703125" style="159" customWidth="1"/>
    <col min="11529" max="11529" width="12" style="159" bestFit="1" customWidth="1"/>
    <col min="11530" max="11530" width="13.42578125" style="159" bestFit="1" customWidth="1"/>
    <col min="11531" max="11531" width="12" style="159" bestFit="1" customWidth="1"/>
    <col min="11532" max="11770" width="11.42578125" style="159"/>
    <col min="11771" max="11771" width="0.140625" style="159" customWidth="1"/>
    <col min="11772" max="11772" width="2.7109375" style="159" customWidth="1"/>
    <col min="11773" max="11773" width="18.5703125" style="159" customWidth="1"/>
    <col min="11774" max="11774" width="1.28515625" style="159" customWidth="1"/>
    <col min="11775" max="11775" width="22.85546875" style="159" customWidth="1"/>
    <col min="11776" max="11776" width="9.42578125" style="159" bestFit="1" customWidth="1"/>
    <col min="11777" max="11777" width="1.5703125" style="159" customWidth="1"/>
    <col min="11778" max="11778" width="10.5703125" style="159" customWidth="1"/>
    <col min="11779" max="11779" width="9.28515625" style="159" customWidth="1"/>
    <col min="11780" max="11780" width="1.5703125" style="159" customWidth="1"/>
    <col min="11781" max="11781" width="10.5703125" style="159" customWidth="1"/>
    <col min="11782" max="11782" width="9.5703125" style="159" customWidth="1"/>
    <col min="11783" max="11783" width="1.5703125" style="159" customWidth="1"/>
    <col min="11784" max="11784" width="9.5703125" style="159" customWidth="1"/>
    <col min="11785" max="11785" width="12" style="159" bestFit="1" customWidth="1"/>
    <col min="11786" max="11786" width="13.42578125" style="159" bestFit="1" customWidth="1"/>
    <col min="11787" max="11787" width="12" style="159" bestFit="1" customWidth="1"/>
    <col min="11788" max="12026" width="11.42578125" style="159"/>
    <col min="12027" max="12027" width="0.140625" style="159" customWidth="1"/>
    <col min="12028" max="12028" width="2.7109375" style="159" customWidth="1"/>
    <col min="12029" max="12029" width="18.5703125" style="159" customWidth="1"/>
    <col min="12030" max="12030" width="1.28515625" style="159" customWidth="1"/>
    <col min="12031" max="12031" width="22.85546875" style="159" customWidth="1"/>
    <col min="12032" max="12032" width="9.42578125" style="159" bestFit="1" customWidth="1"/>
    <col min="12033" max="12033" width="1.5703125" style="159" customWidth="1"/>
    <col min="12034" max="12034" width="10.5703125" style="159" customWidth="1"/>
    <col min="12035" max="12035" width="9.28515625" style="159" customWidth="1"/>
    <col min="12036" max="12036" width="1.5703125" style="159" customWidth="1"/>
    <col min="12037" max="12037" width="10.5703125" style="159" customWidth="1"/>
    <col min="12038" max="12038" width="9.5703125" style="159" customWidth="1"/>
    <col min="12039" max="12039" width="1.5703125" style="159" customWidth="1"/>
    <col min="12040" max="12040" width="9.5703125" style="159" customWidth="1"/>
    <col min="12041" max="12041" width="12" style="159" bestFit="1" customWidth="1"/>
    <col min="12042" max="12042" width="13.42578125" style="159" bestFit="1" customWidth="1"/>
    <col min="12043" max="12043" width="12" style="159" bestFit="1" customWidth="1"/>
    <col min="12044" max="12282" width="11.42578125" style="159"/>
    <col min="12283" max="12283" width="0.140625" style="159" customWidth="1"/>
    <col min="12284" max="12284" width="2.7109375" style="159" customWidth="1"/>
    <col min="12285" max="12285" width="18.5703125" style="159" customWidth="1"/>
    <col min="12286" max="12286" width="1.28515625" style="159" customWidth="1"/>
    <col min="12287" max="12287" width="22.85546875" style="159" customWidth="1"/>
    <col min="12288" max="12288" width="9.42578125" style="159" bestFit="1" customWidth="1"/>
    <col min="12289" max="12289" width="1.5703125" style="159" customWidth="1"/>
    <col min="12290" max="12290" width="10.5703125" style="159" customWidth="1"/>
    <col min="12291" max="12291" width="9.28515625" style="159" customWidth="1"/>
    <col min="12292" max="12292" width="1.5703125" style="159" customWidth="1"/>
    <col min="12293" max="12293" width="10.5703125" style="159" customWidth="1"/>
    <col min="12294" max="12294" width="9.5703125" style="159" customWidth="1"/>
    <col min="12295" max="12295" width="1.5703125" style="159" customWidth="1"/>
    <col min="12296" max="12296" width="9.5703125" style="159" customWidth="1"/>
    <col min="12297" max="12297" width="12" style="159" bestFit="1" customWidth="1"/>
    <col min="12298" max="12298" width="13.42578125" style="159" bestFit="1" customWidth="1"/>
    <col min="12299" max="12299" width="12" style="159" bestFit="1" customWidth="1"/>
    <col min="12300" max="12538" width="11.42578125" style="159"/>
    <col min="12539" max="12539" width="0.140625" style="159" customWidth="1"/>
    <col min="12540" max="12540" width="2.7109375" style="159" customWidth="1"/>
    <col min="12541" max="12541" width="18.5703125" style="159" customWidth="1"/>
    <col min="12542" max="12542" width="1.28515625" style="159" customWidth="1"/>
    <col min="12543" max="12543" width="22.85546875" style="159" customWidth="1"/>
    <col min="12544" max="12544" width="9.42578125" style="159" bestFit="1" customWidth="1"/>
    <col min="12545" max="12545" width="1.5703125" style="159" customWidth="1"/>
    <col min="12546" max="12546" width="10.5703125" style="159" customWidth="1"/>
    <col min="12547" max="12547" width="9.28515625" style="159" customWidth="1"/>
    <col min="12548" max="12548" width="1.5703125" style="159" customWidth="1"/>
    <col min="12549" max="12549" width="10.5703125" style="159" customWidth="1"/>
    <col min="12550" max="12550" width="9.5703125" style="159" customWidth="1"/>
    <col min="12551" max="12551" width="1.5703125" style="159" customWidth="1"/>
    <col min="12552" max="12552" width="9.5703125" style="159" customWidth="1"/>
    <col min="12553" max="12553" width="12" style="159" bestFit="1" customWidth="1"/>
    <col min="12554" max="12554" width="13.42578125" style="159" bestFit="1" customWidth="1"/>
    <col min="12555" max="12555" width="12" style="159" bestFit="1" customWidth="1"/>
    <col min="12556" max="12794" width="11.42578125" style="159"/>
    <col min="12795" max="12795" width="0.140625" style="159" customWidth="1"/>
    <col min="12796" max="12796" width="2.7109375" style="159" customWidth="1"/>
    <col min="12797" max="12797" width="18.5703125" style="159" customWidth="1"/>
    <col min="12798" max="12798" width="1.28515625" style="159" customWidth="1"/>
    <col min="12799" max="12799" width="22.85546875" style="159" customWidth="1"/>
    <col min="12800" max="12800" width="9.42578125" style="159" bestFit="1" customWidth="1"/>
    <col min="12801" max="12801" width="1.5703125" style="159" customWidth="1"/>
    <col min="12802" max="12802" width="10.5703125" style="159" customWidth="1"/>
    <col min="12803" max="12803" width="9.28515625" style="159" customWidth="1"/>
    <col min="12804" max="12804" width="1.5703125" style="159" customWidth="1"/>
    <col min="12805" max="12805" width="10.5703125" style="159" customWidth="1"/>
    <col min="12806" max="12806" width="9.5703125" style="159" customWidth="1"/>
    <col min="12807" max="12807" width="1.5703125" style="159" customWidth="1"/>
    <col min="12808" max="12808" width="9.5703125" style="159" customWidth="1"/>
    <col min="12809" max="12809" width="12" style="159" bestFit="1" customWidth="1"/>
    <col min="12810" max="12810" width="13.42578125" style="159" bestFit="1" customWidth="1"/>
    <col min="12811" max="12811" width="12" style="159" bestFit="1" customWidth="1"/>
    <col min="12812" max="13050" width="11.42578125" style="159"/>
    <col min="13051" max="13051" width="0.140625" style="159" customWidth="1"/>
    <col min="13052" max="13052" width="2.7109375" style="159" customWidth="1"/>
    <col min="13053" max="13053" width="18.5703125" style="159" customWidth="1"/>
    <col min="13054" max="13054" width="1.28515625" style="159" customWidth="1"/>
    <col min="13055" max="13055" width="22.85546875" style="159" customWidth="1"/>
    <col min="13056" max="13056" width="9.42578125" style="159" bestFit="1" customWidth="1"/>
    <col min="13057" max="13057" width="1.5703125" style="159" customWidth="1"/>
    <col min="13058" max="13058" width="10.5703125" style="159" customWidth="1"/>
    <col min="13059" max="13059" width="9.28515625" style="159" customWidth="1"/>
    <col min="13060" max="13060" width="1.5703125" style="159" customWidth="1"/>
    <col min="13061" max="13061" width="10.5703125" style="159" customWidth="1"/>
    <col min="13062" max="13062" width="9.5703125" style="159" customWidth="1"/>
    <col min="13063" max="13063" width="1.5703125" style="159" customWidth="1"/>
    <col min="13064" max="13064" width="9.5703125" style="159" customWidth="1"/>
    <col min="13065" max="13065" width="12" style="159" bestFit="1" customWidth="1"/>
    <col min="13066" max="13066" width="13.42578125" style="159" bestFit="1" customWidth="1"/>
    <col min="13067" max="13067" width="12" style="159" bestFit="1" customWidth="1"/>
    <col min="13068" max="13306" width="11.42578125" style="159"/>
    <col min="13307" max="13307" width="0.140625" style="159" customWidth="1"/>
    <col min="13308" max="13308" width="2.7109375" style="159" customWidth="1"/>
    <col min="13309" max="13309" width="18.5703125" style="159" customWidth="1"/>
    <col min="13310" max="13310" width="1.28515625" style="159" customWidth="1"/>
    <col min="13311" max="13311" width="22.85546875" style="159" customWidth="1"/>
    <col min="13312" max="13312" width="9.42578125" style="159" bestFit="1" customWidth="1"/>
    <col min="13313" max="13313" width="1.5703125" style="159" customWidth="1"/>
    <col min="13314" max="13314" width="10.5703125" style="159" customWidth="1"/>
    <col min="13315" max="13315" width="9.28515625" style="159" customWidth="1"/>
    <col min="13316" max="13316" width="1.5703125" style="159" customWidth="1"/>
    <col min="13317" max="13317" width="10.5703125" style="159" customWidth="1"/>
    <col min="13318" max="13318" width="9.5703125" style="159" customWidth="1"/>
    <col min="13319" max="13319" width="1.5703125" style="159" customWidth="1"/>
    <col min="13320" max="13320" width="9.5703125" style="159" customWidth="1"/>
    <col min="13321" max="13321" width="12" style="159" bestFit="1" customWidth="1"/>
    <col min="13322" max="13322" width="13.42578125" style="159" bestFit="1" customWidth="1"/>
    <col min="13323" max="13323" width="12" style="159" bestFit="1" customWidth="1"/>
    <col min="13324" max="13562" width="11.42578125" style="159"/>
    <col min="13563" max="13563" width="0.140625" style="159" customWidth="1"/>
    <col min="13564" max="13564" width="2.7109375" style="159" customWidth="1"/>
    <col min="13565" max="13565" width="18.5703125" style="159" customWidth="1"/>
    <col min="13566" max="13566" width="1.28515625" style="159" customWidth="1"/>
    <col min="13567" max="13567" width="22.85546875" style="159" customWidth="1"/>
    <col min="13568" max="13568" width="9.42578125" style="159" bestFit="1" customWidth="1"/>
    <col min="13569" max="13569" width="1.5703125" style="159" customWidth="1"/>
    <col min="13570" max="13570" width="10.5703125" style="159" customWidth="1"/>
    <col min="13571" max="13571" width="9.28515625" style="159" customWidth="1"/>
    <col min="13572" max="13572" width="1.5703125" style="159" customWidth="1"/>
    <col min="13573" max="13573" width="10.5703125" style="159" customWidth="1"/>
    <col min="13574" max="13574" width="9.5703125" style="159" customWidth="1"/>
    <col min="13575" max="13575" width="1.5703125" style="159" customWidth="1"/>
    <col min="13576" max="13576" width="9.5703125" style="159" customWidth="1"/>
    <col min="13577" max="13577" width="12" style="159" bestFit="1" customWidth="1"/>
    <col min="13578" max="13578" width="13.42578125" style="159" bestFit="1" customWidth="1"/>
    <col min="13579" max="13579" width="12" style="159" bestFit="1" customWidth="1"/>
    <col min="13580" max="13818" width="11.42578125" style="159"/>
    <col min="13819" max="13819" width="0.140625" style="159" customWidth="1"/>
    <col min="13820" max="13820" width="2.7109375" style="159" customWidth="1"/>
    <col min="13821" max="13821" width="18.5703125" style="159" customWidth="1"/>
    <col min="13822" max="13822" width="1.28515625" style="159" customWidth="1"/>
    <col min="13823" max="13823" width="22.85546875" style="159" customWidth="1"/>
    <col min="13824" max="13824" width="9.42578125" style="159" bestFit="1" customWidth="1"/>
    <col min="13825" max="13825" width="1.5703125" style="159" customWidth="1"/>
    <col min="13826" max="13826" width="10.5703125" style="159" customWidth="1"/>
    <col min="13827" max="13827" width="9.28515625" style="159" customWidth="1"/>
    <col min="13828" max="13828" width="1.5703125" style="159" customWidth="1"/>
    <col min="13829" max="13829" width="10.5703125" style="159" customWidth="1"/>
    <col min="13830" max="13830" width="9.5703125" style="159" customWidth="1"/>
    <col min="13831" max="13831" width="1.5703125" style="159" customWidth="1"/>
    <col min="13832" max="13832" width="9.5703125" style="159" customWidth="1"/>
    <col min="13833" max="13833" width="12" style="159" bestFit="1" customWidth="1"/>
    <col min="13834" max="13834" width="13.42578125" style="159" bestFit="1" customWidth="1"/>
    <col min="13835" max="13835" width="12" style="159" bestFit="1" customWidth="1"/>
    <col min="13836" max="14074" width="11.42578125" style="159"/>
    <col min="14075" max="14075" width="0.140625" style="159" customWidth="1"/>
    <col min="14076" max="14076" width="2.7109375" style="159" customWidth="1"/>
    <col min="14077" max="14077" width="18.5703125" style="159" customWidth="1"/>
    <col min="14078" max="14078" width="1.28515625" style="159" customWidth="1"/>
    <col min="14079" max="14079" width="22.85546875" style="159" customWidth="1"/>
    <col min="14080" max="14080" width="9.42578125" style="159" bestFit="1" customWidth="1"/>
    <col min="14081" max="14081" width="1.5703125" style="159" customWidth="1"/>
    <col min="14082" max="14082" width="10.5703125" style="159" customWidth="1"/>
    <col min="14083" max="14083" width="9.28515625" style="159" customWidth="1"/>
    <col min="14084" max="14084" width="1.5703125" style="159" customWidth="1"/>
    <col min="14085" max="14085" width="10.5703125" style="159" customWidth="1"/>
    <col min="14086" max="14086" width="9.5703125" style="159" customWidth="1"/>
    <col min="14087" max="14087" width="1.5703125" style="159" customWidth="1"/>
    <col min="14088" max="14088" width="9.5703125" style="159" customWidth="1"/>
    <col min="14089" max="14089" width="12" style="159" bestFit="1" customWidth="1"/>
    <col min="14090" max="14090" width="13.42578125" style="159" bestFit="1" customWidth="1"/>
    <col min="14091" max="14091" width="12" style="159" bestFit="1" customWidth="1"/>
    <col min="14092" max="14330" width="11.42578125" style="159"/>
    <col min="14331" max="14331" width="0.140625" style="159" customWidth="1"/>
    <col min="14332" max="14332" width="2.7109375" style="159" customWidth="1"/>
    <col min="14333" max="14333" width="18.5703125" style="159" customWidth="1"/>
    <col min="14334" max="14334" width="1.28515625" style="159" customWidth="1"/>
    <col min="14335" max="14335" width="22.85546875" style="159" customWidth="1"/>
    <col min="14336" max="14336" width="9.42578125" style="159" bestFit="1" customWidth="1"/>
    <col min="14337" max="14337" width="1.5703125" style="159" customWidth="1"/>
    <col min="14338" max="14338" width="10.5703125" style="159" customWidth="1"/>
    <col min="14339" max="14339" width="9.28515625" style="159" customWidth="1"/>
    <col min="14340" max="14340" width="1.5703125" style="159" customWidth="1"/>
    <col min="14341" max="14341" width="10.5703125" style="159" customWidth="1"/>
    <col min="14342" max="14342" width="9.5703125" style="159" customWidth="1"/>
    <col min="14343" max="14343" width="1.5703125" style="159" customWidth="1"/>
    <col min="14344" max="14344" width="9.5703125" style="159" customWidth="1"/>
    <col min="14345" max="14345" width="12" style="159" bestFit="1" customWidth="1"/>
    <col min="14346" max="14346" width="13.42578125" style="159" bestFit="1" customWidth="1"/>
    <col min="14347" max="14347" width="12" style="159" bestFit="1" customWidth="1"/>
    <col min="14348" max="14586" width="11.42578125" style="159"/>
    <col min="14587" max="14587" width="0.140625" style="159" customWidth="1"/>
    <col min="14588" max="14588" width="2.7109375" style="159" customWidth="1"/>
    <col min="14589" max="14589" width="18.5703125" style="159" customWidth="1"/>
    <col min="14590" max="14590" width="1.28515625" style="159" customWidth="1"/>
    <col min="14591" max="14591" width="22.85546875" style="159" customWidth="1"/>
    <col min="14592" max="14592" width="9.42578125" style="159" bestFit="1" customWidth="1"/>
    <col min="14593" max="14593" width="1.5703125" style="159" customWidth="1"/>
    <col min="14594" max="14594" width="10.5703125" style="159" customWidth="1"/>
    <col min="14595" max="14595" width="9.28515625" style="159" customWidth="1"/>
    <col min="14596" max="14596" width="1.5703125" style="159" customWidth="1"/>
    <col min="14597" max="14597" width="10.5703125" style="159" customWidth="1"/>
    <col min="14598" max="14598" width="9.5703125" style="159" customWidth="1"/>
    <col min="14599" max="14599" width="1.5703125" style="159" customWidth="1"/>
    <col min="14600" max="14600" width="9.5703125" style="159" customWidth="1"/>
    <col min="14601" max="14601" width="12" style="159" bestFit="1" customWidth="1"/>
    <col min="14602" max="14602" width="13.42578125" style="159" bestFit="1" customWidth="1"/>
    <col min="14603" max="14603" width="12" style="159" bestFit="1" customWidth="1"/>
    <col min="14604" max="14842" width="11.42578125" style="159"/>
    <col min="14843" max="14843" width="0.140625" style="159" customWidth="1"/>
    <col min="14844" max="14844" width="2.7109375" style="159" customWidth="1"/>
    <col min="14845" max="14845" width="18.5703125" style="159" customWidth="1"/>
    <col min="14846" max="14846" width="1.28515625" style="159" customWidth="1"/>
    <col min="14847" max="14847" width="22.85546875" style="159" customWidth="1"/>
    <col min="14848" max="14848" width="9.42578125" style="159" bestFit="1" customWidth="1"/>
    <col min="14849" max="14849" width="1.5703125" style="159" customWidth="1"/>
    <col min="14850" max="14850" width="10.5703125" style="159" customWidth="1"/>
    <col min="14851" max="14851" width="9.28515625" style="159" customWidth="1"/>
    <col min="14852" max="14852" width="1.5703125" style="159" customWidth="1"/>
    <col min="14853" max="14853" width="10.5703125" style="159" customWidth="1"/>
    <col min="14854" max="14854" width="9.5703125" style="159" customWidth="1"/>
    <col min="14855" max="14855" width="1.5703125" style="159" customWidth="1"/>
    <col min="14856" max="14856" width="9.5703125" style="159" customWidth="1"/>
    <col min="14857" max="14857" width="12" style="159" bestFit="1" customWidth="1"/>
    <col min="14858" max="14858" width="13.42578125" style="159" bestFit="1" customWidth="1"/>
    <col min="14859" max="14859" width="12" style="159" bestFit="1" customWidth="1"/>
    <col min="14860" max="15098" width="11.42578125" style="159"/>
    <col min="15099" max="15099" width="0.140625" style="159" customWidth="1"/>
    <col min="15100" max="15100" width="2.7109375" style="159" customWidth="1"/>
    <col min="15101" max="15101" width="18.5703125" style="159" customWidth="1"/>
    <col min="15102" max="15102" width="1.28515625" style="159" customWidth="1"/>
    <col min="15103" max="15103" width="22.85546875" style="159" customWidth="1"/>
    <col min="15104" max="15104" width="9.42578125" style="159" bestFit="1" customWidth="1"/>
    <col min="15105" max="15105" width="1.5703125" style="159" customWidth="1"/>
    <col min="15106" max="15106" width="10.5703125" style="159" customWidth="1"/>
    <col min="15107" max="15107" width="9.28515625" style="159" customWidth="1"/>
    <col min="15108" max="15108" width="1.5703125" style="159" customWidth="1"/>
    <col min="15109" max="15109" width="10.5703125" style="159" customWidth="1"/>
    <col min="15110" max="15110" width="9.5703125" style="159" customWidth="1"/>
    <col min="15111" max="15111" width="1.5703125" style="159" customWidth="1"/>
    <col min="15112" max="15112" width="9.5703125" style="159" customWidth="1"/>
    <col min="15113" max="15113" width="12" style="159" bestFit="1" customWidth="1"/>
    <col min="15114" max="15114" width="13.42578125" style="159" bestFit="1" customWidth="1"/>
    <col min="15115" max="15115" width="12" style="159" bestFit="1" customWidth="1"/>
    <col min="15116" max="15354" width="11.42578125" style="159"/>
    <col min="15355" max="15355" width="0.140625" style="159" customWidth="1"/>
    <col min="15356" max="15356" width="2.7109375" style="159" customWidth="1"/>
    <col min="15357" max="15357" width="18.5703125" style="159" customWidth="1"/>
    <col min="15358" max="15358" width="1.28515625" style="159" customWidth="1"/>
    <col min="15359" max="15359" width="22.85546875" style="159" customWidth="1"/>
    <col min="15360" max="15360" width="9.42578125" style="159" bestFit="1" customWidth="1"/>
    <col min="15361" max="15361" width="1.5703125" style="159" customWidth="1"/>
    <col min="15362" max="15362" width="10.5703125" style="159" customWidth="1"/>
    <col min="15363" max="15363" width="9.28515625" style="159" customWidth="1"/>
    <col min="15364" max="15364" width="1.5703125" style="159" customWidth="1"/>
    <col min="15365" max="15365" width="10.5703125" style="159" customWidth="1"/>
    <col min="15366" max="15366" width="9.5703125" style="159" customWidth="1"/>
    <col min="15367" max="15367" width="1.5703125" style="159" customWidth="1"/>
    <col min="15368" max="15368" width="9.5703125" style="159" customWidth="1"/>
    <col min="15369" max="15369" width="12" style="159" bestFit="1" customWidth="1"/>
    <col min="15370" max="15370" width="13.42578125" style="159" bestFit="1" customWidth="1"/>
    <col min="15371" max="15371" width="12" style="159" bestFit="1" customWidth="1"/>
    <col min="15372" max="15610" width="11.42578125" style="159"/>
    <col min="15611" max="15611" width="0.140625" style="159" customWidth="1"/>
    <col min="15612" max="15612" width="2.7109375" style="159" customWidth="1"/>
    <col min="15613" max="15613" width="18.5703125" style="159" customWidth="1"/>
    <col min="15614" max="15614" width="1.28515625" style="159" customWidth="1"/>
    <col min="15615" max="15615" width="22.85546875" style="159" customWidth="1"/>
    <col min="15616" max="15616" width="9.42578125" style="159" bestFit="1" customWidth="1"/>
    <col min="15617" max="15617" width="1.5703125" style="159" customWidth="1"/>
    <col min="15618" max="15618" width="10.5703125" style="159" customWidth="1"/>
    <col min="15619" max="15619" width="9.28515625" style="159" customWidth="1"/>
    <col min="15620" max="15620" width="1.5703125" style="159" customWidth="1"/>
    <col min="15621" max="15621" width="10.5703125" style="159" customWidth="1"/>
    <col min="15622" max="15622" width="9.5703125" style="159" customWidth="1"/>
    <col min="15623" max="15623" width="1.5703125" style="159" customWidth="1"/>
    <col min="15624" max="15624" width="9.5703125" style="159" customWidth="1"/>
    <col min="15625" max="15625" width="12" style="159" bestFit="1" customWidth="1"/>
    <col min="15626" max="15626" width="13.42578125" style="159" bestFit="1" customWidth="1"/>
    <col min="15627" max="15627" width="12" style="159" bestFit="1" customWidth="1"/>
    <col min="15628" max="15866" width="11.42578125" style="159"/>
    <col min="15867" max="15867" width="0.140625" style="159" customWidth="1"/>
    <col min="15868" max="15868" width="2.7109375" style="159" customWidth="1"/>
    <col min="15869" max="15869" width="18.5703125" style="159" customWidth="1"/>
    <col min="15870" max="15870" width="1.28515625" style="159" customWidth="1"/>
    <col min="15871" max="15871" width="22.85546875" style="159" customWidth="1"/>
    <col min="15872" max="15872" width="9.42578125" style="159" bestFit="1" customWidth="1"/>
    <col min="15873" max="15873" width="1.5703125" style="159" customWidth="1"/>
    <col min="15874" max="15874" width="10.5703125" style="159" customWidth="1"/>
    <col min="15875" max="15875" width="9.28515625" style="159" customWidth="1"/>
    <col min="15876" max="15876" width="1.5703125" style="159" customWidth="1"/>
    <col min="15877" max="15877" width="10.5703125" style="159" customWidth="1"/>
    <col min="15878" max="15878" width="9.5703125" style="159" customWidth="1"/>
    <col min="15879" max="15879" width="1.5703125" style="159" customWidth="1"/>
    <col min="15880" max="15880" width="9.5703125" style="159" customWidth="1"/>
    <col min="15881" max="15881" width="12" style="159" bestFit="1" customWidth="1"/>
    <col min="15882" max="15882" width="13.42578125" style="159" bestFit="1" customWidth="1"/>
    <col min="15883" max="15883" width="12" style="159" bestFit="1" customWidth="1"/>
    <col min="15884" max="16122" width="11.42578125" style="159"/>
    <col min="16123" max="16123" width="0.140625" style="159" customWidth="1"/>
    <col min="16124" max="16124" width="2.7109375" style="159" customWidth="1"/>
    <col min="16125" max="16125" width="18.5703125" style="159" customWidth="1"/>
    <col min="16126" max="16126" width="1.28515625" style="159" customWidth="1"/>
    <col min="16127" max="16127" width="22.85546875" style="159" customWidth="1"/>
    <col min="16128" max="16128" width="9.42578125" style="159" bestFit="1" customWidth="1"/>
    <col min="16129" max="16129" width="1.5703125" style="159" customWidth="1"/>
    <col min="16130" max="16130" width="10.5703125" style="159" customWidth="1"/>
    <col min="16131" max="16131" width="9.28515625" style="159" customWidth="1"/>
    <col min="16132" max="16132" width="1.5703125" style="159" customWidth="1"/>
    <col min="16133" max="16133" width="10.5703125" style="159" customWidth="1"/>
    <col min="16134" max="16134" width="9.5703125" style="159" customWidth="1"/>
    <col min="16135" max="16135" width="1.5703125" style="159" customWidth="1"/>
    <col min="16136" max="16136" width="9.5703125" style="159" customWidth="1"/>
    <col min="16137" max="16137" width="12" style="159" bestFit="1" customWidth="1"/>
    <col min="16138" max="16138" width="13.42578125" style="159" bestFit="1" customWidth="1"/>
    <col min="16139" max="16139" width="12" style="159" bestFit="1" customWidth="1"/>
    <col min="16140" max="16384" width="11.42578125" style="159"/>
  </cols>
  <sheetData>
    <row r="1" spans="2:14" ht="0.75" customHeight="1"/>
    <row r="2" spans="2:14" ht="21" customHeight="1">
      <c r="E2" s="160"/>
      <c r="K2" s="66" t="s">
        <v>36</v>
      </c>
    </row>
    <row r="3" spans="2:14" ht="15" customHeight="1">
      <c r="E3" s="1016" t="s">
        <v>538</v>
      </c>
      <c r="F3" s="1016"/>
      <c r="G3" s="1016"/>
      <c r="H3" s="1016"/>
      <c r="I3" s="1016"/>
      <c r="J3" s="1016"/>
      <c r="K3" s="1016"/>
    </row>
    <row r="4" spans="2:14" s="162" customFormat="1" ht="20.25" customHeight="1">
      <c r="B4" s="161"/>
      <c r="C4" s="6" t="str">
        <f>Indice!C4</f>
        <v>Producción de energía eléctrica</v>
      </c>
    </row>
    <row r="5" spans="2:14" s="162" customFormat="1" ht="12.75" customHeight="1">
      <c r="B5" s="161"/>
      <c r="C5" s="163"/>
    </row>
    <row r="6" spans="2:14" s="162" customFormat="1" ht="13.5" customHeight="1">
      <c r="B6" s="161"/>
      <c r="C6" s="164"/>
      <c r="D6" s="165"/>
      <c r="E6" s="165"/>
    </row>
    <row r="7" spans="2:14" s="162" customFormat="1" ht="12.75" customHeight="1">
      <c r="B7" s="161"/>
      <c r="C7" s="1012" t="s">
        <v>561</v>
      </c>
      <c r="D7" s="165"/>
      <c r="E7" s="166"/>
      <c r="F7" s="1021" t="s">
        <v>227</v>
      </c>
      <c r="G7" s="1021"/>
      <c r="H7" s="1021" t="s">
        <v>228</v>
      </c>
      <c r="I7" s="1021"/>
      <c r="J7" s="1021" t="s">
        <v>26</v>
      </c>
      <c r="K7" s="1022"/>
    </row>
    <row r="8" spans="2:14" s="162" customFormat="1" ht="12.75" customHeight="1">
      <c r="B8" s="161"/>
      <c r="C8" s="1012"/>
      <c r="D8" s="165"/>
      <c r="E8" s="166"/>
      <c r="F8" s="1023" t="s">
        <v>295</v>
      </c>
      <c r="G8" s="1023"/>
      <c r="H8" s="1023" t="s">
        <v>231</v>
      </c>
      <c r="I8" s="1023"/>
      <c r="J8" s="1023" t="s">
        <v>232</v>
      </c>
      <c r="K8" s="1023"/>
    </row>
    <row r="9" spans="2:14" s="162" customFormat="1" ht="12.75" customHeight="1">
      <c r="B9" s="161"/>
      <c r="C9" s="1012"/>
      <c r="D9" s="165"/>
      <c r="E9" s="167"/>
      <c r="F9" s="180" t="s">
        <v>10</v>
      </c>
      <c r="G9" s="258" t="str">
        <f>'Data 1'!F15</f>
        <v>%18/17</v>
      </c>
      <c r="H9" s="180" t="s">
        <v>10</v>
      </c>
      <c r="I9" s="180" t="str">
        <f>'Data 1'!I15</f>
        <v>%18/17</v>
      </c>
      <c r="J9" s="180" t="s">
        <v>10</v>
      </c>
      <c r="K9" s="180" t="str">
        <f>'Data 1'!L15</f>
        <v>%18/17</v>
      </c>
      <c r="L9" s="185"/>
      <c r="M9" s="185"/>
      <c r="N9" s="185"/>
    </row>
    <row r="10" spans="2:14" s="162" customFormat="1" ht="12.75" customHeight="1">
      <c r="B10" s="161"/>
      <c r="C10" s="293"/>
      <c r="D10" s="165"/>
      <c r="E10" s="461" t="s">
        <v>233</v>
      </c>
      <c r="F10" s="462">
        <f>'Data 1'!E16</f>
        <v>17046.656230000001</v>
      </c>
      <c r="G10" s="454">
        <f>'Data 1'!F16</f>
        <v>0.11024035226860907</v>
      </c>
      <c r="H10" s="462">
        <f>'Data 1'!H16</f>
        <v>2.02</v>
      </c>
      <c r="I10" s="454">
        <f>'Data 1'!I16</f>
        <v>0</v>
      </c>
      <c r="J10" s="462">
        <f>'Data 1'!K16</f>
        <v>17048.676230000001</v>
      </c>
      <c r="K10" s="454">
        <f>'Data 1'!L16</f>
        <v>0.11022727612306493</v>
      </c>
      <c r="L10" s="187"/>
      <c r="M10" s="185"/>
      <c r="N10" s="185"/>
    </row>
    <row r="11" spans="2:14" s="162" customFormat="1" ht="12.75" customHeight="1">
      <c r="B11" s="161"/>
      <c r="C11" s="293"/>
      <c r="D11" s="165"/>
      <c r="E11" s="461" t="s">
        <v>511</v>
      </c>
      <c r="F11" s="462">
        <f>'Data 1'!E17</f>
        <v>3328.8900000000003</v>
      </c>
      <c r="G11" s="454">
        <f>'Data 1'!F17</f>
        <v>0</v>
      </c>
      <c r="H11" s="462" t="str">
        <f>'Data 1'!H17</f>
        <v>-</v>
      </c>
      <c r="I11" s="454" t="str">
        <f>'Data 1'!I17</f>
        <v>-</v>
      </c>
      <c r="J11" s="462">
        <f>'Data 1'!K17</f>
        <v>3328.8900000000003</v>
      </c>
      <c r="K11" s="454">
        <f>'Data 1'!L17</f>
        <v>0</v>
      </c>
      <c r="L11" s="187"/>
      <c r="M11" s="185"/>
      <c r="N11" s="185"/>
    </row>
    <row r="12" spans="2:14" s="162" customFormat="1" ht="12.75" customHeight="1">
      <c r="B12" s="161"/>
      <c r="C12" s="293"/>
      <c r="D12" s="165"/>
      <c r="E12" s="461" t="s">
        <v>3</v>
      </c>
      <c r="F12" s="462">
        <f>'Data 1'!E18</f>
        <v>7117.29</v>
      </c>
      <c r="G12" s="454">
        <f>'Data 1'!F18</f>
        <v>0</v>
      </c>
      <c r="H12" s="462" t="str">
        <f>'Data 1'!H18</f>
        <v>-</v>
      </c>
      <c r="I12" s="454" t="str">
        <f>'Data 1'!I18</f>
        <v>-</v>
      </c>
      <c r="J12" s="462">
        <f>'Data 1'!K18</f>
        <v>7117.29</v>
      </c>
      <c r="K12" s="454">
        <f>'Data 1'!L18</f>
        <v>0</v>
      </c>
      <c r="L12" s="185"/>
      <c r="M12" s="185"/>
      <c r="N12" s="185"/>
    </row>
    <row r="13" spans="2:14" s="162" customFormat="1" ht="12.75" customHeight="1">
      <c r="B13" s="161"/>
      <c r="D13" s="165"/>
      <c r="E13" s="461" t="s">
        <v>4</v>
      </c>
      <c r="F13" s="462">
        <f>'Data 1'!E19</f>
        <v>9561.8849999999984</v>
      </c>
      <c r="G13" s="454">
        <f>'Data 1'!F19</f>
        <v>0.27281202449278563</v>
      </c>
      <c r="H13" s="462">
        <f>'Data 1'!H19</f>
        <v>468.4</v>
      </c>
      <c r="I13" s="454">
        <f>'Data 1'!I19</f>
        <v>0</v>
      </c>
      <c r="J13" s="462">
        <f>'Data 1'!K19</f>
        <v>10030.284999999998</v>
      </c>
      <c r="K13" s="454">
        <f>'Data 1'!L19</f>
        <v>0.26003896336264098</v>
      </c>
      <c r="L13" s="187"/>
      <c r="M13" s="185"/>
      <c r="N13" s="185"/>
    </row>
    <row r="14" spans="2:14" s="162" customFormat="1" ht="12.75" customHeight="1">
      <c r="B14" s="161"/>
      <c r="D14" s="165"/>
      <c r="E14" s="461" t="s">
        <v>66</v>
      </c>
      <c r="F14" s="462">
        <f>'Data 1'!E20</f>
        <v>0</v>
      </c>
      <c r="G14" s="454" t="str">
        <f>'Data 1'!F20</f>
        <v>-</v>
      </c>
      <c r="H14" s="462">
        <f>'Data 1'!H20</f>
        <v>2490.0600000000004</v>
      </c>
      <c r="I14" s="454">
        <f>'Data 1'!I20</f>
        <v>0</v>
      </c>
      <c r="J14" s="462">
        <f>'Data 1'!K20</f>
        <v>2490.0600000000004</v>
      </c>
      <c r="K14" s="454">
        <f>'Data 1'!L20</f>
        <v>0</v>
      </c>
      <c r="L14" s="187"/>
      <c r="M14" s="185"/>
      <c r="N14" s="185"/>
    </row>
    <row r="15" spans="2:14" s="162" customFormat="1" ht="12.75" customHeight="1">
      <c r="B15" s="161"/>
      <c r="C15" s="168"/>
      <c r="D15" s="165"/>
      <c r="E15" s="461" t="s">
        <v>67</v>
      </c>
      <c r="F15" s="462">
        <f>'Data 1'!E21</f>
        <v>24561.86</v>
      </c>
      <c r="G15" s="454">
        <f>'Data 1'!F21</f>
        <v>-1.5466349416439318</v>
      </c>
      <c r="H15" s="462">
        <f>'Data 1'!H21</f>
        <v>1722.15</v>
      </c>
      <c r="I15" s="454">
        <f>'Data 1'!I21</f>
        <v>0</v>
      </c>
      <c r="J15" s="462">
        <f>'Data 1'!K21</f>
        <v>26284.010000000002</v>
      </c>
      <c r="K15" s="454">
        <f>'Data 1'!L21</f>
        <v>-1.4467642499810585</v>
      </c>
      <c r="L15" s="187"/>
      <c r="M15" s="185"/>
      <c r="N15" s="185"/>
    </row>
    <row r="16" spans="2:14" s="162" customFormat="1" ht="12.75" customHeight="1">
      <c r="B16" s="161"/>
      <c r="C16" s="168"/>
      <c r="D16" s="165"/>
      <c r="E16" s="781" t="s">
        <v>234</v>
      </c>
      <c r="F16" s="462" t="str">
        <f>'Data 1'!E22</f>
        <v>-</v>
      </c>
      <c r="G16" s="454" t="str">
        <f>'Data 1'!F22</f>
        <v>-</v>
      </c>
      <c r="H16" s="462">
        <f>'Data 1'!H22</f>
        <v>11.39</v>
      </c>
      <c r="I16" s="454">
        <f>'Data 1'!I22</f>
        <v>0</v>
      </c>
      <c r="J16" s="462">
        <f>'Data 1'!K22</f>
        <v>11.39</v>
      </c>
      <c r="K16" s="454">
        <f>'Data 1'!L22</f>
        <v>0</v>
      </c>
      <c r="L16" s="187"/>
      <c r="M16" s="185"/>
      <c r="N16" s="185"/>
    </row>
    <row r="17" spans="2:14" s="162" customFormat="1" ht="12.75" customHeight="1">
      <c r="B17" s="161"/>
      <c r="C17" s="168"/>
      <c r="D17" s="165"/>
      <c r="E17" s="461" t="s">
        <v>235</v>
      </c>
      <c r="F17" s="462">
        <f>'Data 1'!E23</f>
        <v>23091.050999999999</v>
      </c>
      <c r="G17" s="454">
        <f>'Data 1'!F23</f>
        <v>0.74681119387487449</v>
      </c>
      <c r="H17" s="462">
        <f>'Data 1'!H23</f>
        <v>416.35249999999996</v>
      </c>
      <c r="I17" s="454">
        <f>'Data 1'!I23</f>
        <v>97.74753915387268</v>
      </c>
      <c r="J17" s="462">
        <f>'Data 1'!K23</f>
        <v>23507.4035</v>
      </c>
      <c r="K17" s="454">
        <f>'Data 1'!L23</f>
        <v>1.6297718889167534</v>
      </c>
      <c r="L17" s="187"/>
      <c r="M17" s="185"/>
      <c r="N17" s="185"/>
    </row>
    <row r="18" spans="2:14" s="162" customFormat="1" ht="12.75" customHeight="1">
      <c r="B18" s="161"/>
      <c r="C18" s="168"/>
      <c r="D18" s="165"/>
      <c r="E18" s="461" t="s">
        <v>236</v>
      </c>
      <c r="F18" s="462">
        <f>'Data 1'!E24</f>
        <v>4465.8568250001272</v>
      </c>
      <c r="G18" s="454">
        <f>'Data 1'!F24</f>
        <v>0.56796192427135406</v>
      </c>
      <c r="H18" s="462">
        <f>'Data 1'!H24</f>
        <v>247.95947499999946</v>
      </c>
      <c r="I18" s="454">
        <f>'Data 1'!I24</f>
        <v>0.20048220876984768</v>
      </c>
      <c r="J18" s="462">
        <f>'Data 1'!K24</f>
        <v>4713.8163000001268</v>
      </c>
      <c r="K18" s="454">
        <f>'Data 1'!L24</f>
        <v>0.54856434710230939</v>
      </c>
      <c r="L18" s="187"/>
      <c r="M18" s="185"/>
      <c r="N18" s="185"/>
    </row>
    <row r="19" spans="2:14" s="162" customFormat="1" ht="12.75" customHeight="1">
      <c r="B19" s="161"/>
      <c r="C19" s="168"/>
      <c r="D19" s="165"/>
      <c r="E19" s="461" t="s">
        <v>237</v>
      </c>
      <c r="F19" s="462">
        <f>'Data 1'!E25</f>
        <v>2304.1129999999998</v>
      </c>
      <c r="G19" s="454">
        <f>'Data 1'!F25</f>
        <v>0</v>
      </c>
      <c r="H19" s="462" t="str">
        <f>'Data 1'!H25</f>
        <v>-</v>
      </c>
      <c r="I19" s="454" t="str">
        <f>'Data 1'!I25</f>
        <v>-</v>
      </c>
      <c r="J19" s="462">
        <f>'Data 1'!K25</f>
        <v>2304.1129999999998</v>
      </c>
      <c r="K19" s="454">
        <f>'Data 1'!L25</f>
        <v>0</v>
      </c>
      <c r="L19" s="187"/>
      <c r="M19" s="185"/>
      <c r="N19" s="185"/>
    </row>
    <row r="20" spans="2:14" s="162" customFormat="1" ht="12.75" customHeight="1">
      <c r="B20" s="161"/>
      <c r="C20" s="168"/>
      <c r="D20" s="165"/>
      <c r="E20" s="461" t="s">
        <v>380</v>
      </c>
      <c r="F20" s="462">
        <f>'Data 1'!E26</f>
        <v>859.4899999999999</v>
      </c>
      <c r="G20" s="454">
        <f>'Data 1'!F26</f>
        <v>0.59691709874880594</v>
      </c>
      <c r="H20" s="462">
        <f>'Data 1'!H26</f>
        <v>5.8260000000000005</v>
      </c>
      <c r="I20" s="454">
        <f>'Data 1'!I26</f>
        <v>0</v>
      </c>
      <c r="J20" s="462">
        <f>'Data 1'!K26</f>
        <v>865.31599999999992</v>
      </c>
      <c r="K20" s="454">
        <f>'Data 1'!L26</f>
        <v>0.59287434783821258</v>
      </c>
      <c r="L20" s="187"/>
      <c r="M20" s="185"/>
      <c r="N20" s="185"/>
    </row>
    <row r="21" spans="2:14" s="162" customFormat="1" ht="12.75" customHeight="1">
      <c r="B21" s="161"/>
      <c r="C21" s="168"/>
      <c r="D21" s="165"/>
      <c r="E21" s="461" t="s">
        <v>247</v>
      </c>
      <c r="F21" s="462">
        <f>'Data 1'!E27</f>
        <v>5730.3649000000005</v>
      </c>
      <c r="G21" s="454">
        <f>'Data 1'!F27</f>
        <v>-1.2635583359720926</v>
      </c>
      <c r="H21" s="462">
        <f>'Data 1'!H27</f>
        <v>10.486999999999998</v>
      </c>
      <c r="I21" s="454">
        <f>'Data 1'!I27</f>
        <v>0</v>
      </c>
      <c r="J21" s="462">
        <f>'Data 1'!K27</f>
        <v>5740.8519000000006</v>
      </c>
      <c r="K21" s="454">
        <f>'Data 1'!L27</f>
        <v>-1.2612792656902627</v>
      </c>
      <c r="L21" s="187"/>
      <c r="M21" s="185"/>
      <c r="N21" s="185"/>
    </row>
    <row r="22" spans="2:14" s="162" customFormat="1" ht="12.75" customHeight="1">
      <c r="B22" s="161"/>
      <c r="C22" s="168"/>
      <c r="D22" s="165"/>
      <c r="E22" s="461" t="s">
        <v>430</v>
      </c>
      <c r="F22" s="462">
        <f>'Data 1'!E28</f>
        <v>452.3775</v>
      </c>
      <c r="G22" s="454">
        <f>'Data 1'!F28</f>
        <v>-1.4225150929766506</v>
      </c>
      <c r="H22" s="462">
        <f>'Data 1'!H28</f>
        <v>38.484000000000009</v>
      </c>
      <c r="I22" s="454">
        <f>'Data 1'!I28</f>
        <v>0</v>
      </c>
      <c r="J22" s="462">
        <f>'Data 1'!K28</f>
        <v>490.86149999999998</v>
      </c>
      <c r="K22" s="454">
        <f>'Data 1'!L28</f>
        <v>-1.3124523135289334</v>
      </c>
      <c r="L22" s="187"/>
      <c r="M22" s="185"/>
      <c r="N22" s="185"/>
    </row>
    <row r="23" spans="2:14" s="162" customFormat="1" ht="12.75" customHeight="1">
      <c r="B23" s="161"/>
      <c r="C23" s="168"/>
      <c r="D23" s="165"/>
      <c r="E23" s="461" t="s">
        <v>429</v>
      </c>
      <c r="F23" s="462">
        <f>'Data 1'!E29</f>
        <v>123.0415</v>
      </c>
      <c r="G23" s="454">
        <f>'Data 1'!F29</f>
        <v>0</v>
      </c>
      <c r="H23" s="462">
        <f>'Data 1'!H29</f>
        <v>38.484000000000009</v>
      </c>
      <c r="I23" s="454">
        <f>'Data 1'!I29</f>
        <v>0</v>
      </c>
      <c r="J23" s="462">
        <f>'Data 1'!K29</f>
        <v>161.52550000000002</v>
      </c>
      <c r="K23" s="454">
        <f>'Data 1'!L29</f>
        <v>0</v>
      </c>
      <c r="L23" s="187"/>
      <c r="M23" s="185"/>
      <c r="N23" s="185"/>
    </row>
    <row r="24" spans="2:14" s="162" customFormat="1" ht="16.149999999999999" customHeight="1">
      <c r="B24" s="161"/>
      <c r="C24" s="164"/>
      <c r="D24" s="165"/>
      <c r="E24" s="465" t="s">
        <v>0</v>
      </c>
      <c r="F24" s="466">
        <f>SUM(F10:F23)</f>
        <v>98642.875955000127</v>
      </c>
      <c r="G24" s="467">
        <f>'Data 1'!F30</f>
        <v>-0.2219603583706875</v>
      </c>
      <c r="H24" s="466">
        <f>SUM(H10:H23)</f>
        <v>5451.6129750000018</v>
      </c>
      <c r="I24" s="467">
        <f>'Data 1'!I30</f>
        <v>3.9330572843509159</v>
      </c>
      <c r="J24" s="466">
        <f>SUM(J10:J23)</f>
        <v>104094.48893000012</v>
      </c>
      <c r="K24" s="467">
        <f>'Data 1'!L30</f>
        <v>-1.2615810089444679E-2</v>
      </c>
      <c r="L24" s="187"/>
      <c r="M24" s="185"/>
      <c r="N24" s="185"/>
    </row>
    <row r="25" spans="2:14" ht="16.149999999999999" customHeight="1">
      <c r="E25" s="1020" t="s">
        <v>407</v>
      </c>
      <c r="F25" s="1020"/>
      <c r="G25" s="1020"/>
      <c r="H25" s="1020"/>
      <c r="I25" s="1020"/>
      <c r="J25" s="1020"/>
      <c r="K25" s="1020"/>
      <c r="L25" s="186"/>
      <c r="M25" s="186"/>
      <c r="N25" s="186"/>
    </row>
    <row r="27" spans="2:14">
      <c r="D27" s="169"/>
      <c r="E27" s="169"/>
      <c r="F27" s="170"/>
      <c r="G27" s="171"/>
      <c r="H27" s="882"/>
      <c r="I27" s="883"/>
      <c r="J27" s="882"/>
      <c r="K27" s="883"/>
    </row>
    <row r="28" spans="2:14">
      <c r="D28" s="169"/>
      <c r="E28" s="169"/>
      <c r="F28" s="170"/>
      <c r="G28" s="171"/>
      <c r="H28" s="882"/>
      <c r="I28" s="883"/>
      <c r="J28" s="882"/>
      <c r="K28" s="883"/>
    </row>
    <row r="29" spans="2:14">
      <c r="D29" s="169"/>
      <c r="E29" s="169"/>
      <c r="F29" s="170"/>
      <c r="G29" s="171"/>
      <c r="H29" s="882"/>
      <c r="I29" s="883"/>
      <c r="J29" s="882"/>
      <c r="K29" s="883"/>
    </row>
    <row r="30" spans="2:14">
      <c r="D30" s="169"/>
      <c r="E30" s="169"/>
      <c r="F30" s="170"/>
      <c r="G30" s="171"/>
      <c r="H30" s="882"/>
      <c r="I30" s="883"/>
      <c r="J30" s="882"/>
      <c r="K30" s="883"/>
    </row>
    <row r="31" spans="2:14">
      <c r="D31" s="169"/>
      <c r="E31" s="169"/>
      <c r="F31" s="170"/>
      <c r="G31" s="171"/>
      <c r="H31" s="882"/>
      <c r="I31" s="883"/>
      <c r="J31" s="882"/>
      <c r="K31" s="883"/>
    </row>
    <row r="32" spans="2:14">
      <c r="D32" s="169"/>
      <c r="E32" s="169"/>
      <c r="F32" s="170"/>
      <c r="G32" s="171"/>
      <c r="H32" s="882"/>
      <c r="I32" s="883"/>
      <c r="J32" s="882"/>
      <c r="K32" s="883"/>
    </row>
    <row r="33" spans="4:11">
      <c r="D33" s="169"/>
      <c r="E33" s="169"/>
      <c r="F33" s="170"/>
      <c r="G33" s="171"/>
      <c r="H33" s="882"/>
      <c r="I33" s="883"/>
      <c r="J33" s="882"/>
      <c r="K33" s="883"/>
    </row>
    <row r="34" spans="4:11">
      <c r="D34" s="169"/>
      <c r="E34" s="169"/>
      <c r="F34" s="170"/>
      <c r="G34" s="171"/>
      <c r="H34" s="882"/>
      <c r="I34" s="883"/>
      <c r="J34" s="882"/>
      <c r="K34" s="883"/>
    </row>
    <row r="35" spans="4:11">
      <c r="D35" s="169"/>
      <c r="E35" s="169"/>
      <c r="F35" s="170"/>
      <c r="G35" s="171"/>
      <c r="H35" s="882"/>
      <c r="I35" s="883"/>
      <c r="J35" s="882"/>
      <c r="K35" s="883"/>
    </row>
    <row r="36" spans="4:11">
      <c r="D36" s="169"/>
      <c r="E36" s="169"/>
      <c r="F36" s="170"/>
      <c r="G36" s="171"/>
      <c r="H36" s="882"/>
      <c r="I36" s="883"/>
      <c r="J36" s="882"/>
      <c r="K36" s="883"/>
    </row>
    <row r="37" spans="4:11">
      <c r="D37" s="169"/>
      <c r="E37" s="169"/>
      <c r="F37" s="170"/>
      <c r="G37" s="171"/>
      <c r="H37" s="882"/>
      <c r="I37" s="883"/>
      <c r="J37" s="882"/>
      <c r="K37" s="883"/>
    </row>
    <row r="38" spans="4:11">
      <c r="D38" s="169"/>
      <c r="E38" s="169"/>
      <c r="F38" s="170"/>
      <c r="G38" s="171"/>
      <c r="H38" s="882"/>
      <c r="I38" s="883"/>
      <c r="J38" s="882"/>
      <c r="K38" s="883"/>
    </row>
    <row r="39" spans="4:11">
      <c r="E39" s="169"/>
      <c r="F39" s="170"/>
      <c r="G39" s="171"/>
      <c r="H39" s="882"/>
      <c r="I39" s="883"/>
      <c r="J39" s="882"/>
      <c r="K39" s="883"/>
    </row>
    <row r="40" spans="4:11">
      <c r="E40" s="169"/>
      <c r="F40" s="170"/>
      <c r="G40" s="171"/>
      <c r="H40" s="882"/>
      <c r="I40" s="883"/>
      <c r="J40" s="882"/>
      <c r="K40" s="883"/>
    </row>
    <row r="41" spans="4:11">
      <c r="F41" s="170"/>
      <c r="G41" s="171"/>
      <c r="H41" s="882"/>
      <c r="I41" s="883"/>
      <c r="J41" s="882"/>
      <c r="K41" s="883"/>
    </row>
  </sheetData>
  <mergeCells count="9">
    <mergeCell ref="C7:C9"/>
    <mergeCell ref="E3:K3"/>
    <mergeCell ref="E25:K25"/>
    <mergeCell ref="F7:G7"/>
    <mergeCell ref="H7:I7"/>
    <mergeCell ref="J7:K7"/>
    <mergeCell ref="F8:G8"/>
    <mergeCell ref="H8:I8"/>
    <mergeCell ref="J8:K8"/>
  </mergeCells>
  <hyperlinks>
    <hyperlink ref="C4" location="Indice!A1" display="Indice!A1"/>
  </hyperlinks>
  <printOptions horizontalCentered="1" verticalCentered="1"/>
  <pageMargins left="0.78740157480314965" right="0.78740157480314965" top="0.78740157480314965" bottom="0.98425196850393704" header="0" footer="0"/>
  <pageSetup paperSize="9" orientation="landscape" verticalDpi="4294967292" r:id="rId1"/>
  <headerFooter alignWithMargins="0"/>
  <ignoredErrors>
    <ignoredError sqref="G24 I24" formula="1"/>
  </ignoredErrors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72">
    <pageSetUpPr autoPageBreaks="0"/>
  </sheetPr>
  <dimension ref="A1:P32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0.140625" style="1" customWidth="1"/>
    <col min="2" max="2" width="2.7109375" style="1" customWidth="1"/>
    <col min="3" max="3" width="23.7109375" style="1" customWidth="1"/>
    <col min="4" max="4" width="1.28515625" style="1" customWidth="1"/>
    <col min="5" max="5" width="105.7109375" style="1" customWidth="1"/>
    <col min="6" max="256" width="11.42578125" style="1"/>
    <col min="257" max="257" width="0.140625" style="1" customWidth="1"/>
    <col min="258" max="258" width="2.7109375" style="1" customWidth="1"/>
    <col min="259" max="259" width="18.5703125" style="1" customWidth="1"/>
    <col min="260" max="260" width="1.28515625" style="1" customWidth="1"/>
    <col min="261" max="261" width="58.85546875" style="1" customWidth="1"/>
    <col min="262" max="263" width="11.42578125" style="1"/>
    <col min="264" max="264" width="12.85546875" style="1" customWidth="1"/>
    <col min="265" max="265" width="4.7109375" style="1" customWidth="1"/>
    <col min="266" max="512" width="11.42578125" style="1"/>
    <col min="513" max="513" width="0.140625" style="1" customWidth="1"/>
    <col min="514" max="514" width="2.7109375" style="1" customWidth="1"/>
    <col min="515" max="515" width="18.5703125" style="1" customWidth="1"/>
    <col min="516" max="516" width="1.28515625" style="1" customWidth="1"/>
    <col min="517" max="517" width="58.85546875" style="1" customWidth="1"/>
    <col min="518" max="519" width="11.42578125" style="1"/>
    <col min="520" max="520" width="12.85546875" style="1" customWidth="1"/>
    <col min="521" max="521" width="4.7109375" style="1" customWidth="1"/>
    <col min="522" max="768" width="11.42578125" style="1"/>
    <col min="769" max="769" width="0.140625" style="1" customWidth="1"/>
    <col min="770" max="770" width="2.7109375" style="1" customWidth="1"/>
    <col min="771" max="771" width="18.5703125" style="1" customWidth="1"/>
    <col min="772" max="772" width="1.28515625" style="1" customWidth="1"/>
    <col min="773" max="773" width="58.85546875" style="1" customWidth="1"/>
    <col min="774" max="775" width="11.42578125" style="1"/>
    <col min="776" max="776" width="12.85546875" style="1" customWidth="1"/>
    <col min="777" max="777" width="4.7109375" style="1" customWidth="1"/>
    <col min="778" max="1024" width="11.42578125" style="1"/>
    <col min="1025" max="1025" width="0.140625" style="1" customWidth="1"/>
    <col min="1026" max="1026" width="2.7109375" style="1" customWidth="1"/>
    <col min="1027" max="1027" width="18.5703125" style="1" customWidth="1"/>
    <col min="1028" max="1028" width="1.28515625" style="1" customWidth="1"/>
    <col min="1029" max="1029" width="58.85546875" style="1" customWidth="1"/>
    <col min="1030" max="1031" width="11.42578125" style="1"/>
    <col min="1032" max="1032" width="12.85546875" style="1" customWidth="1"/>
    <col min="1033" max="1033" width="4.7109375" style="1" customWidth="1"/>
    <col min="1034" max="1280" width="11.42578125" style="1"/>
    <col min="1281" max="1281" width="0.140625" style="1" customWidth="1"/>
    <col min="1282" max="1282" width="2.7109375" style="1" customWidth="1"/>
    <col min="1283" max="1283" width="18.5703125" style="1" customWidth="1"/>
    <col min="1284" max="1284" width="1.28515625" style="1" customWidth="1"/>
    <col min="1285" max="1285" width="58.85546875" style="1" customWidth="1"/>
    <col min="1286" max="1287" width="11.42578125" style="1"/>
    <col min="1288" max="1288" width="12.85546875" style="1" customWidth="1"/>
    <col min="1289" max="1289" width="4.7109375" style="1" customWidth="1"/>
    <col min="1290" max="1536" width="11.42578125" style="1"/>
    <col min="1537" max="1537" width="0.140625" style="1" customWidth="1"/>
    <col min="1538" max="1538" width="2.7109375" style="1" customWidth="1"/>
    <col min="1539" max="1539" width="18.5703125" style="1" customWidth="1"/>
    <col min="1540" max="1540" width="1.28515625" style="1" customWidth="1"/>
    <col min="1541" max="1541" width="58.85546875" style="1" customWidth="1"/>
    <col min="1542" max="1543" width="11.42578125" style="1"/>
    <col min="1544" max="1544" width="12.85546875" style="1" customWidth="1"/>
    <col min="1545" max="1545" width="4.7109375" style="1" customWidth="1"/>
    <col min="1546" max="1792" width="11.42578125" style="1"/>
    <col min="1793" max="1793" width="0.140625" style="1" customWidth="1"/>
    <col min="1794" max="1794" width="2.7109375" style="1" customWidth="1"/>
    <col min="1795" max="1795" width="18.5703125" style="1" customWidth="1"/>
    <col min="1796" max="1796" width="1.28515625" style="1" customWidth="1"/>
    <col min="1797" max="1797" width="58.85546875" style="1" customWidth="1"/>
    <col min="1798" max="1799" width="11.42578125" style="1"/>
    <col min="1800" max="1800" width="12.85546875" style="1" customWidth="1"/>
    <col min="1801" max="1801" width="4.7109375" style="1" customWidth="1"/>
    <col min="1802" max="2048" width="11.42578125" style="1"/>
    <col min="2049" max="2049" width="0.140625" style="1" customWidth="1"/>
    <col min="2050" max="2050" width="2.7109375" style="1" customWidth="1"/>
    <col min="2051" max="2051" width="18.5703125" style="1" customWidth="1"/>
    <col min="2052" max="2052" width="1.28515625" style="1" customWidth="1"/>
    <col min="2053" max="2053" width="58.85546875" style="1" customWidth="1"/>
    <col min="2054" max="2055" width="11.42578125" style="1"/>
    <col min="2056" max="2056" width="12.85546875" style="1" customWidth="1"/>
    <col min="2057" max="2057" width="4.7109375" style="1" customWidth="1"/>
    <col min="2058" max="2304" width="11.42578125" style="1"/>
    <col min="2305" max="2305" width="0.140625" style="1" customWidth="1"/>
    <col min="2306" max="2306" width="2.7109375" style="1" customWidth="1"/>
    <col min="2307" max="2307" width="18.5703125" style="1" customWidth="1"/>
    <col min="2308" max="2308" width="1.28515625" style="1" customWidth="1"/>
    <col min="2309" max="2309" width="58.85546875" style="1" customWidth="1"/>
    <col min="2310" max="2311" width="11.42578125" style="1"/>
    <col min="2312" max="2312" width="12.85546875" style="1" customWidth="1"/>
    <col min="2313" max="2313" width="4.7109375" style="1" customWidth="1"/>
    <col min="2314" max="2560" width="11.42578125" style="1"/>
    <col min="2561" max="2561" width="0.140625" style="1" customWidth="1"/>
    <col min="2562" max="2562" width="2.7109375" style="1" customWidth="1"/>
    <col min="2563" max="2563" width="18.5703125" style="1" customWidth="1"/>
    <col min="2564" max="2564" width="1.28515625" style="1" customWidth="1"/>
    <col min="2565" max="2565" width="58.85546875" style="1" customWidth="1"/>
    <col min="2566" max="2567" width="11.42578125" style="1"/>
    <col min="2568" max="2568" width="12.85546875" style="1" customWidth="1"/>
    <col min="2569" max="2569" width="4.7109375" style="1" customWidth="1"/>
    <col min="2570" max="2816" width="11.42578125" style="1"/>
    <col min="2817" max="2817" width="0.140625" style="1" customWidth="1"/>
    <col min="2818" max="2818" width="2.7109375" style="1" customWidth="1"/>
    <col min="2819" max="2819" width="18.5703125" style="1" customWidth="1"/>
    <col min="2820" max="2820" width="1.28515625" style="1" customWidth="1"/>
    <col min="2821" max="2821" width="58.85546875" style="1" customWidth="1"/>
    <col min="2822" max="2823" width="11.42578125" style="1"/>
    <col min="2824" max="2824" width="12.85546875" style="1" customWidth="1"/>
    <col min="2825" max="2825" width="4.7109375" style="1" customWidth="1"/>
    <col min="2826" max="3072" width="11.42578125" style="1"/>
    <col min="3073" max="3073" width="0.140625" style="1" customWidth="1"/>
    <col min="3074" max="3074" width="2.7109375" style="1" customWidth="1"/>
    <col min="3075" max="3075" width="18.5703125" style="1" customWidth="1"/>
    <col min="3076" max="3076" width="1.28515625" style="1" customWidth="1"/>
    <col min="3077" max="3077" width="58.85546875" style="1" customWidth="1"/>
    <col min="3078" max="3079" width="11.42578125" style="1"/>
    <col min="3080" max="3080" width="12.85546875" style="1" customWidth="1"/>
    <col min="3081" max="3081" width="4.7109375" style="1" customWidth="1"/>
    <col min="3082" max="3328" width="11.42578125" style="1"/>
    <col min="3329" max="3329" width="0.140625" style="1" customWidth="1"/>
    <col min="3330" max="3330" width="2.7109375" style="1" customWidth="1"/>
    <col min="3331" max="3331" width="18.5703125" style="1" customWidth="1"/>
    <col min="3332" max="3332" width="1.28515625" style="1" customWidth="1"/>
    <col min="3333" max="3333" width="58.85546875" style="1" customWidth="1"/>
    <col min="3334" max="3335" width="11.42578125" style="1"/>
    <col min="3336" max="3336" width="12.85546875" style="1" customWidth="1"/>
    <col min="3337" max="3337" width="4.7109375" style="1" customWidth="1"/>
    <col min="3338" max="3584" width="11.42578125" style="1"/>
    <col min="3585" max="3585" width="0.140625" style="1" customWidth="1"/>
    <col min="3586" max="3586" width="2.7109375" style="1" customWidth="1"/>
    <col min="3587" max="3587" width="18.5703125" style="1" customWidth="1"/>
    <col min="3588" max="3588" width="1.28515625" style="1" customWidth="1"/>
    <col min="3589" max="3589" width="58.85546875" style="1" customWidth="1"/>
    <col min="3590" max="3591" width="11.42578125" style="1"/>
    <col min="3592" max="3592" width="12.85546875" style="1" customWidth="1"/>
    <col min="3593" max="3593" width="4.7109375" style="1" customWidth="1"/>
    <col min="3594" max="3840" width="11.42578125" style="1"/>
    <col min="3841" max="3841" width="0.140625" style="1" customWidth="1"/>
    <col min="3842" max="3842" width="2.7109375" style="1" customWidth="1"/>
    <col min="3843" max="3843" width="18.5703125" style="1" customWidth="1"/>
    <col min="3844" max="3844" width="1.28515625" style="1" customWidth="1"/>
    <col min="3845" max="3845" width="58.85546875" style="1" customWidth="1"/>
    <col min="3846" max="3847" width="11.42578125" style="1"/>
    <col min="3848" max="3848" width="12.85546875" style="1" customWidth="1"/>
    <col min="3849" max="3849" width="4.7109375" style="1" customWidth="1"/>
    <col min="3850" max="4096" width="11.42578125" style="1"/>
    <col min="4097" max="4097" width="0.140625" style="1" customWidth="1"/>
    <col min="4098" max="4098" width="2.7109375" style="1" customWidth="1"/>
    <col min="4099" max="4099" width="18.5703125" style="1" customWidth="1"/>
    <col min="4100" max="4100" width="1.28515625" style="1" customWidth="1"/>
    <col min="4101" max="4101" width="58.85546875" style="1" customWidth="1"/>
    <col min="4102" max="4103" width="11.42578125" style="1"/>
    <col min="4104" max="4104" width="12.85546875" style="1" customWidth="1"/>
    <col min="4105" max="4105" width="4.7109375" style="1" customWidth="1"/>
    <col min="4106" max="4352" width="11.42578125" style="1"/>
    <col min="4353" max="4353" width="0.140625" style="1" customWidth="1"/>
    <col min="4354" max="4354" width="2.7109375" style="1" customWidth="1"/>
    <col min="4355" max="4355" width="18.5703125" style="1" customWidth="1"/>
    <col min="4356" max="4356" width="1.28515625" style="1" customWidth="1"/>
    <col min="4357" max="4357" width="58.85546875" style="1" customWidth="1"/>
    <col min="4358" max="4359" width="11.42578125" style="1"/>
    <col min="4360" max="4360" width="12.85546875" style="1" customWidth="1"/>
    <col min="4361" max="4361" width="4.7109375" style="1" customWidth="1"/>
    <col min="4362" max="4608" width="11.42578125" style="1"/>
    <col min="4609" max="4609" width="0.140625" style="1" customWidth="1"/>
    <col min="4610" max="4610" width="2.7109375" style="1" customWidth="1"/>
    <col min="4611" max="4611" width="18.5703125" style="1" customWidth="1"/>
    <col min="4612" max="4612" width="1.28515625" style="1" customWidth="1"/>
    <col min="4613" max="4613" width="58.85546875" style="1" customWidth="1"/>
    <col min="4614" max="4615" width="11.42578125" style="1"/>
    <col min="4616" max="4616" width="12.85546875" style="1" customWidth="1"/>
    <col min="4617" max="4617" width="4.7109375" style="1" customWidth="1"/>
    <col min="4618" max="4864" width="11.42578125" style="1"/>
    <col min="4865" max="4865" width="0.140625" style="1" customWidth="1"/>
    <col min="4866" max="4866" width="2.7109375" style="1" customWidth="1"/>
    <col min="4867" max="4867" width="18.5703125" style="1" customWidth="1"/>
    <col min="4868" max="4868" width="1.28515625" style="1" customWidth="1"/>
    <col min="4869" max="4869" width="58.85546875" style="1" customWidth="1"/>
    <col min="4870" max="4871" width="11.42578125" style="1"/>
    <col min="4872" max="4872" width="12.85546875" style="1" customWidth="1"/>
    <col min="4873" max="4873" width="4.7109375" style="1" customWidth="1"/>
    <col min="4874" max="5120" width="11.42578125" style="1"/>
    <col min="5121" max="5121" width="0.140625" style="1" customWidth="1"/>
    <col min="5122" max="5122" width="2.7109375" style="1" customWidth="1"/>
    <col min="5123" max="5123" width="18.5703125" style="1" customWidth="1"/>
    <col min="5124" max="5124" width="1.28515625" style="1" customWidth="1"/>
    <col min="5125" max="5125" width="58.85546875" style="1" customWidth="1"/>
    <col min="5126" max="5127" width="11.42578125" style="1"/>
    <col min="5128" max="5128" width="12.85546875" style="1" customWidth="1"/>
    <col min="5129" max="5129" width="4.7109375" style="1" customWidth="1"/>
    <col min="5130" max="5376" width="11.42578125" style="1"/>
    <col min="5377" max="5377" width="0.140625" style="1" customWidth="1"/>
    <col min="5378" max="5378" width="2.7109375" style="1" customWidth="1"/>
    <col min="5379" max="5379" width="18.5703125" style="1" customWidth="1"/>
    <col min="5380" max="5380" width="1.28515625" style="1" customWidth="1"/>
    <col min="5381" max="5381" width="58.85546875" style="1" customWidth="1"/>
    <col min="5382" max="5383" width="11.42578125" style="1"/>
    <col min="5384" max="5384" width="12.85546875" style="1" customWidth="1"/>
    <col min="5385" max="5385" width="4.7109375" style="1" customWidth="1"/>
    <col min="5386" max="5632" width="11.42578125" style="1"/>
    <col min="5633" max="5633" width="0.140625" style="1" customWidth="1"/>
    <col min="5634" max="5634" width="2.7109375" style="1" customWidth="1"/>
    <col min="5635" max="5635" width="18.5703125" style="1" customWidth="1"/>
    <col min="5636" max="5636" width="1.28515625" style="1" customWidth="1"/>
    <col min="5637" max="5637" width="58.85546875" style="1" customWidth="1"/>
    <col min="5638" max="5639" width="11.42578125" style="1"/>
    <col min="5640" max="5640" width="12.85546875" style="1" customWidth="1"/>
    <col min="5641" max="5641" width="4.7109375" style="1" customWidth="1"/>
    <col min="5642" max="5888" width="11.42578125" style="1"/>
    <col min="5889" max="5889" width="0.140625" style="1" customWidth="1"/>
    <col min="5890" max="5890" width="2.7109375" style="1" customWidth="1"/>
    <col min="5891" max="5891" width="18.5703125" style="1" customWidth="1"/>
    <col min="5892" max="5892" width="1.28515625" style="1" customWidth="1"/>
    <col min="5893" max="5893" width="58.85546875" style="1" customWidth="1"/>
    <col min="5894" max="5895" width="11.42578125" style="1"/>
    <col min="5896" max="5896" width="12.85546875" style="1" customWidth="1"/>
    <col min="5897" max="5897" width="4.7109375" style="1" customWidth="1"/>
    <col min="5898" max="6144" width="11.42578125" style="1"/>
    <col min="6145" max="6145" width="0.140625" style="1" customWidth="1"/>
    <col min="6146" max="6146" width="2.7109375" style="1" customWidth="1"/>
    <col min="6147" max="6147" width="18.5703125" style="1" customWidth="1"/>
    <col min="6148" max="6148" width="1.28515625" style="1" customWidth="1"/>
    <col min="6149" max="6149" width="58.85546875" style="1" customWidth="1"/>
    <col min="6150" max="6151" width="11.42578125" style="1"/>
    <col min="6152" max="6152" width="12.85546875" style="1" customWidth="1"/>
    <col min="6153" max="6153" width="4.7109375" style="1" customWidth="1"/>
    <col min="6154" max="6400" width="11.42578125" style="1"/>
    <col min="6401" max="6401" width="0.140625" style="1" customWidth="1"/>
    <col min="6402" max="6402" width="2.7109375" style="1" customWidth="1"/>
    <col min="6403" max="6403" width="18.5703125" style="1" customWidth="1"/>
    <col min="6404" max="6404" width="1.28515625" style="1" customWidth="1"/>
    <col min="6405" max="6405" width="58.85546875" style="1" customWidth="1"/>
    <col min="6406" max="6407" width="11.42578125" style="1"/>
    <col min="6408" max="6408" width="12.85546875" style="1" customWidth="1"/>
    <col min="6409" max="6409" width="4.7109375" style="1" customWidth="1"/>
    <col min="6410" max="6656" width="11.42578125" style="1"/>
    <col min="6657" max="6657" width="0.140625" style="1" customWidth="1"/>
    <col min="6658" max="6658" width="2.7109375" style="1" customWidth="1"/>
    <col min="6659" max="6659" width="18.5703125" style="1" customWidth="1"/>
    <col min="6660" max="6660" width="1.28515625" style="1" customWidth="1"/>
    <col min="6661" max="6661" width="58.85546875" style="1" customWidth="1"/>
    <col min="6662" max="6663" width="11.42578125" style="1"/>
    <col min="6664" max="6664" width="12.85546875" style="1" customWidth="1"/>
    <col min="6665" max="6665" width="4.7109375" style="1" customWidth="1"/>
    <col min="6666" max="6912" width="11.42578125" style="1"/>
    <col min="6913" max="6913" width="0.140625" style="1" customWidth="1"/>
    <col min="6914" max="6914" width="2.7109375" style="1" customWidth="1"/>
    <col min="6915" max="6915" width="18.5703125" style="1" customWidth="1"/>
    <col min="6916" max="6916" width="1.28515625" style="1" customWidth="1"/>
    <col min="6917" max="6917" width="58.85546875" style="1" customWidth="1"/>
    <col min="6918" max="6919" width="11.42578125" style="1"/>
    <col min="6920" max="6920" width="12.85546875" style="1" customWidth="1"/>
    <col min="6921" max="6921" width="4.7109375" style="1" customWidth="1"/>
    <col min="6922" max="7168" width="11.42578125" style="1"/>
    <col min="7169" max="7169" width="0.140625" style="1" customWidth="1"/>
    <col min="7170" max="7170" width="2.7109375" style="1" customWidth="1"/>
    <col min="7171" max="7171" width="18.5703125" style="1" customWidth="1"/>
    <col min="7172" max="7172" width="1.28515625" style="1" customWidth="1"/>
    <col min="7173" max="7173" width="58.85546875" style="1" customWidth="1"/>
    <col min="7174" max="7175" width="11.42578125" style="1"/>
    <col min="7176" max="7176" width="12.85546875" style="1" customWidth="1"/>
    <col min="7177" max="7177" width="4.7109375" style="1" customWidth="1"/>
    <col min="7178" max="7424" width="11.42578125" style="1"/>
    <col min="7425" max="7425" width="0.140625" style="1" customWidth="1"/>
    <col min="7426" max="7426" width="2.7109375" style="1" customWidth="1"/>
    <col min="7427" max="7427" width="18.5703125" style="1" customWidth="1"/>
    <col min="7428" max="7428" width="1.28515625" style="1" customWidth="1"/>
    <col min="7429" max="7429" width="58.85546875" style="1" customWidth="1"/>
    <col min="7430" max="7431" width="11.42578125" style="1"/>
    <col min="7432" max="7432" width="12.85546875" style="1" customWidth="1"/>
    <col min="7433" max="7433" width="4.7109375" style="1" customWidth="1"/>
    <col min="7434" max="7680" width="11.42578125" style="1"/>
    <col min="7681" max="7681" width="0.140625" style="1" customWidth="1"/>
    <col min="7682" max="7682" width="2.7109375" style="1" customWidth="1"/>
    <col min="7683" max="7683" width="18.5703125" style="1" customWidth="1"/>
    <col min="7684" max="7684" width="1.28515625" style="1" customWidth="1"/>
    <col min="7685" max="7685" width="58.85546875" style="1" customWidth="1"/>
    <col min="7686" max="7687" width="11.42578125" style="1"/>
    <col min="7688" max="7688" width="12.85546875" style="1" customWidth="1"/>
    <col min="7689" max="7689" width="4.7109375" style="1" customWidth="1"/>
    <col min="7690" max="7936" width="11.42578125" style="1"/>
    <col min="7937" max="7937" width="0.140625" style="1" customWidth="1"/>
    <col min="7938" max="7938" width="2.7109375" style="1" customWidth="1"/>
    <col min="7939" max="7939" width="18.5703125" style="1" customWidth="1"/>
    <col min="7940" max="7940" width="1.28515625" style="1" customWidth="1"/>
    <col min="7941" max="7941" width="58.85546875" style="1" customWidth="1"/>
    <col min="7942" max="7943" width="11.42578125" style="1"/>
    <col min="7944" max="7944" width="12.85546875" style="1" customWidth="1"/>
    <col min="7945" max="7945" width="4.7109375" style="1" customWidth="1"/>
    <col min="7946" max="8192" width="11.42578125" style="1"/>
    <col min="8193" max="8193" width="0.140625" style="1" customWidth="1"/>
    <col min="8194" max="8194" width="2.7109375" style="1" customWidth="1"/>
    <col min="8195" max="8195" width="18.5703125" style="1" customWidth="1"/>
    <col min="8196" max="8196" width="1.28515625" style="1" customWidth="1"/>
    <col min="8197" max="8197" width="58.85546875" style="1" customWidth="1"/>
    <col min="8198" max="8199" width="11.42578125" style="1"/>
    <col min="8200" max="8200" width="12.85546875" style="1" customWidth="1"/>
    <col min="8201" max="8201" width="4.7109375" style="1" customWidth="1"/>
    <col min="8202" max="8448" width="11.42578125" style="1"/>
    <col min="8449" max="8449" width="0.140625" style="1" customWidth="1"/>
    <col min="8450" max="8450" width="2.7109375" style="1" customWidth="1"/>
    <col min="8451" max="8451" width="18.5703125" style="1" customWidth="1"/>
    <col min="8452" max="8452" width="1.28515625" style="1" customWidth="1"/>
    <col min="8453" max="8453" width="58.85546875" style="1" customWidth="1"/>
    <col min="8454" max="8455" width="11.42578125" style="1"/>
    <col min="8456" max="8456" width="12.85546875" style="1" customWidth="1"/>
    <col min="8457" max="8457" width="4.7109375" style="1" customWidth="1"/>
    <col min="8458" max="8704" width="11.42578125" style="1"/>
    <col min="8705" max="8705" width="0.140625" style="1" customWidth="1"/>
    <col min="8706" max="8706" width="2.7109375" style="1" customWidth="1"/>
    <col min="8707" max="8707" width="18.5703125" style="1" customWidth="1"/>
    <col min="8708" max="8708" width="1.28515625" style="1" customWidth="1"/>
    <col min="8709" max="8709" width="58.85546875" style="1" customWidth="1"/>
    <col min="8710" max="8711" width="11.42578125" style="1"/>
    <col min="8712" max="8712" width="12.85546875" style="1" customWidth="1"/>
    <col min="8713" max="8713" width="4.7109375" style="1" customWidth="1"/>
    <col min="8714" max="8960" width="11.42578125" style="1"/>
    <col min="8961" max="8961" width="0.140625" style="1" customWidth="1"/>
    <col min="8962" max="8962" width="2.7109375" style="1" customWidth="1"/>
    <col min="8963" max="8963" width="18.5703125" style="1" customWidth="1"/>
    <col min="8964" max="8964" width="1.28515625" style="1" customWidth="1"/>
    <col min="8965" max="8965" width="58.85546875" style="1" customWidth="1"/>
    <col min="8966" max="8967" width="11.42578125" style="1"/>
    <col min="8968" max="8968" width="12.85546875" style="1" customWidth="1"/>
    <col min="8969" max="8969" width="4.7109375" style="1" customWidth="1"/>
    <col min="8970" max="9216" width="11.42578125" style="1"/>
    <col min="9217" max="9217" width="0.140625" style="1" customWidth="1"/>
    <col min="9218" max="9218" width="2.7109375" style="1" customWidth="1"/>
    <col min="9219" max="9219" width="18.5703125" style="1" customWidth="1"/>
    <col min="9220" max="9220" width="1.28515625" style="1" customWidth="1"/>
    <col min="9221" max="9221" width="58.85546875" style="1" customWidth="1"/>
    <col min="9222" max="9223" width="11.42578125" style="1"/>
    <col min="9224" max="9224" width="12.85546875" style="1" customWidth="1"/>
    <col min="9225" max="9225" width="4.7109375" style="1" customWidth="1"/>
    <col min="9226" max="9472" width="11.42578125" style="1"/>
    <col min="9473" max="9473" width="0.140625" style="1" customWidth="1"/>
    <col min="9474" max="9474" width="2.7109375" style="1" customWidth="1"/>
    <col min="9475" max="9475" width="18.5703125" style="1" customWidth="1"/>
    <col min="9476" max="9476" width="1.28515625" style="1" customWidth="1"/>
    <col min="9477" max="9477" width="58.85546875" style="1" customWidth="1"/>
    <col min="9478" max="9479" width="11.42578125" style="1"/>
    <col min="9480" max="9480" width="12.85546875" style="1" customWidth="1"/>
    <col min="9481" max="9481" width="4.7109375" style="1" customWidth="1"/>
    <col min="9482" max="9728" width="11.42578125" style="1"/>
    <col min="9729" max="9729" width="0.140625" style="1" customWidth="1"/>
    <col min="9730" max="9730" width="2.7109375" style="1" customWidth="1"/>
    <col min="9731" max="9731" width="18.5703125" style="1" customWidth="1"/>
    <col min="9732" max="9732" width="1.28515625" style="1" customWidth="1"/>
    <col min="9733" max="9733" width="58.85546875" style="1" customWidth="1"/>
    <col min="9734" max="9735" width="11.42578125" style="1"/>
    <col min="9736" max="9736" width="12.85546875" style="1" customWidth="1"/>
    <col min="9737" max="9737" width="4.7109375" style="1" customWidth="1"/>
    <col min="9738" max="9984" width="11.42578125" style="1"/>
    <col min="9985" max="9985" width="0.140625" style="1" customWidth="1"/>
    <col min="9986" max="9986" width="2.7109375" style="1" customWidth="1"/>
    <col min="9987" max="9987" width="18.5703125" style="1" customWidth="1"/>
    <col min="9988" max="9988" width="1.28515625" style="1" customWidth="1"/>
    <col min="9989" max="9989" width="58.85546875" style="1" customWidth="1"/>
    <col min="9990" max="9991" width="11.42578125" style="1"/>
    <col min="9992" max="9992" width="12.85546875" style="1" customWidth="1"/>
    <col min="9993" max="9993" width="4.7109375" style="1" customWidth="1"/>
    <col min="9994" max="10240" width="11.42578125" style="1"/>
    <col min="10241" max="10241" width="0.140625" style="1" customWidth="1"/>
    <col min="10242" max="10242" width="2.7109375" style="1" customWidth="1"/>
    <col min="10243" max="10243" width="18.5703125" style="1" customWidth="1"/>
    <col min="10244" max="10244" width="1.28515625" style="1" customWidth="1"/>
    <col min="10245" max="10245" width="58.85546875" style="1" customWidth="1"/>
    <col min="10246" max="10247" width="11.42578125" style="1"/>
    <col min="10248" max="10248" width="12.85546875" style="1" customWidth="1"/>
    <col min="10249" max="10249" width="4.7109375" style="1" customWidth="1"/>
    <col min="10250" max="10496" width="11.42578125" style="1"/>
    <col min="10497" max="10497" width="0.140625" style="1" customWidth="1"/>
    <col min="10498" max="10498" width="2.7109375" style="1" customWidth="1"/>
    <col min="10499" max="10499" width="18.5703125" style="1" customWidth="1"/>
    <col min="10500" max="10500" width="1.28515625" style="1" customWidth="1"/>
    <col min="10501" max="10501" width="58.85546875" style="1" customWidth="1"/>
    <col min="10502" max="10503" width="11.42578125" style="1"/>
    <col min="10504" max="10504" width="12.85546875" style="1" customWidth="1"/>
    <col min="10505" max="10505" width="4.7109375" style="1" customWidth="1"/>
    <col min="10506" max="10752" width="11.42578125" style="1"/>
    <col min="10753" max="10753" width="0.140625" style="1" customWidth="1"/>
    <col min="10754" max="10754" width="2.7109375" style="1" customWidth="1"/>
    <col min="10755" max="10755" width="18.5703125" style="1" customWidth="1"/>
    <col min="10756" max="10756" width="1.28515625" style="1" customWidth="1"/>
    <col min="10757" max="10757" width="58.85546875" style="1" customWidth="1"/>
    <col min="10758" max="10759" width="11.42578125" style="1"/>
    <col min="10760" max="10760" width="12.85546875" style="1" customWidth="1"/>
    <col min="10761" max="10761" width="4.7109375" style="1" customWidth="1"/>
    <col min="10762" max="11008" width="11.42578125" style="1"/>
    <col min="11009" max="11009" width="0.140625" style="1" customWidth="1"/>
    <col min="11010" max="11010" width="2.7109375" style="1" customWidth="1"/>
    <col min="11011" max="11011" width="18.5703125" style="1" customWidth="1"/>
    <col min="11012" max="11012" width="1.28515625" style="1" customWidth="1"/>
    <col min="11013" max="11013" width="58.85546875" style="1" customWidth="1"/>
    <col min="11014" max="11015" width="11.42578125" style="1"/>
    <col min="11016" max="11016" width="12.85546875" style="1" customWidth="1"/>
    <col min="11017" max="11017" width="4.7109375" style="1" customWidth="1"/>
    <col min="11018" max="11264" width="11.42578125" style="1"/>
    <col min="11265" max="11265" width="0.140625" style="1" customWidth="1"/>
    <col min="11266" max="11266" width="2.7109375" style="1" customWidth="1"/>
    <col min="11267" max="11267" width="18.5703125" style="1" customWidth="1"/>
    <col min="11268" max="11268" width="1.28515625" style="1" customWidth="1"/>
    <col min="11269" max="11269" width="58.85546875" style="1" customWidth="1"/>
    <col min="11270" max="11271" width="11.42578125" style="1"/>
    <col min="11272" max="11272" width="12.85546875" style="1" customWidth="1"/>
    <col min="11273" max="11273" width="4.7109375" style="1" customWidth="1"/>
    <col min="11274" max="11520" width="11.42578125" style="1"/>
    <col min="11521" max="11521" width="0.140625" style="1" customWidth="1"/>
    <col min="11522" max="11522" width="2.7109375" style="1" customWidth="1"/>
    <col min="11523" max="11523" width="18.5703125" style="1" customWidth="1"/>
    <col min="11524" max="11524" width="1.28515625" style="1" customWidth="1"/>
    <col min="11525" max="11525" width="58.85546875" style="1" customWidth="1"/>
    <col min="11526" max="11527" width="11.42578125" style="1"/>
    <col min="11528" max="11528" width="12.85546875" style="1" customWidth="1"/>
    <col min="11529" max="11529" width="4.7109375" style="1" customWidth="1"/>
    <col min="11530" max="11776" width="11.42578125" style="1"/>
    <col min="11777" max="11777" width="0.140625" style="1" customWidth="1"/>
    <col min="11778" max="11778" width="2.7109375" style="1" customWidth="1"/>
    <col min="11779" max="11779" width="18.5703125" style="1" customWidth="1"/>
    <col min="11780" max="11780" width="1.28515625" style="1" customWidth="1"/>
    <col min="11781" max="11781" width="58.85546875" style="1" customWidth="1"/>
    <col min="11782" max="11783" width="11.42578125" style="1"/>
    <col min="11784" max="11784" width="12.85546875" style="1" customWidth="1"/>
    <col min="11785" max="11785" width="4.7109375" style="1" customWidth="1"/>
    <col min="11786" max="12032" width="11.42578125" style="1"/>
    <col min="12033" max="12033" width="0.140625" style="1" customWidth="1"/>
    <col min="12034" max="12034" width="2.7109375" style="1" customWidth="1"/>
    <col min="12035" max="12035" width="18.5703125" style="1" customWidth="1"/>
    <col min="12036" max="12036" width="1.28515625" style="1" customWidth="1"/>
    <col min="12037" max="12037" width="58.85546875" style="1" customWidth="1"/>
    <col min="12038" max="12039" width="11.42578125" style="1"/>
    <col min="12040" max="12040" width="12.85546875" style="1" customWidth="1"/>
    <col min="12041" max="12041" width="4.7109375" style="1" customWidth="1"/>
    <col min="12042" max="12288" width="11.42578125" style="1"/>
    <col min="12289" max="12289" width="0.140625" style="1" customWidth="1"/>
    <col min="12290" max="12290" width="2.7109375" style="1" customWidth="1"/>
    <col min="12291" max="12291" width="18.5703125" style="1" customWidth="1"/>
    <col min="12292" max="12292" width="1.28515625" style="1" customWidth="1"/>
    <col min="12293" max="12293" width="58.85546875" style="1" customWidth="1"/>
    <col min="12294" max="12295" width="11.42578125" style="1"/>
    <col min="12296" max="12296" width="12.85546875" style="1" customWidth="1"/>
    <col min="12297" max="12297" width="4.7109375" style="1" customWidth="1"/>
    <col min="12298" max="12544" width="11.42578125" style="1"/>
    <col min="12545" max="12545" width="0.140625" style="1" customWidth="1"/>
    <col min="12546" max="12546" width="2.7109375" style="1" customWidth="1"/>
    <col min="12547" max="12547" width="18.5703125" style="1" customWidth="1"/>
    <col min="12548" max="12548" width="1.28515625" style="1" customWidth="1"/>
    <col min="12549" max="12549" width="58.85546875" style="1" customWidth="1"/>
    <col min="12550" max="12551" width="11.42578125" style="1"/>
    <col min="12552" max="12552" width="12.85546875" style="1" customWidth="1"/>
    <col min="12553" max="12553" width="4.7109375" style="1" customWidth="1"/>
    <col min="12554" max="12800" width="11.42578125" style="1"/>
    <col min="12801" max="12801" width="0.140625" style="1" customWidth="1"/>
    <col min="12802" max="12802" width="2.7109375" style="1" customWidth="1"/>
    <col min="12803" max="12803" width="18.5703125" style="1" customWidth="1"/>
    <col min="12804" max="12804" width="1.28515625" style="1" customWidth="1"/>
    <col min="12805" max="12805" width="58.85546875" style="1" customWidth="1"/>
    <col min="12806" max="12807" width="11.42578125" style="1"/>
    <col min="12808" max="12808" width="12.85546875" style="1" customWidth="1"/>
    <col min="12809" max="12809" width="4.7109375" style="1" customWidth="1"/>
    <col min="12810" max="13056" width="11.42578125" style="1"/>
    <col min="13057" max="13057" width="0.140625" style="1" customWidth="1"/>
    <col min="13058" max="13058" width="2.7109375" style="1" customWidth="1"/>
    <col min="13059" max="13059" width="18.5703125" style="1" customWidth="1"/>
    <col min="13060" max="13060" width="1.28515625" style="1" customWidth="1"/>
    <col min="13061" max="13061" width="58.85546875" style="1" customWidth="1"/>
    <col min="13062" max="13063" width="11.42578125" style="1"/>
    <col min="13064" max="13064" width="12.85546875" style="1" customWidth="1"/>
    <col min="13065" max="13065" width="4.7109375" style="1" customWidth="1"/>
    <col min="13066" max="13312" width="11.42578125" style="1"/>
    <col min="13313" max="13313" width="0.140625" style="1" customWidth="1"/>
    <col min="13314" max="13314" width="2.7109375" style="1" customWidth="1"/>
    <col min="13315" max="13315" width="18.5703125" style="1" customWidth="1"/>
    <col min="13316" max="13316" width="1.28515625" style="1" customWidth="1"/>
    <col min="13317" max="13317" width="58.85546875" style="1" customWidth="1"/>
    <col min="13318" max="13319" width="11.42578125" style="1"/>
    <col min="13320" max="13320" width="12.85546875" style="1" customWidth="1"/>
    <col min="13321" max="13321" width="4.7109375" style="1" customWidth="1"/>
    <col min="13322" max="13568" width="11.42578125" style="1"/>
    <col min="13569" max="13569" width="0.140625" style="1" customWidth="1"/>
    <col min="13570" max="13570" width="2.7109375" style="1" customWidth="1"/>
    <col min="13571" max="13571" width="18.5703125" style="1" customWidth="1"/>
    <col min="13572" max="13572" width="1.28515625" style="1" customWidth="1"/>
    <col min="13573" max="13573" width="58.85546875" style="1" customWidth="1"/>
    <col min="13574" max="13575" width="11.42578125" style="1"/>
    <col min="13576" max="13576" width="12.85546875" style="1" customWidth="1"/>
    <col min="13577" max="13577" width="4.7109375" style="1" customWidth="1"/>
    <col min="13578" max="13824" width="11.42578125" style="1"/>
    <col min="13825" max="13825" width="0.140625" style="1" customWidth="1"/>
    <col min="13826" max="13826" width="2.7109375" style="1" customWidth="1"/>
    <col min="13827" max="13827" width="18.5703125" style="1" customWidth="1"/>
    <col min="13828" max="13828" width="1.28515625" style="1" customWidth="1"/>
    <col min="13829" max="13829" width="58.85546875" style="1" customWidth="1"/>
    <col min="13830" max="13831" width="11.42578125" style="1"/>
    <col min="13832" max="13832" width="12.85546875" style="1" customWidth="1"/>
    <col min="13833" max="13833" width="4.7109375" style="1" customWidth="1"/>
    <col min="13834" max="14080" width="11.42578125" style="1"/>
    <col min="14081" max="14081" width="0.140625" style="1" customWidth="1"/>
    <col min="14082" max="14082" width="2.7109375" style="1" customWidth="1"/>
    <col min="14083" max="14083" width="18.5703125" style="1" customWidth="1"/>
    <col min="14084" max="14084" width="1.28515625" style="1" customWidth="1"/>
    <col min="14085" max="14085" width="58.85546875" style="1" customWidth="1"/>
    <col min="14086" max="14087" width="11.42578125" style="1"/>
    <col min="14088" max="14088" width="12.85546875" style="1" customWidth="1"/>
    <col min="14089" max="14089" width="4.7109375" style="1" customWidth="1"/>
    <col min="14090" max="14336" width="11.42578125" style="1"/>
    <col min="14337" max="14337" width="0.140625" style="1" customWidth="1"/>
    <col min="14338" max="14338" width="2.7109375" style="1" customWidth="1"/>
    <col min="14339" max="14339" width="18.5703125" style="1" customWidth="1"/>
    <col min="14340" max="14340" width="1.28515625" style="1" customWidth="1"/>
    <col min="14341" max="14341" width="58.85546875" style="1" customWidth="1"/>
    <col min="14342" max="14343" width="11.42578125" style="1"/>
    <col min="14344" max="14344" width="12.85546875" style="1" customWidth="1"/>
    <col min="14345" max="14345" width="4.7109375" style="1" customWidth="1"/>
    <col min="14346" max="14592" width="11.42578125" style="1"/>
    <col min="14593" max="14593" width="0.140625" style="1" customWidth="1"/>
    <col min="14594" max="14594" width="2.7109375" style="1" customWidth="1"/>
    <col min="14595" max="14595" width="18.5703125" style="1" customWidth="1"/>
    <col min="14596" max="14596" width="1.28515625" style="1" customWidth="1"/>
    <col min="14597" max="14597" width="58.85546875" style="1" customWidth="1"/>
    <col min="14598" max="14599" width="11.42578125" style="1"/>
    <col min="14600" max="14600" width="12.85546875" style="1" customWidth="1"/>
    <col min="14601" max="14601" width="4.7109375" style="1" customWidth="1"/>
    <col min="14602" max="14848" width="11.42578125" style="1"/>
    <col min="14849" max="14849" width="0.140625" style="1" customWidth="1"/>
    <col min="14850" max="14850" width="2.7109375" style="1" customWidth="1"/>
    <col min="14851" max="14851" width="18.5703125" style="1" customWidth="1"/>
    <col min="14852" max="14852" width="1.28515625" style="1" customWidth="1"/>
    <col min="14853" max="14853" width="58.85546875" style="1" customWidth="1"/>
    <col min="14854" max="14855" width="11.42578125" style="1"/>
    <col min="14856" max="14856" width="12.85546875" style="1" customWidth="1"/>
    <col min="14857" max="14857" width="4.7109375" style="1" customWidth="1"/>
    <col min="14858" max="15104" width="11.42578125" style="1"/>
    <col min="15105" max="15105" width="0.140625" style="1" customWidth="1"/>
    <col min="15106" max="15106" width="2.7109375" style="1" customWidth="1"/>
    <col min="15107" max="15107" width="18.5703125" style="1" customWidth="1"/>
    <col min="15108" max="15108" width="1.28515625" style="1" customWidth="1"/>
    <col min="15109" max="15109" width="58.85546875" style="1" customWidth="1"/>
    <col min="15110" max="15111" width="11.42578125" style="1"/>
    <col min="15112" max="15112" width="12.85546875" style="1" customWidth="1"/>
    <col min="15113" max="15113" width="4.7109375" style="1" customWidth="1"/>
    <col min="15114" max="15360" width="11.42578125" style="1"/>
    <col min="15361" max="15361" width="0.140625" style="1" customWidth="1"/>
    <col min="15362" max="15362" width="2.7109375" style="1" customWidth="1"/>
    <col min="15363" max="15363" width="18.5703125" style="1" customWidth="1"/>
    <col min="15364" max="15364" width="1.28515625" style="1" customWidth="1"/>
    <col min="15365" max="15365" width="58.85546875" style="1" customWidth="1"/>
    <col min="15366" max="15367" width="11.42578125" style="1"/>
    <col min="15368" max="15368" width="12.85546875" style="1" customWidth="1"/>
    <col min="15369" max="15369" width="4.7109375" style="1" customWidth="1"/>
    <col min="15370" max="15616" width="11.42578125" style="1"/>
    <col min="15617" max="15617" width="0.140625" style="1" customWidth="1"/>
    <col min="15618" max="15618" width="2.7109375" style="1" customWidth="1"/>
    <col min="15619" max="15619" width="18.5703125" style="1" customWidth="1"/>
    <col min="15620" max="15620" width="1.28515625" style="1" customWidth="1"/>
    <col min="15621" max="15621" width="58.85546875" style="1" customWidth="1"/>
    <col min="15622" max="15623" width="11.42578125" style="1"/>
    <col min="15624" max="15624" width="12.85546875" style="1" customWidth="1"/>
    <col min="15625" max="15625" width="4.7109375" style="1" customWidth="1"/>
    <col min="15626" max="15872" width="11.42578125" style="1"/>
    <col min="15873" max="15873" width="0.140625" style="1" customWidth="1"/>
    <col min="15874" max="15874" width="2.7109375" style="1" customWidth="1"/>
    <col min="15875" max="15875" width="18.5703125" style="1" customWidth="1"/>
    <col min="15876" max="15876" width="1.28515625" style="1" customWidth="1"/>
    <col min="15877" max="15877" width="58.85546875" style="1" customWidth="1"/>
    <col min="15878" max="15879" width="11.42578125" style="1"/>
    <col min="15880" max="15880" width="12.85546875" style="1" customWidth="1"/>
    <col min="15881" max="15881" width="4.7109375" style="1" customWidth="1"/>
    <col min="15882" max="16128" width="11.42578125" style="1"/>
    <col min="16129" max="16129" width="0.140625" style="1" customWidth="1"/>
    <col min="16130" max="16130" width="2.7109375" style="1" customWidth="1"/>
    <col min="16131" max="16131" width="18.5703125" style="1" customWidth="1"/>
    <col min="16132" max="16132" width="1.28515625" style="1" customWidth="1"/>
    <col min="16133" max="16133" width="58.85546875" style="1" customWidth="1"/>
    <col min="16134" max="16135" width="11.42578125" style="1"/>
    <col min="16136" max="16136" width="12.85546875" style="1" customWidth="1"/>
    <col min="16137" max="16137" width="4.7109375" style="1" customWidth="1"/>
    <col min="16138" max="16384" width="11.42578125" style="1"/>
  </cols>
  <sheetData>
    <row r="1" spans="1:5" ht="0.75" customHeight="1"/>
    <row r="2" spans="1:5" ht="21" customHeight="1">
      <c r="E2" s="308" t="s">
        <v>36</v>
      </c>
    </row>
    <row r="3" spans="1:5" ht="15" customHeight="1">
      <c r="E3" s="921" t="s">
        <v>538</v>
      </c>
    </row>
    <row r="4" spans="1:5" s="4" customFormat="1" ht="20.25" customHeight="1">
      <c r="B4" s="5"/>
      <c r="C4" s="6" t="str">
        <f>Indice!C4</f>
        <v>Producción de energía eléctrica</v>
      </c>
    </row>
    <row r="5" spans="1:5" s="4" customFormat="1" ht="12.75" customHeight="1">
      <c r="B5" s="5"/>
      <c r="C5" s="15"/>
    </row>
    <row r="6" spans="1:5" s="4" customFormat="1" ht="13.5" customHeight="1">
      <c r="B6" s="5"/>
      <c r="C6" s="10"/>
      <c r="D6" s="21"/>
      <c r="E6" s="21"/>
    </row>
    <row r="7" spans="1:5" s="4" customFormat="1" ht="12.75" customHeight="1">
      <c r="B7" s="5"/>
      <c r="C7" s="1055" t="s">
        <v>591</v>
      </c>
      <c r="D7" s="21"/>
      <c r="E7" s="612"/>
    </row>
    <row r="8" spans="1:5" ht="12.75" customHeight="1">
      <c r="A8" s="4"/>
      <c r="B8" s="5"/>
      <c r="C8" s="1055"/>
      <c r="D8" s="21"/>
      <c r="E8" s="612"/>
    </row>
    <row r="9" spans="1:5" ht="12.75" customHeight="1">
      <c r="A9" s="4"/>
      <c r="B9" s="5"/>
      <c r="C9" s="1055"/>
      <c r="D9" s="21"/>
      <c r="E9" s="612"/>
    </row>
    <row r="10" spans="1:5" ht="12.75" customHeight="1">
      <c r="A10" s="4"/>
      <c r="B10" s="5"/>
      <c r="C10" s="1055"/>
      <c r="D10" s="21"/>
      <c r="E10" s="612"/>
    </row>
    <row r="11" spans="1:5" ht="12.75" customHeight="1">
      <c r="A11" s="4"/>
      <c r="B11" s="5"/>
      <c r="C11" s="358" t="s">
        <v>360</v>
      </c>
      <c r="D11" s="21"/>
      <c r="E11" s="429"/>
    </row>
    <row r="12" spans="1:5" ht="12.75" customHeight="1">
      <c r="A12" s="4"/>
      <c r="B12" s="5"/>
      <c r="D12" s="21"/>
      <c r="E12" s="429"/>
    </row>
    <row r="13" spans="1:5" ht="12.75" customHeight="1">
      <c r="A13" s="4"/>
      <c r="B13" s="5"/>
      <c r="D13" s="21"/>
      <c r="E13" s="429"/>
    </row>
    <row r="14" spans="1:5" ht="12.75" customHeight="1">
      <c r="A14" s="4"/>
      <c r="B14" s="5"/>
      <c r="C14" s="10"/>
      <c r="D14" s="21"/>
      <c r="E14" s="429"/>
    </row>
    <row r="15" spans="1:5" ht="12.75" customHeight="1">
      <c r="A15" s="4"/>
      <c r="B15" s="5"/>
      <c r="C15" s="10"/>
      <c r="D15" s="21"/>
      <c r="E15" s="429"/>
    </row>
    <row r="16" spans="1:5" ht="12.75" customHeight="1">
      <c r="A16" s="4"/>
      <c r="B16" s="5"/>
      <c r="C16" s="10"/>
      <c r="D16" s="21"/>
      <c r="E16" s="429"/>
    </row>
    <row r="17" spans="1:16" ht="12.75" customHeight="1">
      <c r="A17" s="4"/>
      <c r="B17" s="5"/>
      <c r="C17" s="10"/>
      <c r="D17" s="21"/>
      <c r="E17" s="429"/>
    </row>
    <row r="18" spans="1:16" ht="12.75" customHeight="1">
      <c r="A18" s="4"/>
      <c r="B18" s="5"/>
      <c r="C18" s="10"/>
      <c r="D18" s="21"/>
      <c r="E18" s="429"/>
    </row>
    <row r="19" spans="1:16" ht="12.75" customHeight="1">
      <c r="A19" s="4"/>
      <c r="B19" s="5"/>
      <c r="C19" s="10"/>
      <c r="D19" s="21"/>
      <c r="E19" s="429"/>
    </row>
    <row r="20" spans="1:16" ht="12.75" customHeight="1">
      <c r="A20" s="4"/>
      <c r="B20" s="5"/>
      <c r="C20" s="10"/>
      <c r="D20" s="21"/>
      <c r="E20" s="429"/>
    </row>
    <row r="21" spans="1:16" ht="12.75" customHeight="1">
      <c r="A21" s="4"/>
      <c r="B21" s="5"/>
      <c r="C21" s="10"/>
      <c r="D21" s="21"/>
      <c r="E21" s="429"/>
    </row>
    <row r="22" spans="1:16">
      <c r="E22" s="620"/>
      <c r="F22" s="96"/>
      <c r="G22" s="96"/>
      <c r="H22" s="96"/>
      <c r="I22" s="96"/>
      <c r="J22" s="96"/>
      <c r="K22" s="96"/>
      <c r="L22" s="96"/>
      <c r="M22" s="96"/>
      <c r="N22" s="96"/>
      <c r="O22" s="96"/>
      <c r="P22" s="96"/>
    </row>
    <row r="23" spans="1:16">
      <c r="E23" s="614"/>
    </row>
    <row r="24" spans="1:16">
      <c r="E24" s="614"/>
    </row>
    <row r="25" spans="1:16" ht="15.6" customHeight="1">
      <c r="E25" s="373"/>
    </row>
    <row r="29" spans="1:16" ht="6.75" customHeight="1"/>
    <row r="31" spans="1:16" ht="11.25" customHeight="1"/>
    <row r="32" spans="1:16" ht="9.75" customHeight="1"/>
  </sheetData>
  <mergeCells count="1">
    <mergeCell ref="C7:C10"/>
  </mergeCells>
  <hyperlinks>
    <hyperlink ref="C4" location="Indice!A1" display="Indice!A1"/>
  </hyperlinks>
  <printOptions horizontalCentered="1" verticalCentered="1"/>
  <pageMargins left="0.78740157480314965" right="0.78740157480314965" top="0.78740157480314965" bottom="0.98425196850393704" header="0" footer="0"/>
  <pageSetup paperSize="9" orientation="landscape" horizontalDpi="4294967292" verticalDpi="4294967292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9">
    <pageSetUpPr autoPageBreaks="0"/>
  </sheetPr>
  <dimension ref="A1:G26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0.140625" style="332" customWidth="1"/>
    <col min="2" max="2" width="2.7109375" style="332" customWidth="1"/>
    <col min="3" max="3" width="23.7109375" style="332" customWidth="1"/>
    <col min="4" max="4" width="1.28515625" style="332" customWidth="1"/>
    <col min="5" max="5" width="105.7109375" style="332" customWidth="1"/>
    <col min="6" max="256" width="11.42578125" style="339"/>
    <col min="257" max="257" width="0.140625" style="339" customWidth="1"/>
    <col min="258" max="258" width="2.7109375" style="339" customWidth="1"/>
    <col min="259" max="259" width="18.5703125" style="339" customWidth="1"/>
    <col min="260" max="260" width="1.28515625" style="339" customWidth="1"/>
    <col min="261" max="261" width="58.85546875" style="339" customWidth="1"/>
    <col min="262" max="263" width="11.42578125" style="339"/>
    <col min="264" max="264" width="2.140625" style="339" customWidth="1"/>
    <col min="265" max="265" width="11.42578125" style="339"/>
    <col min="266" max="266" width="9.5703125" style="339" customWidth="1"/>
    <col min="267" max="512" width="11.42578125" style="339"/>
    <col min="513" max="513" width="0.140625" style="339" customWidth="1"/>
    <col min="514" max="514" width="2.7109375" style="339" customWidth="1"/>
    <col min="515" max="515" width="18.5703125" style="339" customWidth="1"/>
    <col min="516" max="516" width="1.28515625" style="339" customWidth="1"/>
    <col min="517" max="517" width="58.85546875" style="339" customWidth="1"/>
    <col min="518" max="519" width="11.42578125" style="339"/>
    <col min="520" max="520" width="2.140625" style="339" customWidth="1"/>
    <col min="521" max="521" width="11.42578125" style="339"/>
    <col min="522" max="522" width="9.5703125" style="339" customWidth="1"/>
    <col min="523" max="768" width="11.42578125" style="339"/>
    <col min="769" max="769" width="0.140625" style="339" customWidth="1"/>
    <col min="770" max="770" width="2.7109375" style="339" customWidth="1"/>
    <col min="771" max="771" width="18.5703125" style="339" customWidth="1"/>
    <col min="772" max="772" width="1.28515625" style="339" customWidth="1"/>
    <col min="773" max="773" width="58.85546875" style="339" customWidth="1"/>
    <col min="774" max="775" width="11.42578125" style="339"/>
    <col min="776" max="776" width="2.140625" style="339" customWidth="1"/>
    <col min="777" max="777" width="11.42578125" style="339"/>
    <col min="778" max="778" width="9.5703125" style="339" customWidth="1"/>
    <col min="779" max="1024" width="11.42578125" style="339"/>
    <col min="1025" max="1025" width="0.140625" style="339" customWidth="1"/>
    <col min="1026" max="1026" width="2.7109375" style="339" customWidth="1"/>
    <col min="1027" max="1027" width="18.5703125" style="339" customWidth="1"/>
    <col min="1028" max="1028" width="1.28515625" style="339" customWidth="1"/>
    <col min="1029" max="1029" width="58.85546875" style="339" customWidth="1"/>
    <col min="1030" max="1031" width="11.42578125" style="339"/>
    <col min="1032" max="1032" width="2.140625" style="339" customWidth="1"/>
    <col min="1033" max="1033" width="11.42578125" style="339"/>
    <col min="1034" max="1034" width="9.5703125" style="339" customWidth="1"/>
    <col min="1035" max="1280" width="11.42578125" style="339"/>
    <col min="1281" max="1281" width="0.140625" style="339" customWidth="1"/>
    <col min="1282" max="1282" width="2.7109375" style="339" customWidth="1"/>
    <col min="1283" max="1283" width="18.5703125" style="339" customWidth="1"/>
    <col min="1284" max="1284" width="1.28515625" style="339" customWidth="1"/>
    <col min="1285" max="1285" width="58.85546875" style="339" customWidth="1"/>
    <col min="1286" max="1287" width="11.42578125" style="339"/>
    <col min="1288" max="1288" width="2.140625" style="339" customWidth="1"/>
    <col min="1289" max="1289" width="11.42578125" style="339"/>
    <col min="1290" max="1290" width="9.5703125" style="339" customWidth="1"/>
    <col min="1291" max="1536" width="11.42578125" style="339"/>
    <col min="1537" max="1537" width="0.140625" style="339" customWidth="1"/>
    <col min="1538" max="1538" width="2.7109375" style="339" customWidth="1"/>
    <col min="1539" max="1539" width="18.5703125" style="339" customWidth="1"/>
    <col min="1540" max="1540" width="1.28515625" style="339" customWidth="1"/>
    <col min="1541" max="1541" width="58.85546875" style="339" customWidth="1"/>
    <col min="1542" max="1543" width="11.42578125" style="339"/>
    <col min="1544" max="1544" width="2.140625" style="339" customWidth="1"/>
    <col min="1545" max="1545" width="11.42578125" style="339"/>
    <col min="1546" max="1546" width="9.5703125" style="339" customWidth="1"/>
    <col min="1547" max="1792" width="11.42578125" style="339"/>
    <col min="1793" max="1793" width="0.140625" style="339" customWidth="1"/>
    <col min="1794" max="1794" width="2.7109375" style="339" customWidth="1"/>
    <col min="1795" max="1795" width="18.5703125" style="339" customWidth="1"/>
    <col min="1796" max="1796" width="1.28515625" style="339" customWidth="1"/>
    <col min="1797" max="1797" width="58.85546875" style="339" customWidth="1"/>
    <col min="1798" max="1799" width="11.42578125" style="339"/>
    <col min="1800" max="1800" width="2.140625" style="339" customWidth="1"/>
    <col min="1801" max="1801" width="11.42578125" style="339"/>
    <col min="1802" max="1802" width="9.5703125" style="339" customWidth="1"/>
    <col min="1803" max="2048" width="11.42578125" style="339"/>
    <col min="2049" max="2049" width="0.140625" style="339" customWidth="1"/>
    <col min="2050" max="2050" width="2.7109375" style="339" customWidth="1"/>
    <col min="2051" max="2051" width="18.5703125" style="339" customWidth="1"/>
    <col min="2052" max="2052" width="1.28515625" style="339" customWidth="1"/>
    <col min="2053" max="2053" width="58.85546875" style="339" customWidth="1"/>
    <col min="2054" max="2055" width="11.42578125" style="339"/>
    <col min="2056" max="2056" width="2.140625" style="339" customWidth="1"/>
    <col min="2057" max="2057" width="11.42578125" style="339"/>
    <col min="2058" max="2058" width="9.5703125" style="339" customWidth="1"/>
    <col min="2059" max="2304" width="11.42578125" style="339"/>
    <col min="2305" max="2305" width="0.140625" style="339" customWidth="1"/>
    <col min="2306" max="2306" width="2.7109375" style="339" customWidth="1"/>
    <col min="2307" max="2307" width="18.5703125" style="339" customWidth="1"/>
    <col min="2308" max="2308" width="1.28515625" style="339" customWidth="1"/>
    <col min="2309" max="2309" width="58.85546875" style="339" customWidth="1"/>
    <col min="2310" max="2311" width="11.42578125" style="339"/>
    <col min="2312" max="2312" width="2.140625" style="339" customWidth="1"/>
    <col min="2313" max="2313" width="11.42578125" style="339"/>
    <col min="2314" max="2314" width="9.5703125" style="339" customWidth="1"/>
    <col min="2315" max="2560" width="11.42578125" style="339"/>
    <col min="2561" max="2561" width="0.140625" style="339" customWidth="1"/>
    <col min="2562" max="2562" width="2.7109375" style="339" customWidth="1"/>
    <col min="2563" max="2563" width="18.5703125" style="339" customWidth="1"/>
    <col min="2564" max="2564" width="1.28515625" style="339" customWidth="1"/>
    <col min="2565" max="2565" width="58.85546875" style="339" customWidth="1"/>
    <col min="2566" max="2567" width="11.42578125" style="339"/>
    <col min="2568" max="2568" width="2.140625" style="339" customWidth="1"/>
    <col min="2569" max="2569" width="11.42578125" style="339"/>
    <col min="2570" max="2570" width="9.5703125" style="339" customWidth="1"/>
    <col min="2571" max="2816" width="11.42578125" style="339"/>
    <col min="2817" max="2817" width="0.140625" style="339" customWidth="1"/>
    <col min="2818" max="2818" width="2.7109375" style="339" customWidth="1"/>
    <col min="2819" max="2819" width="18.5703125" style="339" customWidth="1"/>
    <col min="2820" max="2820" width="1.28515625" style="339" customWidth="1"/>
    <col min="2821" max="2821" width="58.85546875" style="339" customWidth="1"/>
    <col min="2822" max="2823" width="11.42578125" style="339"/>
    <col min="2824" max="2824" width="2.140625" style="339" customWidth="1"/>
    <col min="2825" max="2825" width="11.42578125" style="339"/>
    <col min="2826" max="2826" width="9.5703125" style="339" customWidth="1"/>
    <col min="2827" max="3072" width="11.42578125" style="339"/>
    <col min="3073" max="3073" width="0.140625" style="339" customWidth="1"/>
    <col min="3074" max="3074" width="2.7109375" style="339" customWidth="1"/>
    <col min="3075" max="3075" width="18.5703125" style="339" customWidth="1"/>
    <col min="3076" max="3076" width="1.28515625" style="339" customWidth="1"/>
    <col min="3077" max="3077" width="58.85546875" style="339" customWidth="1"/>
    <col min="3078" max="3079" width="11.42578125" style="339"/>
    <col min="3080" max="3080" width="2.140625" style="339" customWidth="1"/>
    <col min="3081" max="3081" width="11.42578125" style="339"/>
    <col min="3082" max="3082" width="9.5703125" style="339" customWidth="1"/>
    <col min="3083" max="3328" width="11.42578125" style="339"/>
    <col min="3329" max="3329" width="0.140625" style="339" customWidth="1"/>
    <col min="3330" max="3330" width="2.7109375" style="339" customWidth="1"/>
    <col min="3331" max="3331" width="18.5703125" style="339" customWidth="1"/>
    <col min="3332" max="3332" width="1.28515625" style="339" customWidth="1"/>
    <col min="3333" max="3333" width="58.85546875" style="339" customWidth="1"/>
    <col min="3334" max="3335" width="11.42578125" style="339"/>
    <col min="3336" max="3336" width="2.140625" style="339" customWidth="1"/>
    <col min="3337" max="3337" width="11.42578125" style="339"/>
    <col min="3338" max="3338" width="9.5703125" style="339" customWidth="1"/>
    <col min="3339" max="3584" width="11.42578125" style="339"/>
    <col min="3585" max="3585" width="0.140625" style="339" customWidth="1"/>
    <col min="3586" max="3586" width="2.7109375" style="339" customWidth="1"/>
    <col min="3587" max="3587" width="18.5703125" style="339" customWidth="1"/>
    <col min="3588" max="3588" width="1.28515625" style="339" customWidth="1"/>
    <col min="3589" max="3589" width="58.85546875" style="339" customWidth="1"/>
    <col min="3590" max="3591" width="11.42578125" style="339"/>
    <col min="3592" max="3592" width="2.140625" style="339" customWidth="1"/>
    <col min="3593" max="3593" width="11.42578125" style="339"/>
    <col min="3594" max="3594" width="9.5703125" style="339" customWidth="1"/>
    <col min="3595" max="3840" width="11.42578125" style="339"/>
    <col min="3841" max="3841" width="0.140625" style="339" customWidth="1"/>
    <col min="3842" max="3842" width="2.7109375" style="339" customWidth="1"/>
    <col min="3843" max="3843" width="18.5703125" style="339" customWidth="1"/>
    <col min="3844" max="3844" width="1.28515625" style="339" customWidth="1"/>
    <col min="3845" max="3845" width="58.85546875" style="339" customWidth="1"/>
    <col min="3846" max="3847" width="11.42578125" style="339"/>
    <col min="3848" max="3848" width="2.140625" style="339" customWidth="1"/>
    <col min="3849" max="3849" width="11.42578125" style="339"/>
    <col min="3850" max="3850" width="9.5703125" style="339" customWidth="1"/>
    <col min="3851" max="4096" width="11.42578125" style="339"/>
    <col min="4097" max="4097" width="0.140625" style="339" customWidth="1"/>
    <col min="4098" max="4098" width="2.7109375" style="339" customWidth="1"/>
    <col min="4099" max="4099" width="18.5703125" style="339" customWidth="1"/>
    <col min="4100" max="4100" width="1.28515625" style="339" customWidth="1"/>
    <col min="4101" max="4101" width="58.85546875" style="339" customWidth="1"/>
    <col min="4102" max="4103" width="11.42578125" style="339"/>
    <col min="4104" max="4104" width="2.140625" style="339" customWidth="1"/>
    <col min="4105" max="4105" width="11.42578125" style="339"/>
    <col min="4106" max="4106" width="9.5703125" style="339" customWidth="1"/>
    <col min="4107" max="4352" width="11.42578125" style="339"/>
    <col min="4353" max="4353" width="0.140625" style="339" customWidth="1"/>
    <col min="4354" max="4354" width="2.7109375" style="339" customWidth="1"/>
    <col min="4355" max="4355" width="18.5703125" style="339" customWidth="1"/>
    <col min="4356" max="4356" width="1.28515625" style="339" customWidth="1"/>
    <col min="4357" max="4357" width="58.85546875" style="339" customWidth="1"/>
    <col min="4358" max="4359" width="11.42578125" style="339"/>
    <col min="4360" max="4360" width="2.140625" style="339" customWidth="1"/>
    <col min="4361" max="4361" width="11.42578125" style="339"/>
    <col min="4362" max="4362" width="9.5703125" style="339" customWidth="1"/>
    <col min="4363" max="4608" width="11.42578125" style="339"/>
    <col min="4609" max="4609" width="0.140625" style="339" customWidth="1"/>
    <col min="4610" max="4610" width="2.7109375" style="339" customWidth="1"/>
    <col min="4611" max="4611" width="18.5703125" style="339" customWidth="1"/>
    <col min="4612" max="4612" width="1.28515625" style="339" customWidth="1"/>
    <col min="4613" max="4613" width="58.85546875" style="339" customWidth="1"/>
    <col min="4614" max="4615" width="11.42578125" style="339"/>
    <col min="4616" max="4616" width="2.140625" style="339" customWidth="1"/>
    <col min="4617" max="4617" width="11.42578125" style="339"/>
    <col min="4618" max="4618" width="9.5703125" style="339" customWidth="1"/>
    <col min="4619" max="4864" width="11.42578125" style="339"/>
    <col min="4865" max="4865" width="0.140625" style="339" customWidth="1"/>
    <col min="4866" max="4866" width="2.7109375" style="339" customWidth="1"/>
    <col min="4867" max="4867" width="18.5703125" style="339" customWidth="1"/>
    <col min="4868" max="4868" width="1.28515625" style="339" customWidth="1"/>
    <col min="4869" max="4869" width="58.85546875" style="339" customWidth="1"/>
    <col min="4870" max="4871" width="11.42578125" style="339"/>
    <col min="4872" max="4872" width="2.140625" style="339" customWidth="1"/>
    <col min="4873" max="4873" width="11.42578125" style="339"/>
    <col min="4874" max="4874" width="9.5703125" style="339" customWidth="1"/>
    <col min="4875" max="5120" width="11.42578125" style="339"/>
    <col min="5121" max="5121" width="0.140625" style="339" customWidth="1"/>
    <col min="5122" max="5122" width="2.7109375" style="339" customWidth="1"/>
    <col min="5123" max="5123" width="18.5703125" style="339" customWidth="1"/>
    <col min="5124" max="5124" width="1.28515625" style="339" customWidth="1"/>
    <col min="5125" max="5125" width="58.85546875" style="339" customWidth="1"/>
    <col min="5126" max="5127" width="11.42578125" style="339"/>
    <col min="5128" max="5128" width="2.140625" style="339" customWidth="1"/>
    <col min="5129" max="5129" width="11.42578125" style="339"/>
    <col min="5130" max="5130" width="9.5703125" style="339" customWidth="1"/>
    <col min="5131" max="5376" width="11.42578125" style="339"/>
    <col min="5377" max="5377" width="0.140625" style="339" customWidth="1"/>
    <col min="5378" max="5378" width="2.7109375" style="339" customWidth="1"/>
    <col min="5379" max="5379" width="18.5703125" style="339" customWidth="1"/>
    <col min="5380" max="5380" width="1.28515625" style="339" customWidth="1"/>
    <col min="5381" max="5381" width="58.85546875" style="339" customWidth="1"/>
    <col min="5382" max="5383" width="11.42578125" style="339"/>
    <col min="5384" max="5384" width="2.140625" style="339" customWidth="1"/>
    <col min="5385" max="5385" width="11.42578125" style="339"/>
    <col min="5386" max="5386" width="9.5703125" style="339" customWidth="1"/>
    <col min="5387" max="5632" width="11.42578125" style="339"/>
    <col min="5633" max="5633" width="0.140625" style="339" customWidth="1"/>
    <col min="5634" max="5634" width="2.7109375" style="339" customWidth="1"/>
    <col min="5635" max="5635" width="18.5703125" style="339" customWidth="1"/>
    <col min="5636" max="5636" width="1.28515625" style="339" customWidth="1"/>
    <col min="5637" max="5637" width="58.85546875" style="339" customWidth="1"/>
    <col min="5638" max="5639" width="11.42578125" style="339"/>
    <col min="5640" max="5640" width="2.140625" style="339" customWidth="1"/>
    <col min="5641" max="5641" width="11.42578125" style="339"/>
    <col min="5642" max="5642" width="9.5703125" style="339" customWidth="1"/>
    <col min="5643" max="5888" width="11.42578125" style="339"/>
    <col min="5889" max="5889" width="0.140625" style="339" customWidth="1"/>
    <col min="5890" max="5890" width="2.7109375" style="339" customWidth="1"/>
    <col min="5891" max="5891" width="18.5703125" style="339" customWidth="1"/>
    <col min="5892" max="5892" width="1.28515625" style="339" customWidth="1"/>
    <col min="5893" max="5893" width="58.85546875" style="339" customWidth="1"/>
    <col min="5894" max="5895" width="11.42578125" style="339"/>
    <col min="5896" max="5896" width="2.140625" style="339" customWidth="1"/>
    <col min="5897" max="5897" width="11.42578125" style="339"/>
    <col min="5898" max="5898" width="9.5703125" style="339" customWidth="1"/>
    <col min="5899" max="6144" width="11.42578125" style="339"/>
    <col min="6145" max="6145" width="0.140625" style="339" customWidth="1"/>
    <col min="6146" max="6146" width="2.7109375" style="339" customWidth="1"/>
    <col min="6147" max="6147" width="18.5703125" style="339" customWidth="1"/>
    <col min="6148" max="6148" width="1.28515625" style="339" customWidth="1"/>
    <col min="6149" max="6149" width="58.85546875" style="339" customWidth="1"/>
    <col min="6150" max="6151" width="11.42578125" style="339"/>
    <col min="6152" max="6152" width="2.140625" style="339" customWidth="1"/>
    <col min="6153" max="6153" width="11.42578125" style="339"/>
    <col min="6154" max="6154" width="9.5703125" style="339" customWidth="1"/>
    <col min="6155" max="6400" width="11.42578125" style="339"/>
    <col min="6401" max="6401" width="0.140625" style="339" customWidth="1"/>
    <col min="6402" max="6402" width="2.7109375" style="339" customWidth="1"/>
    <col min="6403" max="6403" width="18.5703125" style="339" customWidth="1"/>
    <col min="6404" max="6404" width="1.28515625" style="339" customWidth="1"/>
    <col min="6405" max="6405" width="58.85546875" style="339" customWidth="1"/>
    <col min="6406" max="6407" width="11.42578125" style="339"/>
    <col min="6408" max="6408" width="2.140625" style="339" customWidth="1"/>
    <col min="6409" max="6409" width="11.42578125" style="339"/>
    <col min="6410" max="6410" width="9.5703125" style="339" customWidth="1"/>
    <col min="6411" max="6656" width="11.42578125" style="339"/>
    <col min="6657" max="6657" width="0.140625" style="339" customWidth="1"/>
    <col min="6658" max="6658" width="2.7109375" style="339" customWidth="1"/>
    <col min="6659" max="6659" width="18.5703125" style="339" customWidth="1"/>
    <col min="6660" max="6660" width="1.28515625" style="339" customWidth="1"/>
    <col min="6661" max="6661" width="58.85546875" style="339" customWidth="1"/>
    <col min="6662" max="6663" width="11.42578125" style="339"/>
    <col min="6664" max="6664" width="2.140625" style="339" customWidth="1"/>
    <col min="6665" max="6665" width="11.42578125" style="339"/>
    <col min="6666" max="6666" width="9.5703125" style="339" customWidth="1"/>
    <col min="6667" max="6912" width="11.42578125" style="339"/>
    <col min="6913" max="6913" width="0.140625" style="339" customWidth="1"/>
    <col min="6914" max="6914" width="2.7109375" style="339" customWidth="1"/>
    <col min="6915" max="6915" width="18.5703125" style="339" customWidth="1"/>
    <col min="6916" max="6916" width="1.28515625" style="339" customWidth="1"/>
    <col min="6917" max="6917" width="58.85546875" style="339" customWidth="1"/>
    <col min="6918" max="6919" width="11.42578125" style="339"/>
    <col min="6920" max="6920" width="2.140625" style="339" customWidth="1"/>
    <col min="6921" max="6921" width="11.42578125" style="339"/>
    <col min="6922" max="6922" width="9.5703125" style="339" customWidth="1"/>
    <col min="6923" max="7168" width="11.42578125" style="339"/>
    <col min="7169" max="7169" width="0.140625" style="339" customWidth="1"/>
    <col min="7170" max="7170" width="2.7109375" style="339" customWidth="1"/>
    <col min="7171" max="7171" width="18.5703125" style="339" customWidth="1"/>
    <col min="7172" max="7172" width="1.28515625" style="339" customWidth="1"/>
    <col min="7173" max="7173" width="58.85546875" style="339" customWidth="1"/>
    <col min="7174" max="7175" width="11.42578125" style="339"/>
    <col min="7176" max="7176" width="2.140625" style="339" customWidth="1"/>
    <col min="7177" max="7177" width="11.42578125" style="339"/>
    <col min="7178" max="7178" width="9.5703125" style="339" customWidth="1"/>
    <col min="7179" max="7424" width="11.42578125" style="339"/>
    <col min="7425" max="7425" width="0.140625" style="339" customWidth="1"/>
    <col min="7426" max="7426" width="2.7109375" style="339" customWidth="1"/>
    <col min="7427" max="7427" width="18.5703125" style="339" customWidth="1"/>
    <col min="7428" max="7428" width="1.28515625" style="339" customWidth="1"/>
    <col min="7429" max="7429" width="58.85546875" style="339" customWidth="1"/>
    <col min="7430" max="7431" width="11.42578125" style="339"/>
    <col min="7432" max="7432" width="2.140625" style="339" customWidth="1"/>
    <col min="7433" max="7433" width="11.42578125" style="339"/>
    <col min="7434" max="7434" width="9.5703125" style="339" customWidth="1"/>
    <col min="7435" max="7680" width="11.42578125" style="339"/>
    <col min="7681" max="7681" width="0.140625" style="339" customWidth="1"/>
    <col min="7682" max="7682" width="2.7109375" style="339" customWidth="1"/>
    <col min="7683" max="7683" width="18.5703125" style="339" customWidth="1"/>
    <col min="7684" max="7684" width="1.28515625" style="339" customWidth="1"/>
    <col min="7685" max="7685" width="58.85546875" style="339" customWidth="1"/>
    <col min="7686" max="7687" width="11.42578125" style="339"/>
    <col min="7688" max="7688" width="2.140625" style="339" customWidth="1"/>
    <col min="7689" max="7689" width="11.42578125" style="339"/>
    <col min="7690" max="7690" width="9.5703125" style="339" customWidth="1"/>
    <col min="7691" max="7936" width="11.42578125" style="339"/>
    <col min="7937" max="7937" width="0.140625" style="339" customWidth="1"/>
    <col min="7938" max="7938" width="2.7109375" style="339" customWidth="1"/>
    <col min="7939" max="7939" width="18.5703125" style="339" customWidth="1"/>
    <col min="7940" max="7940" width="1.28515625" style="339" customWidth="1"/>
    <col min="7941" max="7941" width="58.85546875" style="339" customWidth="1"/>
    <col min="7942" max="7943" width="11.42578125" style="339"/>
    <col min="7944" max="7944" width="2.140625" style="339" customWidth="1"/>
    <col min="7945" max="7945" width="11.42578125" style="339"/>
    <col min="7946" max="7946" width="9.5703125" style="339" customWidth="1"/>
    <col min="7947" max="8192" width="11.42578125" style="339"/>
    <col min="8193" max="8193" width="0.140625" style="339" customWidth="1"/>
    <col min="8194" max="8194" width="2.7109375" style="339" customWidth="1"/>
    <col min="8195" max="8195" width="18.5703125" style="339" customWidth="1"/>
    <col min="8196" max="8196" width="1.28515625" style="339" customWidth="1"/>
    <col min="8197" max="8197" width="58.85546875" style="339" customWidth="1"/>
    <col min="8198" max="8199" width="11.42578125" style="339"/>
    <col min="8200" max="8200" width="2.140625" style="339" customWidth="1"/>
    <col min="8201" max="8201" width="11.42578125" style="339"/>
    <col min="8202" max="8202" width="9.5703125" style="339" customWidth="1"/>
    <col min="8203" max="8448" width="11.42578125" style="339"/>
    <col min="8449" max="8449" width="0.140625" style="339" customWidth="1"/>
    <col min="8450" max="8450" width="2.7109375" style="339" customWidth="1"/>
    <col min="8451" max="8451" width="18.5703125" style="339" customWidth="1"/>
    <col min="8452" max="8452" width="1.28515625" style="339" customWidth="1"/>
    <col min="8453" max="8453" width="58.85546875" style="339" customWidth="1"/>
    <col min="8454" max="8455" width="11.42578125" style="339"/>
    <col min="8456" max="8456" width="2.140625" style="339" customWidth="1"/>
    <col min="8457" max="8457" width="11.42578125" style="339"/>
    <col min="8458" max="8458" width="9.5703125" style="339" customWidth="1"/>
    <col min="8459" max="8704" width="11.42578125" style="339"/>
    <col min="8705" max="8705" width="0.140625" style="339" customWidth="1"/>
    <col min="8706" max="8706" width="2.7109375" style="339" customWidth="1"/>
    <col min="8707" max="8707" width="18.5703125" style="339" customWidth="1"/>
    <col min="8708" max="8708" width="1.28515625" style="339" customWidth="1"/>
    <col min="8709" max="8709" width="58.85546875" style="339" customWidth="1"/>
    <col min="8710" max="8711" width="11.42578125" style="339"/>
    <col min="8712" max="8712" width="2.140625" style="339" customWidth="1"/>
    <col min="8713" max="8713" width="11.42578125" style="339"/>
    <col min="8714" max="8714" width="9.5703125" style="339" customWidth="1"/>
    <col min="8715" max="8960" width="11.42578125" style="339"/>
    <col min="8961" max="8961" width="0.140625" style="339" customWidth="1"/>
    <col min="8962" max="8962" width="2.7109375" style="339" customWidth="1"/>
    <col min="8963" max="8963" width="18.5703125" style="339" customWidth="1"/>
    <col min="8964" max="8964" width="1.28515625" style="339" customWidth="1"/>
    <col min="8965" max="8965" width="58.85546875" style="339" customWidth="1"/>
    <col min="8966" max="8967" width="11.42578125" style="339"/>
    <col min="8968" max="8968" width="2.140625" style="339" customWidth="1"/>
    <col min="8969" max="8969" width="11.42578125" style="339"/>
    <col min="8970" max="8970" width="9.5703125" style="339" customWidth="1"/>
    <col min="8971" max="9216" width="11.42578125" style="339"/>
    <col min="9217" max="9217" width="0.140625" style="339" customWidth="1"/>
    <col min="9218" max="9218" width="2.7109375" style="339" customWidth="1"/>
    <col min="9219" max="9219" width="18.5703125" style="339" customWidth="1"/>
    <col min="9220" max="9220" width="1.28515625" style="339" customWidth="1"/>
    <col min="9221" max="9221" width="58.85546875" style="339" customWidth="1"/>
    <col min="9222" max="9223" width="11.42578125" style="339"/>
    <col min="9224" max="9224" width="2.140625" style="339" customWidth="1"/>
    <col min="9225" max="9225" width="11.42578125" style="339"/>
    <col min="9226" max="9226" width="9.5703125" style="339" customWidth="1"/>
    <col min="9227" max="9472" width="11.42578125" style="339"/>
    <col min="9473" max="9473" width="0.140625" style="339" customWidth="1"/>
    <col min="9474" max="9474" width="2.7109375" style="339" customWidth="1"/>
    <col min="9475" max="9475" width="18.5703125" style="339" customWidth="1"/>
    <col min="9476" max="9476" width="1.28515625" style="339" customWidth="1"/>
    <col min="9477" max="9477" width="58.85546875" style="339" customWidth="1"/>
    <col min="9478" max="9479" width="11.42578125" style="339"/>
    <col min="9480" max="9480" width="2.140625" style="339" customWidth="1"/>
    <col min="9481" max="9481" width="11.42578125" style="339"/>
    <col min="9482" max="9482" width="9.5703125" style="339" customWidth="1"/>
    <col min="9483" max="9728" width="11.42578125" style="339"/>
    <col min="9729" max="9729" width="0.140625" style="339" customWidth="1"/>
    <col min="9730" max="9730" width="2.7109375" style="339" customWidth="1"/>
    <col min="9731" max="9731" width="18.5703125" style="339" customWidth="1"/>
    <col min="9732" max="9732" width="1.28515625" style="339" customWidth="1"/>
    <col min="9733" max="9733" width="58.85546875" style="339" customWidth="1"/>
    <col min="9734" max="9735" width="11.42578125" style="339"/>
    <col min="9736" max="9736" width="2.140625" style="339" customWidth="1"/>
    <col min="9737" max="9737" width="11.42578125" style="339"/>
    <col min="9738" max="9738" width="9.5703125" style="339" customWidth="1"/>
    <col min="9739" max="9984" width="11.42578125" style="339"/>
    <col min="9985" max="9985" width="0.140625" style="339" customWidth="1"/>
    <col min="9986" max="9986" width="2.7109375" style="339" customWidth="1"/>
    <col min="9987" max="9987" width="18.5703125" style="339" customWidth="1"/>
    <col min="9988" max="9988" width="1.28515625" style="339" customWidth="1"/>
    <col min="9989" max="9989" width="58.85546875" style="339" customWidth="1"/>
    <col min="9990" max="9991" width="11.42578125" style="339"/>
    <col min="9992" max="9992" width="2.140625" style="339" customWidth="1"/>
    <col min="9993" max="9993" width="11.42578125" style="339"/>
    <col min="9994" max="9994" width="9.5703125" style="339" customWidth="1"/>
    <col min="9995" max="10240" width="11.42578125" style="339"/>
    <col min="10241" max="10241" width="0.140625" style="339" customWidth="1"/>
    <col min="10242" max="10242" width="2.7109375" style="339" customWidth="1"/>
    <col min="10243" max="10243" width="18.5703125" style="339" customWidth="1"/>
    <col min="10244" max="10244" width="1.28515625" style="339" customWidth="1"/>
    <col min="10245" max="10245" width="58.85546875" style="339" customWidth="1"/>
    <col min="10246" max="10247" width="11.42578125" style="339"/>
    <col min="10248" max="10248" width="2.140625" style="339" customWidth="1"/>
    <col min="10249" max="10249" width="11.42578125" style="339"/>
    <col min="10250" max="10250" width="9.5703125" style="339" customWidth="1"/>
    <col min="10251" max="10496" width="11.42578125" style="339"/>
    <col min="10497" max="10497" width="0.140625" style="339" customWidth="1"/>
    <col min="10498" max="10498" width="2.7109375" style="339" customWidth="1"/>
    <col min="10499" max="10499" width="18.5703125" style="339" customWidth="1"/>
    <col min="10500" max="10500" width="1.28515625" style="339" customWidth="1"/>
    <col min="10501" max="10501" width="58.85546875" style="339" customWidth="1"/>
    <col min="10502" max="10503" width="11.42578125" style="339"/>
    <col min="10504" max="10504" width="2.140625" style="339" customWidth="1"/>
    <col min="10505" max="10505" width="11.42578125" style="339"/>
    <col min="10506" max="10506" width="9.5703125" style="339" customWidth="1"/>
    <col min="10507" max="10752" width="11.42578125" style="339"/>
    <col min="10753" max="10753" width="0.140625" style="339" customWidth="1"/>
    <col min="10754" max="10754" width="2.7109375" style="339" customWidth="1"/>
    <col min="10755" max="10755" width="18.5703125" style="339" customWidth="1"/>
    <col min="10756" max="10756" width="1.28515625" style="339" customWidth="1"/>
    <col min="10757" max="10757" width="58.85546875" style="339" customWidth="1"/>
    <col min="10758" max="10759" width="11.42578125" style="339"/>
    <col min="10760" max="10760" width="2.140625" style="339" customWidth="1"/>
    <col min="10761" max="10761" width="11.42578125" style="339"/>
    <col min="10762" max="10762" width="9.5703125" style="339" customWidth="1"/>
    <col min="10763" max="11008" width="11.42578125" style="339"/>
    <col min="11009" max="11009" width="0.140625" style="339" customWidth="1"/>
    <col min="11010" max="11010" width="2.7109375" style="339" customWidth="1"/>
    <col min="11011" max="11011" width="18.5703125" style="339" customWidth="1"/>
    <col min="11012" max="11012" width="1.28515625" style="339" customWidth="1"/>
    <col min="11013" max="11013" width="58.85546875" style="339" customWidth="1"/>
    <col min="11014" max="11015" width="11.42578125" style="339"/>
    <col min="11016" max="11016" width="2.140625" style="339" customWidth="1"/>
    <col min="11017" max="11017" width="11.42578125" style="339"/>
    <col min="11018" max="11018" width="9.5703125" style="339" customWidth="1"/>
    <col min="11019" max="11264" width="11.42578125" style="339"/>
    <col min="11265" max="11265" width="0.140625" style="339" customWidth="1"/>
    <col min="11266" max="11266" width="2.7109375" style="339" customWidth="1"/>
    <col min="11267" max="11267" width="18.5703125" style="339" customWidth="1"/>
    <col min="11268" max="11268" width="1.28515625" style="339" customWidth="1"/>
    <col min="11269" max="11269" width="58.85546875" style="339" customWidth="1"/>
    <col min="11270" max="11271" width="11.42578125" style="339"/>
    <col min="11272" max="11272" width="2.140625" style="339" customWidth="1"/>
    <col min="11273" max="11273" width="11.42578125" style="339"/>
    <col min="11274" max="11274" width="9.5703125" style="339" customWidth="1"/>
    <col min="11275" max="11520" width="11.42578125" style="339"/>
    <col min="11521" max="11521" width="0.140625" style="339" customWidth="1"/>
    <col min="11522" max="11522" width="2.7109375" style="339" customWidth="1"/>
    <col min="11523" max="11523" width="18.5703125" style="339" customWidth="1"/>
    <col min="11524" max="11524" width="1.28515625" style="339" customWidth="1"/>
    <col min="11525" max="11525" width="58.85546875" style="339" customWidth="1"/>
    <col min="11526" max="11527" width="11.42578125" style="339"/>
    <col min="11528" max="11528" width="2.140625" style="339" customWidth="1"/>
    <col min="11529" max="11529" width="11.42578125" style="339"/>
    <col min="11530" max="11530" width="9.5703125" style="339" customWidth="1"/>
    <col min="11531" max="11776" width="11.42578125" style="339"/>
    <col min="11777" max="11777" width="0.140625" style="339" customWidth="1"/>
    <col min="11778" max="11778" width="2.7109375" style="339" customWidth="1"/>
    <col min="11779" max="11779" width="18.5703125" style="339" customWidth="1"/>
    <col min="11780" max="11780" width="1.28515625" style="339" customWidth="1"/>
    <col min="11781" max="11781" width="58.85546875" style="339" customWidth="1"/>
    <col min="11782" max="11783" width="11.42578125" style="339"/>
    <col min="11784" max="11784" width="2.140625" style="339" customWidth="1"/>
    <col min="11785" max="11785" width="11.42578125" style="339"/>
    <col min="11786" max="11786" width="9.5703125" style="339" customWidth="1"/>
    <col min="11787" max="12032" width="11.42578125" style="339"/>
    <col min="12033" max="12033" width="0.140625" style="339" customWidth="1"/>
    <col min="12034" max="12034" width="2.7109375" style="339" customWidth="1"/>
    <col min="12035" max="12035" width="18.5703125" style="339" customWidth="1"/>
    <col min="12036" max="12036" width="1.28515625" style="339" customWidth="1"/>
    <col min="12037" max="12037" width="58.85546875" style="339" customWidth="1"/>
    <col min="12038" max="12039" width="11.42578125" style="339"/>
    <col min="12040" max="12040" width="2.140625" style="339" customWidth="1"/>
    <col min="12041" max="12041" width="11.42578125" style="339"/>
    <col min="12042" max="12042" width="9.5703125" style="339" customWidth="1"/>
    <col min="12043" max="12288" width="11.42578125" style="339"/>
    <col min="12289" max="12289" width="0.140625" style="339" customWidth="1"/>
    <col min="12290" max="12290" width="2.7109375" style="339" customWidth="1"/>
    <col min="12291" max="12291" width="18.5703125" style="339" customWidth="1"/>
    <col min="12292" max="12292" width="1.28515625" style="339" customWidth="1"/>
    <col min="12293" max="12293" width="58.85546875" style="339" customWidth="1"/>
    <col min="12294" max="12295" width="11.42578125" style="339"/>
    <col min="12296" max="12296" width="2.140625" style="339" customWidth="1"/>
    <col min="12297" max="12297" width="11.42578125" style="339"/>
    <col min="12298" max="12298" width="9.5703125" style="339" customWidth="1"/>
    <col min="12299" max="12544" width="11.42578125" style="339"/>
    <col min="12545" max="12545" width="0.140625" style="339" customWidth="1"/>
    <col min="12546" max="12546" width="2.7109375" style="339" customWidth="1"/>
    <col min="12547" max="12547" width="18.5703125" style="339" customWidth="1"/>
    <col min="12548" max="12548" width="1.28515625" style="339" customWidth="1"/>
    <col min="12549" max="12549" width="58.85546875" style="339" customWidth="1"/>
    <col min="12550" max="12551" width="11.42578125" style="339"/>
    <col min="12552" max="12552" width="2.140625" style="339" customWidth="1"/>
    <col min="12553" max="12553" width="11.42578125" style="339"/>
    <col min="12554" max="12554" width="9.5703125" style="339" customWidth="1"/>
    <col min="12555" max="12800" width="11.42578125" style="339"/>
    <col min="12801" max="12801" width="0.140625" style="339" customWidth="1"/>
    <col min="12802" max="12802" width="2.7109375" style="339" customWidth="1"/>
    <col min="12803" max="12803" width="18.5703125" style="339" customWidth="1"/>
    <col min="12804" max="12804" width="1.28515625" style="339" customWidth="1"/>
    <col min="12805" max="12805" width="58.85546875" style="339" customWidth="1"/>
    <col min="12806" max="12807" width="11.42578125" style="339"/>
    <col min="12808" max="12808" width="2.140625" style="339" customWidth="1"/>
    <col min="12809" max="12809" width="11.42578125" style="339"/>
    <col min="12810" max="12810" width="9.5703125" style="339" customWidth="1"/>
    <col min="12811" max="13056" width="11.42578125" style="339"/>
    <col min="13057" max="13057" width="0.140625" style="339" customWidth="1"/>
    <col min="13058" max="13058" width="2.7109375" style="339" customWidth="1"/>
    <col min="13059" max="13059" width="18.5703125" style="339" customWidth="1"/>
    <col min="13060" max="13060" width="1.28515625" style="339" customWidth="1"/>
    <col min="13061" max="13061" width="58.85546875" style="339" customWidth="1"/>
    <col min="13062" max="13063" width="11.42578125" style="339"/>
    <col min="13064" max="13064" width="2.140625" style="339" customWidth="1"/>
    <col min="13065" max="13065" width="11.42578125" style="339"/>
    <col min="13066" max="13066" width="9.5703125" style="339" customWidth="1"/>
    <col min="13067" max="13312" width="11.42578125" style="339"/>
    <col min="13313" max="13313" width="0.140625" style="339" customWidth="1"/>
    <col min="13314" max="13314" width="2.7109375" style="339" customWidth="1"/>
    <col min="13315" max="13315" width="18.5703125" style="339" customWidth="1"/>
    <col min="13316" max="13316" width="1.28515625" style="339" customWidth="1"/>
    <col min="13317" max="13317" width="58.85546875" style="339" customWidth="1"/>
    <col min="13318" max="13319" width="11.42578125" style="339"/>
    <col min="13320" max="13320" width="2.140625" style="339" customWidth="1"/>
    <col min="13321" max="13321" width="11.42578125" style="339"/>
    <col min="13322" max="13322" width="9.5703125" style="339" customWidth="1"/>
    <col min="13323" max="13568" width="11.42578125" style="339"/>
    <col min="13569" max="13569" width="0.140625" style="339" customWidth="1"/>
    <col min="13570" max="13570" width="2.7109375" style="339" customWidth="1"/>
    <col min="13571" max="13571" width="18.5703125" style="339" customWidth="1"/>
    <col min="13572" max="13572" width="1.28515625" style="339" customWidth="1"/>
    <col min="13573" max="13573" width="58.85546875" style="339" customWidth="1"/>
    <col min="13574" max="13575" width="11.42578125" style="339"/>
    <col min="13576" max="13576" width="2.140625" style="339" customWidth="1"/>
    <col min="13577" max="13577" width="11.42578125" style="339"/>
    <col min="13578" max="13578" width="9.5703125" style="339" customWidth="1"/>
    <col min="13579" max="13824" width="11.42578125" style="339"/>
    <col min="13825" max="13825" width="0.140625" style="339" customWidth="1"/>
    <col min="13826" max="13826" width="2.7109375" style="339" customWidth="1"/>
    <col min="13827" max="13827" width="18.5703125" style="339" customWidth="1"/>
    <col min="13828" max="13828" width="1.28515625" style="339" customWidth="1"/>
    <col min="13829" max="13829" width="58.85546875" style="339" customWidth="1"/>
    <col min="13830" max="13831" width="11.42578125" style="339"/>
    <col min="13832" max="13832" width="2.140625" style="339" customWidth="1"/>
    <col min="13833" max="13833" width="11.42578125" style="339"/>
    <col min="13834" max="13834" width="9.5703125" style="339" customWidth="1"/>
    <col min="13835" max="14080" width="11.42578125" style="339"/>
    <col min="14081" max="14081" width="0.140625" style="339" customWidth="1"/>
    <col min="14082" max="14082" width="2.7109375" style="339" customWidth="1"/>
    <col min="14083" max="14083" width="18.5703125" style="339" customWidth="1"/>
    <col min="14084" max="14084" width="1.28515625" style="339" customWidth="1"/>
    <col min="14085" max="14085" width="58.85546875" style="339" customWidth="1"/>
    <col min="14086" max="14087" width="11.42578125" style="339"/>
    <col min="14088" max="14088" width="2.140625" style="339" customWidth="1"/>
    <col min="14089" max="14089" width="11.42578125" style="339"/>
    <col min="14090" max="14090" width="9.5703125" style="339" customWidth="1"/>
    <col min="14091" max="14336" width="11.42578125" style="339"/>
    <col min="14337" max="14337" width="0.140625" style="339" customWidth="1"/>
    <col min="14338" max="14338" width="2.7109375" style="339" customWidth="1"/>
    <col min="14339" max="14339" width="18.5703125" style="339" customWidth="1"/>
    <col min="14340" max="14340" width="1.28515625" style="339" customWidth="1"/>
    <col min="14341" max="14341" width="58.85546875" style="339" customWidth="1"/>
    <col min="14342" max="14343" width="11.42578125" style="339"/>
    <col min="14344" max="14344" width="2.140625" style="339" customWidth="1"/>
    <col min="14345" max="14345" width="11.42578125" style="339"/>
    <col min="14346" max="14346" width="9.5703125" style="339" customWidth="1"/>
    <col min="14347" max="14592" width="11.42578125" style="339"/>
    <col min="14593" max="14593" width="0.140625" style="339" customWidth="1"/>
    <col min="14594" max="14594" width="2.7109375" style="339" customWidth="1"/>
    <col min="14595" max="14595" width="18.5703125" style="339" customWidth="1"/>
    <col min="14596" max="14596" width="1.28515625" style="339" customWidth="1"/>
    <col min="14597" max="14597" width="58.85546875" style="339" customWidth="1"/>
    <col min="14598" max="14599" width="11.42578125" style="339"/>
    <col min="14600" max="14600" width="2.140625" style="339" customWidth="1"/>
    <col min="14601" max="14601" width="11.42578125" style="339"/>
    <col min="14602" max="14602" width="9.5703125" style="339" customWidth="1"/>
    <col min="14603" max="14848" width="11.42578125" style="339"/>
    <col min="14849" max="14849" width="0.140625" style="339" customWidth="1"/>
    <col min="14850" max="14850" width="2.7109375" style="339" customWidth="1"/>
    <col min="14851" max="14851" width="18.5703125" style="339" customWidth="1"/>
    <col min="14852" max="14852" width="1.28515625" style="339" customWidth="1"/>
    <col min="14853" max="14853" width="58.85546875" style="339" customWidth="1"/>
    <col min="14854" max="14855" width="11.42578125" style="339"/>
    <col min="14856" max="14856" width="2.140625" style="339" customWidth="1"/>
    <col min="14857" max="14857" width="11.42578125" style="339"/>
    <col min="14858" max="14858" width="9.5703125" style="339" customWidth="1"/>
    <col min="14859" max="15104" width="11.42578125" style="339"/>
    <col min="15105" max="15105" width="0.140625" style="339" customWidth="1"/>
    <col min="15106" max="15106" width="2.7109375" style="339" customWidth="1"/>
    <col min="15107" max="15107" width="18.5703125" style="339" customWidth="1"/>
    <col min="15108" max="15108" width="1.28515625" style="339" customWidth="1"/>
    <col min="15109" max="15109" width="58.85546875" style="339" customWidth="1"/>
    <col min="15110" max="15111" width="11.42578125" style="339"/>
    <col min="15112" max="15112" width="2.140625" style="339" customWidth="1"/>
    <col min="15113" max="15113" width="11.42578125" style="339"/>
    <col min="15114" max="15114" width="9.5703125" style="339" customWidth="1"/>
    <col min="15115" max="15360" width="11.42578125" style="339"/>
    <col min="15361" max="15361" width="0.140625" style="339" customWidth="1"/>
    <col min="15362" max="15362" width="2.7109375" style="339" customWidth="1"/>
    <col min="15363" max="15363" width="18.5703125" style="339" customWidth="1"/>
    <col min="15364" max="15364" width="1.28515625" style="339" customWidth="1"/>
    <col min="15365" max="15365" width="58.85546875" style="339" customWidth="1"/>
    <col min="15366" max="15367" width="11.42578125" style="339"/>
    <col min="15368" max="15368" width="2.140625" style="339" customWidth="1"/>
    <col min="15369" max="15369" width="11.42578125" style="339"/>
    <col min="15370" max="15370" width="9.5703125" style="339" customWidth="1"/>
    <col min="15371" max="15616" width="11.42578125" style="339"/>
    <col min="15617" max="15617" width="0.140625" style="339" customWidth="1"/>
    <col min="15618" max="15618" width="2.7109375" style="339" customWidth="1"/>
    <col min="15619" max="15619" width="18.5703125" style="339" customWidth="1"/>
    <col min="15620" max="15620" width="1.28515625" style="339" customWidth="1"/>
    <col min="15621" max="15621" width="58.85546875" style="339" customWidth="1"/>
    <col min="15622" max="15623" width="11.42578125" style="339"/>
    <col min="15624" max="15624" width="2.140625" style="339" customWidth="1"/>
    <col min="15625" max="15625" width="11.42578125" style="339"/>
    <col min="15626" max="15626" width="9.5703125" style="339" customWidth="1"/>
    <col min="15627" max="15872" width="11.42578125" style="339"/>
    <col min="15873" max="15873" width="0.140625" style="339" customWidth="1"/>
    <col min="15874" max="15874" width="2.7109375" style="339" customWidth="1"/>
    <col min="15875" max="15875" width="18.5703125" style="339" customWidth="1"/>
    <col min="15876" max="15876" width="1.28515625" style="339" customWidth="1"/>
    <col min="15877" max="15877" width="58.85546875" style="339" customWidth="1"/>
    <col min="15878" max="15879" width="11.42578125" style="339"/>
    <col min="15880" max="15880" width="2.140625" style="339" customWidth="1"/>
    <col min="15881" max="15881" width="11.42578125" style="339"/>
    <col min="15882" max="15882" width="9.5703125" style="339" customWidth="1"/>
    <col min="15883" max="16128" width="11.42578125" style="339"/>
    <col min="16129" max="16129" width="0.140625" style="339" customWidth="1"/>
    <col min="16130" max="16130" width="2.7109375" style="339" customWidth="1"/>
    <col min="16131" max="16131" width="18.5703125" style="339" customWidth="1"/>
    <col min="16132" max="16132" width="1.28515625" style="339" customWidth="1"/>
    <col min="16133" max="16133" width="58.85546875" style="339" customWidth="1"/>
    <col min="16134" max="16135" width="11.42578125" style="339"/>
    <col min="16136" max="16136" width="2.140625" style="339" customWidth="1"/>
    <col min="16137" max="16137" width="11.42578125" style="339"/>
    <col min="16138" max="16138" width="9.5703125" style="339" customWidth="1"/>
    <col min="16139" max="16384" width="11.42578125" style="339"/>
  </cols>
  <sheetData>
    <row r="1" spans="2:5" s="332" customFormat="1" ht="0.75" customHeight="1"/>
    <row r="2" spans="2:5" s="332" customFormat="1" ht="21" customHeight="1">
      <c r="E2" s="328" t="s">
        <v>36</v>
      </c>
    </row>
    <row r="3" spans="2:5" s="332" customFormat="1" ht="15" customHeight="1">
      <c r="E3" s="921" t="s">
        <v>538</v>
      </c>
    </row>
    <row r="4" spans="2:5" s="334" customFormat="1" ht="20.25" customHeight="1">
      <c r="B4" s="333"/>
      <c r="C4" s="6" t="str">
        <f>Indice!C4</f>
        <v>Producción de energía eléctrica</v>
      </c>
    </row>
    <row r="5" spans="2:5" s="334" customFormat="1" ht="12.75" customHeight="1">
      <c r="B5" s="333"/>
      <c r="C5" s="335"/>
    </row>
    <row r="6" spans="2:5" s="334" customFormat="1" ht="13.5" customHeight="1">
      <c r="B6" s="333"/>
      <c r="C6" s="336"/>
      <c r="D6" s="337"/>
      <c r="E6" s="337"/>
    </row>
    <row r="7" spans="2:5" s="334" customFormat="1" ht="12.75" customHeight="1">
      <c r="B7" s="333"/>
      <c r="C7" s="1056" t="s">
        <v>592</v>
      </c>
      <c r="D7" s="337"/>
      <c r="E7" s="621"/>
    </row>
    <row r="8" spans="2:5" s="334" customFormat="1" ht="12.75" customHeight="1">
      <c r="B8" s="333"/>
      <c r="C8" s="1056"/>
      <c r="D8" s="337"/>
      <c r="E8" s="621"/>
    </row>
    <row r="9" spans="2:5" s="334" customFormat="1" ht="12.75" customHeight="1">
      <c r="B9" s="333"/>
      <c r="C9" s="1056"/>
      <c r="D9" s="337"/>
      <c r="E9" s="621"/>
    </row>
    <row r="10" spans="2:5" s="334" customFormat="1" ht="12.75" customHeight="1">
      <c r="B10" s="333"/>
      <c r="C10" s="338" t="s">
        <v>360</v>
      </c>
      <c r="D10" s="337"/>
      <c r="E10" s="621"/>
    </row>
    <row r="11" spans="2:5" s="334" customFormat="1" ht="12.75" customHeight="1">
      <c r="B11" s="333"/>
      <c r="D11" s="337"/>
      <c r="E11" s="622"/>
    </row>
    <row r="12" spans="2:5" s="334" customFormat="1" ht="12.75" customHeight="1">
      <c r="B12" s="333"/>
      <c r="D12" s="337"/>
      <c r="E12" s="622"/>
    </row>
    <row r="13" spans="2:5" s="334" customFormat="1" ht="12.75" customHeight="1">
      <c r="B13" s="333"/>
      <c r="C13" s="336"/>
      <c r="D13" s="337"/>
      <c r="E13" s="622"/>
    </row>
    <row r="14" spans="2:5" s="334" customFormat="1" ht="12.75" customHeight="1">
      <c r="B14" s="333"/>
      <c r="C14" s="336"/>
      <c r="D14" s="337"/>
      <c r="E14" s="622"/>
    </row>
    <row r="15" spans="2:5" s="334" customFormat="1" ht="12.75" customHeight="1">
      <c r="B15" s="333"/>
      <c r="C15" s="336"/>
      <c r="D15" s="337"/>
      <c r="E15" s="622"/>
    </row>
    <row r="16" spans="2:5" s="334" customFormat="1" ht="12.75" customHeight="1">
      <c r="B16" s="333"/>
      <c r="C16" s="336"/>
      <c r="D16" s="337"/>
      <c r="E16" s="622"/>
    </row>
    <row r="17" spans="2:7" s="334" customFormat="1" ht="12.75" customHeight="1">
      <c r="B17" s="333"/>
      <c r="C17" s="336"/>
      <c r="D17" s="337"/>
      <c r="E17" s="622"/>
    </row>
    <row r="18" spans="2:7" s="334" customFormat="1" ht="12.75" customHeight="1">
      <c r="B18" s="333"/>
      <c r="C18" s="336"/>
      <c r="D18" s="337"/>
      <c r="E18" s="622"/>
    </row>
    <row r="19" spans="2:7" s="334" customFormat="1" ht="12.75" customHeight="1">
      <c r="B19" s="333"/>
      <c r="C19" s="336"/>
      <c r="D19" s="337"/>
      <c r="E19" s="622"/>
    </row>
    <row r="20" spans="2:7" s="334" customFormat="1" ht="12.75" customHeight="1">
      <c r="B20" s="333"/>
      <c r="C20" s="336"/>
      <c r="D20" s="337"/>
      <c r="E20" s="622"/>
    </row>
    <row r="21" spans="2:7" s="334" customFormat="1" ht="12.75" customHeight="1">
      <c r="B21" s="333"/>
      <c r="C21" s="336"/>
      <c r="D21" s="337"/>
      <c r="E21" s="622"/>
    </row>
    <row r="22" spans="2:7">
      <c r="E22" s="623"/>
    </row>
    <row r="23" spans="2:7">
      <c r="E23" s="624"/>
    </row>
    <row r="24" spans="2:7">
      <c r="E24" s="624"/>
    </row>
    <row r="25" spans="2:7">
      <c r="E25" s="408"/>
      <c r="F25" s="408"/>
      <c r="G25" s="408"/>
    </row>
    <row r="26" spans="2:7" ht="12.75" customHeight="1"/>
  </sheetData>
  <mergeCells count="1">
    <mergeCell ref="C7:C9"/>
  </mergeCells>
  <hyperlinks>
    <hyperlink ref="C4" location="Indice!A1" display="Indice!A1"/>
  </hyperlinks>
  <printOptions horizontalCentered="1" verticalCentered="1"/>
  <pageMargins left="0.78740157480314965" right="0.39370078740157483" top="0.78740157480314965" bottom="0.39370078740157483" header="0" footer="0"/>
  <pageSetup paperSize="9" orientation="landscape" horizontalDpi="4294967292" verticalDpi="4294967292" r:id="rId1"/>
  <headerFooter alignWithMargins="0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8">
    <pageSetUpPr autoPageBreaks="0"/>
  </sheetPr>
  <dimension ref="A1:E29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0.140625" style="332" customWidth="1"/>
    <col min="2" max="2" width="2.7109375" style="332" customWidth="1"/>
    <col min="3" max="3" width="23.7109375" style="332" customWidth="1"/>
    <col min="4" max="4" width="1.28515625" style="332" customWidth="1"/>
    <col min="5" max="5" width="105.7109375" style="332" customWidth="1"/>
    <col min="6" max="256" width="11.42578125" style="339"/>
    <col min="257" max="257" width="0.140625" style="339" customWidth="1"/>
    <col min="258" max="258" width="2.7109375" style="339" customWidth="1"/>
    <col min="259" max="259" width="18.5703125" style="339" customWidth="1"/>
    <col min="260" max="260" width="1.28515625" style="339" customWidth="1"/>
    <col min="261" max="261" width="58.85546875" style="339" customWidth="1"/>
    <col min="262" max="263" width="11.42578125" style="339"/>
    <col min="264" max="264" width="2.140625" style="339" customWidth="1"/>
    <col min="265" max="265" width="11.42578125" style="339"/>
    <col min="266" max="266" width="9.5703125" style="339" customWidth="1"/>
    <col min="267" max="512" width="11.42578125" style="339"/>
    <col min="513" max="513" width="0.140625" style="339" customWidth="1"/>
    <col min="514" max="514" width="2.7109375" style="339" customWidth="1"/>
    <col min="515" max="515" width="18.5703125" style="339" customWidth="1"/>
    <col min="516" max="516" width="1.28515625" style="339" customWidth="1"/>
    <col min="517" max="517" width="58.85546875" style="339" customWidth="1"/>
    <col min="518" max="519" width="11.42578125" style="339"/>
    <col min="520" max="520" width="2.140625" style="339" customWidth="1"/>
    <col min="521" max="521" width="11.42578125" style="339"/>
    <col min="522" max="522" width="9.5703125" style="339" customWidth="1"/>
    <col min="523" max="768" width="11.42578125" style="339"/>
    <col min="769" max="769" width="0.140625" style="339" customWidth="1"/>
    <col min="770" max="770" width="2.7109375" style="339" customWidth="1"/>
    <col min="771" max="771" width="18.5703125" style="339" customWidth="1"/>
    <col min="772" max="772" width="1.28515625" style="339" customWidth="1"/>
    <col min="773" max="773" width="58.85546875" style="339" customWidth="1"/>
    <col min="774" max="775" width="11.42578125" style="339"/>
    <col min="776" max="776" width="2.140625" style="339" customWidth="1"/>
    <col min="777" max="777" width="11.42578125" style="339"/>
    <col min="778" max="778" width="9.5703125" style="339" customWidth="1"/>
    <col min="779" max="1024" width="11.42578125" style="339"/>
    <col min="1025" max="1025" width="0.140625" style="339" customWidth="1"/>
    <col min="1026" max="1026" width="2.7109375" style="339" customWidth="1"/>
    <col min="1027" max="1027" width="18.5703125" style="339" customWidth="1"/>
    <col min="1028" max="1028" width="1.28515625" style="339" customWidth="1"/>
    <col min="1029" max="1029" width="58.85546875" style="339" customWidth="1"/>
    <col min="1030" max="1031" width="11.42578125" style="339"/>
    <col min="1032" max="1032" width="2.140625" style="339" customWidth="1"/>
    <col min="1033" max="1033" width="11.42578125" style="339"/>
    <col min="1034" max="1034" width="9.5703125" style="339" customWidth="1"/>
    <col min="1035" max="1280" width="11.42578125" style="339"/>
    <col min="1281" max="1281" width="0.140625" style="339" customWidth="1"/>
    <col min="1282" max="1282" width="2.7109375" style="339" customWidth="1"/>
    <col min="1283" max="1283" width="18.5703125" style="339" customWidth="1"/>
    <col min="1284" max="1284" width="1.28515625" style="339" customWidth="1"/>
    <col min="1285" max="1285" width="58.85546875" style="339" customWidth="1"/>
    <col min="1286" max="1287" width="11.42578125" style="339"/>
    <col min="1288" max="1288" width="2.140625" style="339" customWidth="1"/>
    <col min="1289" max="1289" width="11.42578125" style="339"/>
    <col min="1290" max="1290" width="9.5703125" style="339" customWidth="1"/>
    <col min="1291" max="1536" width="11.42578125" style="339"/>
    <col min="1537" max="1537" width="0.140625" style="339" customWidth="1"/>
    <col min="1538" max="1538" width="2.7109375" style="339" customWidth="1"/>
    <col min="1539" max="1539" width="18.5703125" style="339" customWidth="1"/>
    <col min="1540" max="1540" width="1.28515625" style="339" customWidth="1"/>
    <col min="1541" max="1541" width="58.85546875" style="339" customWidth="1"/>
    <col min="1542" max="1543" width="11.42578125" style="339"/>
    <col min="1544" max="1544" width="2.140625" style="339" customWidth="1"/>
    <col min="1545" max="1545" width="11.42578125" style="339"/>
    <col min="1546" max="1546" width="9.5703125" style="339" customWidth="1"/>
    <col min="1547" max="1792" width="11.42578125" style="339"/>
    <col min="1793" max="1793" width="0.140625" style="339" customWidth="1"/>
    <col min="1794" max="1794" width="2.7109375" style="339" customWidth="1"/>
    <col min="1795" max="1795" width="18.5703125" style="339" customWidth="1"/>
    <col min="1796" max="1796" width="1.28515625" style="339" customWidth="1"/>
    <col min="1797" max="1797" width="58.85546875" style="339" customWidth="1"/>
    <col min="1798" max="1799" width="11.42578125" style="339"/>
    <col min="1800" max="1800" width="2.140625" style="339" customWidth="1"/>
    <col min="1801" max="1801" width="11.42578125" style="339"/>
    <col min="1802" max="1802" width="9.5703125" style="339" customWidth="1"/>
    <col min="1803" max="2048" width="11.42578125" style="339"/>
    <col min="2049" max="2049" width="0.140625" style="339" customWidth="1"/>
    <col min="2050" max="2050" width="2.7109375" style="339" customWidth="1"/>
    <col min="2051" max="2051" width="18.5703125" style="339" customWidth="1"/>
    <col min="2052" max="2052" width="1.28515625" style="339" customWidth="1"/>
    <col min="2053" max="2053" width="58.85546875" style="339" customWidth="1"/>
    <col min="2054" max="2055" width="11.42578125" style="339"/>
    <col min="2056" max="2056" width="2.140625" style="339" customWidth="1"/>
    <col min="2057" max="2057" width="11.42578125" style="339"/>
    <col min="2058" max="2058" width="9.5703125" style="339" customWidth="1"/>
    <col min="2059" max="2304" width="11.42578125" style="339"/>
    <col min="2305" max="2305" width="0.140625" style="339" customWidth="1"/>
    <col min="2306" max="2306" width="2.7109375" style="339" customWidth="1"/>
    <col min="2307" max="2307" width="18.5703125" style="339" customWidth="1"/>
    <col min="2308" max="2308" width="1.28515625" style="339" customWidth="1"/>
    <col min="2309" max="2309" width="58.85546875" style="339" customWidth="1"/>
    <col min="2310" max="2311" width="11.42578125" style="339"/>
    <col min="2312" max="2312" width="2.140625" style="339" customWidth="1"/>
    <col min="2313" max="2313" width="11.42578125" style="339"/>
    <col min="2314" max="2314" width="9.5703125" style="339" customWidth="1"/>
    <col min="2315" max="2560" width="11.42578125" style="339"/>
    <col min="2561" max="2561" width="0.140625" style="339" customWidth="1"/>
    <col min="2562" max="2562" width="2.7109375" style="339" customWidth="1"/>
    <col min="2563" max="2563" width="18.5703125" style="339" customWidth="1"/>
    <col min="2564" max="2564" width="1.28515625" style="339" customWidth="1"/>
    <col min="2565" max="2565" width="58.85546875" style="339" customWidth="1"/>
    <col min="2566" max="2567" width="11.42578125" style="339"/>
    <col min="2568" max="2568" width="2.140625" style="339" customWidth="1"/>
    <col min="2569" max="2569" width="11.42578125" style="339"/>
    <col min="2570" max="2570" width="9.5703125" style="339" customWidth="1"/>
    <col min="2571" max="2816" width="11.42578125" style="339"/>
    <col min="2817" max="2817" width="0.140625" style="339" customWidth="1"/>
    <col min="2818" max="2818" width="2.7109375" style="339" customWidth="1"/>
    <col min="2819" max="2819" width="18.5703125" style="339" customWidth="1"/>
    <col min="2820" max="2820" width="1.28515625" style="339" customWidth="1"/>
    <col min="2821" max="2821" width="58.85546875" style="339" customWidth="1"/>
    <col min="2822" max="2823" width="11.42578125" style="339"/>
    <col min="2824" max="2824" width="2.140625" style="339" customWidth="1"/>
    <col min="2825" max="2825" width="11.42578125" style="339"/>
    <col min="2826" max="2826" width="9.5703125" style="339" customWidth="1"/>
    <col min="2827" max="3072" width="11.42578125" style="339"/>
    <col min="3073" max="3073" width="0.140625" style="339" customWidth="1"/>
    <col min="3074" max="3074" width="2.7109375" style="339" customWidth="1"/>
    <col min="3075" max="3075" width="18.5703125" style="339" customWidth="1"/>
    <col min="3076" max="3076" width="1.28515625" style="339" customWidth="1"/>
    <col min="3077" max="3077" width="58.85546875" style="339" customWidth="1"/>
    <col min="3078" max="3079" width="11.42578125" style="339"/>
    <col min="3080" max="3080" width="2.140625" style="339" customWidth="1"/>
    <col min="3081" max="3081" width="11.42578125" style="339"/>
    <col min="3082" max="3082" width="9.5703125" style="339" customWidth="1"/>
    <col min="3083" max="3328" width="11.42578125" style="339"/>
    <col min="3329" max="3329" width="0.140625" style="339" customWidth="1"/>
    <col min="3330" max="3330" width="2.7109375" style="339" customWidth="1"/>
    <col min="3331" max="3331" width="18.5703125" style="339" customWidth="1"/>
    <col min="3332" max="3332" width="1.28515625" style="339" customWidth="1"/>
    <col min="3333" max="3333" width="58.85546875" style="339" customWidth="1"/>
    <col min="3334" max="3335" width="11.42578125" style="339"/>
    <col min="3336" max="3336" width="2.140625" style="339" customWidth="1"/>
    <col min="3337" max="3337" width="11.42578125" style="339"/>
    <col min="3338" max="3338" width="9.5703125" style="339" customWidth="1"/>
    <col min="3339" max="3584" width="11.42578125" style="339"/>
    <col min="3585" max="3585" width="0.140625" style="339" customWidth="1"/>
    <col min="3586" max="3586" width="2.7109375" style="339" customWidth="1"/>
    <col min="3587" max="3587" width="18.5703125" style="339" customWidth="1"/>
    <col min="3588" max="3588" width="1.28515625" style="339" customWidth="1"/>
    <col min="3589" max="3589" width="58.85546875" style="339" customWidth="1"/>
    <col min="3590" max="3591" width="11.42578125" style="339"/>
    <col min="3592" max="3592" width="2.140625" style="339" customWidth="1"/>
    <col min="3593" max="3593" width="11.42578125" style="339"/>
    <col min="3594" max="3594" width="9.5703125" style="339" customWidth="1"/>
    <col min="3595" max="3840" width="11.42578125" style="339"/>
    <col min="3841" max="3841" width="0.140625" style="339" customWidth="1"/>
    <col min="3842" max="3842" width="2.7109375" style="339" customWidth="1"/>
    <col min="3843" max="3843" width="18.5703125" style="339" customWidth="1"/>
    <col min="3844" max="3844" width="1.28515625" style="339" customWidth="1"/>
    <col min="3845" max="3845" width="58.85546875" style="339" customWidth="1"/>
    <col min="3846" max="3847" width="11.42578125" style="339"/>
    <col min="3848" max="3848" width="2.140625" style="339" customWidth="1"/>
    <col min="3849" max="3849" width="11.42578125" style="339"/>
    <col min="3850" max="3850" width="9.5703125" style="339" customWidth="1"/>
    <col min="3851" max="4096" width="11.42578125" style="339"/>
    <col min="4097" max="4097" width="0.140625" style="339" customWidth="1"/>
    <col min="4098" max="4098" width="2.7109375" style="339" customWidth="1"/>
    <col min="4099" max="4099" width="18.5703125" style="339" customWidth="1"/>
    <col min="4100" max="4100" width="1.28515625" style="339" customWidth="1"/>
    <col min="4101" max="4101" width="58.85546875" style="339" customWidth="1"/>
    <col min="4102" max="4103" width="11.42578125" style="339"/>
    <col min="4104" max="4104" width="2.140625" style="339" customWidth="1"/>
    <col min="4105" max="4105" width="11.42578125" style="339"/>
    <col min="4106" max="4106" width="9.5703125" style="339" customWidth="1"/>
    <col min="4107" max="4352" width="11.42578125" style="339"/>
    <col min="4353" max="4353" width="0.140625" style="339" customWidth="1"/>
    <col min="4354" max="4354" width="2.7109375" style="339" customWidth="1"/>
    <col min="4355" max="4355" width="18.5703125" style="339" customWidth="1"/>
    <col min="4356" max="4356" width="1.28515625" style="339" customWidth="1"/>
    <col min="4357" max="4357" width="58.85546875" style="339" customWidth="1"/>
    <col min="4358" max="4359" width="11.42578125" style="339"/>
    <col min="4360" max="4360" width="2.140625" style="339" customWidth="1"/>
    <col min="4361" max="4361" width="11.42578125" style="339"/>
    <col min="4362" max="4362" width="9.5703125" style="339" customWidth="1"/>
    <col min="4363" max="4608" width="11.42578125" style="339"/>
    <col min="4609" max="4609" width="0.140625" style="339" customWidth="1"/>
    <col min="4610" max="4610" width="2.7109375" style="339" customWidth="1"/>
    <col min="4611" max="4611" width="18.5703125" style="339" customWidth="1"/>
    <col min="4612" max="4612" width="1.28515625" style="339" customWidth="1"/>
    <col min="4613" max="4613" width="58.85546875" style="339" customWidth="1"/>
    <col min="4614" max="4615" width="11.42578125" style="339"/>
    <col min="4616" max="4616" width="2.140625" style="339" customWidth="1"/>
    <col min="4617" max="4617" width="11.42578125" style="339"/>
    <col min="4618" max="4618" width="9.5703125" style="339" customWidth="1"/>
    <col min="4619" max="4864" width="11.42578125" style="339"/>
    <col min="4865" max="4865" width="0.140625" style="339" customWidth="1"/>
    <col min="4866" max="4866" width="2.7109375" style="339" customWidth="1"/>
    <col min="4867" max="4867" width="18.5703125" style="339" customWidth="1"/>
    <col min="4868" max="4868" width="1.28515625" style="339" customWidth="1"/>
    <col min="4869" max="4869" width="58.85546875" style="339" customWidth="1"/>
    <col min="4870" max="4871" width="11.42578125" style="339"/>
    <col min="4872" max="4872" width="2.140625" style="339" customWidth="1"/>
    <col min="4873" max="4873" width="11.42578125" style="339"/>
    <col min="4874" max="4874" width="9.5703125" style="339" customWidth="1"/>
    <col min="4875" max="5120" width="11.42578125" style="339"/>
    <col min="5121" max="5121" width="0.140625" style="339" customWidth="1"/>
    <col min="5122" max="5122" width="2.7109375" style="339" customWidth="1"/>
    <col min="5123" max="5123" width="18.5703125" style="339" customWidth="1"/>
    <col min="5124" max="5124" width="1.28515625" style="339" customWidth="1"/>
    <col min="5125" max="5125" width="58.85546875" style="339" customWidth="1"/>
    <col min="5126" max="5127" width="11.42578125" style="339"/>
    <col min="5128" max="5128" width="2.140625" style="339" customWidth="1"/>
    <col min="5129" max="5129" width="11.42578125" style="339"/>
    <col min="5130" max="5130" width="9.5703125" style="339" customWidth="1"/>
    <col min="5131" max="5376" width="11.42578125" style="339"/>
    <col min="5377" max="5377" width="0.140625" style="339" customWidth="1"/>
    <col min="5378" max="5378" width="2.7109375" style="339" customWidth="1"/>
    <col min="5379" max="5379" width="18.5703125" style="339" customWidth="1"/>
    <col min="5380" max="5380" width="1.28515625" style="339" customWidth="1"/>
    <col min="5381" max="5381" width="58.85546875" style="339" customWidth="1"/>
    <col min="5382" max="5383" width="11.42578125" style="339"/>
    <col min="5384" max="5384" width="2.140625" style="339" customWidth="1"/>
    <col min="5385" max="5385" width="11.42578125" style="339"/>
    <col min="5386" max="5386" width="9.5703125" style="339" customWidth="1"/>
    <col min="5387" max="5632" width="11.42578125" style="339"/>
    <col min="5633" max="5633" width="0.140625" style="339" customWidth="1"/>
    <col min="5634" max="5634" width="2.7109375" style="339" customWidth="1"/>
    <col min="5635" max="5635" width="18.5703125" style="339" customWidth="1"/>
    <col min="5636" max="5636" width="1.28515625" style="339" customWidth="1"/>
    <col min="5637" max="5637" width="58.85546875" style="339" customWidth="1"/>
    <col min="5638" max="5639" width="11.42578125" style="339"/>
    <col min="5640" max="5640" width="2.140625" style="339" customWidth="1"/>
    <col min="5641" max="5641" width="11.42578125" style="339"/>
    <col min="5642" max="5642" width="9.5703125" style="339" customWidth="1"/>
    <col min="5643" max="5888" width="11.42578125" style="339"/>
    <col min="5889" max="5889" width="0.140625" style="339" customWidth="1"/>
    <col min="5890" max="5890" width="2.7109375" style="339" customWidth="1"/>
    <col min="5891" max="5891" width="18.5703125" style="339" customWidth="1"/>
    <col min="5892" max="5892" width="1.28515625" style="339" customWidth="1"/>
    <col min="5893" max="5893" width="58.85546875" style="339" customWidth="1"/>
    <col min="5894" max="5895" width="11.42578125" style="339"/>
    <col min="5896" max="5896" width="2.140625" style="339" customWidth="1"/>
    <col min="5897" max="5897" width="11.42578125" style="339"/>
    <col min="5898" max="5898" width="9.5703125" style="339" customWidth="1"/>
    <col min="5899" max="6144" width="11.42578125" style="339"/>
    <col min="6145" max="6145" width="0.140625" style="339" customWidth="1"/>
    <col min="6146" max="6146" width="2.7109375" style="339" customWidth="1"/>
    <col min="6147" max="6147" width="18.5703125" style="339" customWidth="1"/>
    <col min="6148" max="6148" width="1.28515625" style="339" customWidth="1"/>
    <col min="6149" max="6149" width="58.85546875" style="339" customWidth="1"/>
    <col min="6150" max="6151" width="11.42578125" style="339"/>
    <col min="6152" max="6152" width="2.140625" style="339" customWidth="1"/>
    <col min="6153" max="6153" width="11.42578125" style="339"/>
    <col min="6154" max="6154" width="9.5703125" style="339" customWidth="1"/>
    <col min="6155" max="6400" width="11.42578125" style="339"/>
    <col min="6401" max="6401" width="0.140625" style="339" customWidth="1"/>
    <col min="6402" max="6402" width="2.7109375" style="339" customWidth="1"/>
    <col min="6403" max="6403" width="18.5703125" style="339" customWidth="1"/>
    <col min="6404" max="6404" width="1.28515625" style="339" customWidth="1"/>
    <col min="6405" max="6405" width="58.85546875" style="339" customWidth="1"/>
    <col min="6406" max="6407" width="11.42578125" style="339"/>
    <col min="6408" max="6408" width="2.140625" style="339" customWidth="1"/>
    <col min="6409" max="6409" width="11.42578125" style="339"/>
    <col min="6410" max="6410" width="9.5703125" style="339" customWidth="1"/>
    <col min="6411" max="6656" width="11.42578125" style="339"/>
    <col min="6657" max="6657" width="0.140625" style="339" customWidth="1"/>
    <col min="6658" max="6658" width="2.7109375" style="339" customWidth="1"/>
    <col min="6659" max="6659" width="18.5703125" style="339" customWidth="1"/>
    <col min="6660" max="6660" width="1.28515625" style="339" customWidth="1"/>
    <col min="6661" max="6661" width="58.85546875" style="339" customWidth="1"/>
    <col min="6662" max="6663" width="11.42578125" style="339"/>
    <col min="6664" max="6664" width="2.140625" style="339" customWidth="1"/>
    <col min="6665" max="6665" width="11.42578125" style="339"/>
    <col min="6666" max="6666" width="9.5703125" style="339" customWidth="1"/>
    <col min="6667" max="6912" width="11.42578125" style="339"/>
    <col min="6913" max="6913" width="0.140625" style="339" customWidth="1"/>
    <col min="6914" max="6914" width="2.7109375" style="339" customWidth="1"/>
    <col min="6915" max="6915" width="18.5703125" style="339" customWidth="1"/>
    <col min="6916" max="6916" width="1.28515625" style="339" customWidth="1"/>
    <col min="6917" max="6917" width="58.85546875" style="339" customWidth="1"/>
    <col min="6918" max="6919" width="11.42578125" style="339"/>
    <col min="6920" max="6920" width="2.140625" style="339" customWidth="1"/>
    <col min="6921" max="6921" width="11.42578125" style="339"/>
    <col min="6922" max="6922" width="9.5703125" style="339" customWidth="1"/>
    <col min="6923" max="7168" width="11.42578125" style="339"/>
    <col min="7169" max="7169" width="0.140625" style="339" customWidth="1"/>
    <col min="7170" max="7170" width="2.7109375" style="339" customWidth="1"/>
    <col min="7171" max="7171" width="18.5703125" style="339" customWidth="1"/>
    <col min="7172" max="7172" width="1.28515625" style="339" customWidth="1"/>
    <col min="7173" max="7173" width="58.85546875" style="339" customWidth="1"/>
    <col min="7174" max="7175" width="11.42578125" style="339"/>
    <col min="7176" max="7176" width="2.140625" style="339" customWidth="1"/>
    <col min="7177" max="7177" width="11.42578125" style="339"/>
    <col min="7178" max="7178" width="9.5703125" style="339" customWidth="1"/>
    <col min="7179" max="7424" width="11.42578125" style="339"/>
    <col min="7425" max="7425" width="0.140625" style="339" customWidth="1"/>
    <col min="7426" max="7426" width="2.7109375" style="339" customWidth="1"/>
    <col min="7427" max="7427" width="18.5703125" style="339" customWidth="1"/>
    <col min="7428" max="7428" width="1.28515625" style="339" customWidth="1"/>
    <col min="7429" max="7429" width="58.85546875" style="339" customWidth="1"/>
    <col min="7430" max="7431" width="11.42578125" style="339"/>
    <col min="7432" max="7432" width="2.140625" style="339" customWidth="1"/>
    <col min="7433" max="7433" width="11.42578125" style="339"/>
    <col min="7434" max="7434" width="9.5703125" style="339" customWidth="1"/>
    <col min="7435" max="7680" width="11.42578125" style="339"/>
    <col min="7681" max="7681" width="0.140625" style="339" customWidth="1"/>
    <col min="7682" max="7682" width="2.7109375" style="339" customWidth="1"/>
    <col min="7683" max="7683" width="18.5703125" style="339" customWidth="1"/>
    <col min="7684" max="7684" width="1.28515625" style="339" customWidth="1"/>
    <col min="7685" max="7685" width="58.85546875" style="339" customWidth="1"/>
    <col min="7686" max="7687" width="11.42578125" style="339"/>
    <col min="7688" max="7688" width="2.140625" style="339" customWidth="1"/>
    <col min="7689" max="7689" width="11.42578125" style="339"/>
    <col min="7690" max="7690" width="9.5703125" style="339" customWidth="1"/>
    <col min="7691" max="7936" width="11.42578125" style="339"/>
    <col min="7937" max="7937" width="0.140625" style="339" customWidth="1"/>
    <col min="7938" max="7938" width="2.7109375" style="339" customWidth="1"/>
    <col min="7939" max="7939" width="18.5703125" style="339" customWidth="1"/>
    <col min="7940" max="7940" width="1.28515625" style="339" customWidth="1"/>
    <col min="7941" max="7941" width="58.85546875" style="339" customWidth="1"/>
    <col min="7942" max="7943" width="11.42578125" style="339"/>
    <col min="7944" max="7944" width="2.140625" style="339" customWidth="1"/>
    <col min="7945" max="7945" width="11.42578125" style="339"/>
    <col min="7946" max="7946" width="9.5703125" style="339" customWidth="1"/>
    <col min="7947" max="8192" width="11.42578125" style="339"/>
    <col min="8193" max="8193" width="0.140625" style="339" customWidth="1"/>
    <col min="8194" max="8194" width="2.7109375" style="339" customWidth="1"/>
    <col min="8195" max="8195" width="18.5703125" style="339" customWidth="1"/>
    <col min="8196" max="8196" width="1.28515625" style="339" customWidth="1"/>
    <col min="8197" max="8197" width="58.85546875" style="339" customWidth="1"/>
    <col min="8198" max="8199" width="11.42578125" style="339"/>
    <col min="8200" max="8200" width="2.140625" style="339" customWidth="1"/>
    <col min="8201" max="8201" width="11.42578125" style="339"/>
    <col min="8202" max="8202" width="9.5703125" style="339" customWidth="1"/>
    <col min="8203" max="8448" width="11.42578125" style="339"/>
    <col min="8449" max="8449" width="0.140625" style="339" customWidth="1"/>
    <col min="8450" max="8450" width="2.7109375" style="339" customWidth="1"/>
    <col min="8451" max="8451" width="18.5703125" style="339" customWidth="1"/>
    <col min="8452" max="8452" width="1.28515625" style="339" customWidth="1"/>
    <col min="8453" max="8453" width="58.85546875" style="339" customWidth="1"/>
    <col min="8454" max="8455" width="11.42578125" style="339"/>
    <col min="8456" max="8456" width="2.140625" style="339" customWidth="1"/>
    <col min="8457" max="8457" width="11.42578125" style="339"/>
    <col min="8458" max="8458" width="9.5703125" style="339" customWidth="1"/>
    <col min="8459" max="8704" width="11.42578125" style="339"/>
    <col min="8705" max="8705" width="0.140625" style="339" customWidth="1"/>
    <col min="8706" max="8706" width="2.7109375" style="339" customWidth="1"/>
    <col min="8707" max="8707" width="18.5703125" style="339" customWidth="1"/>
    <col min="8708" max="8708" width="1.28515625" style="339" customWidth="1"/>
    <col min="8709" max="8709" width="58.85546875" style="339" customWidth="1"/>
    <col min="8710" max="8711" width="11.42578125" style="339"/>
    <col min="8712" max="8712" width="2.140625" style="339" customWidth="1"/>
    <col min="8713" max="8713" width="11.42578125" style="339"/>
    <col min="8714" max="8714" width="9.5703125" style="339" customWidth="1"/>
    <col min="8715" max="8960" width="11.42578125" style="339"/>
    <col min="8961" max="8961" width="0.140625" style="339" customWidth="1"/>
    <col min="8962" max="8962" width="2.7109375" style="339" customWidth="1"/>
    <col min="8963" max="8963" width="18.5703125" style="339" customWidth="1"/>
    <col min="8964" max="8964" width="1.28515625" style="339" customWidth="1"/>
    <col min="8965" max="8965" width="58.85546875" style="339" customWidth="1"/>
    <col min="8966" max="8967" width="11.42578125" style="339"/>
    <col min="8968" max="8968" width="2.140625" style="339" customWidth="1"/>
    <col min="8969" max="8969" width="11.42578125" style="339"/>
    <col min="8970" max="8970" width="9.5703125" style="339" customWidth="1"/>
    <col min="8971" max="9216" width="11.42578125" style="339"/>
    <col min="9217" max="9217" width="0.140625" style="339" customWidth="1"/>
    <col min="9218" max="9218" width="2.7109375" style="339" customWidth="1"/>
    <col min="9219" max="9219" width="18.5703125" style="339" customWidth="1"/>
    <col min="9220" max="9220" width="1.28515625" style="339" customWidth="1"/>
    <col min="9221" max="9221" width="58.85546875" style="339" customWidth="1"/>
    <col min="9222" max="9223" width="11.42578125" style="339"/>
    <col min="9224" max="9224" width="2.140625" style="339" customWidth="1"/>
    <col min="9225" max="9225" width="11.42578125" style="339"/>
    <col min="9226" max="9226" width="9.5703125" style="339" customWidth="1"/>
    <col min="9227" max="9472" width="11.42578125" style="339"/>
    <col min="9473" max="9473" width="0.140625" style="339" customWidth="1"/>
    <col min="9474" max="9474" width="2.7109375" style="339" customWidth="1"/>
    <col min="9475" max="9475" width="18.5703125" style="339" customWidth="1"/>
    <col min="9476" max="9476" width="1.28515625" style="339" customWidth="1"/>
    <col min="9477" max="9477" width="58.85546875" style="339" customWidth="1"/>
    <col min="9478" max="9479" width="11.42578125" style="339"/>
    <col min="9480" max="9480" width="2.140625" style="339" customWidth="1"/>
    <col min="9481" max="9481" width="11.42578125" style="339"/>
    <col min="9482" max="9482" width="9.5703125" style="339" customWidth="1"/>
    <col min="9483" max="9728" width="11.42578125" style="339"/>
    <col min="9729" max="9729" width="0.140625" style="339" customWidth="1"/>
    <col min="9730" max="9730" width="2.7109375" style="339" customWidth="1"/>
    <col min="9731" max="9731" width="18.5703125" style="339" customWidth="1"/>
    <col min="9732" max="9732" width="1.28515625" style="339" customWidth="1"/>
    <col min="9733" max="9733" width="58.85546875" style="339" customWidth="1"/>
    <col min="9734" max="9735" width="11.42578125" style="339"/>
    <col min="9736" max="9736" width="2.140625" style="339" customWidth="1"/>
    <col min="9737" max="9737" width="11.42578125" style="339"/>
    <col min="9738" max="9738" width="9.5703125" style="339" customWidth="1"/>
    <col min="9739" max="9984" width="11.42578125" style="339"/>
    <col min="9985" max="9985" width="0.140625" style="339" customWidth="1"/>
    <col min="9986" max="9986" width="2.7109375" style="339" customWidth="1"/>
    <col min="9987" max="9987" width="18.5703125" style="339" customWidth="1"/>
    <col min="9988" max="9988" width="1.28515625" style="339" customWidth="1"/>
    <col min="9989" max="9989" width="58.85546875" style="339" customWidth="1"/>
    <col min="9990" max="9991" width="11.42578125" style="339"/>
    <col min="9992" max="9992" width="2.140625" style="339" customWidth="1"/>
    <col min="9993" max="9993" width="11.42578125" style="339"/>
    <col min="9994" max="9994" width="9.5703125" style="339" customWidth="1"/>
    <col min="9995" max="10240" width="11.42578125" style="339"/>
    <col min="10241" max="10241" width="0.140625" style="339" customWidth="1"/>
    <col min="10242" max="10242" width="2.7109375" style="339" customWidth="1"/>
    <col min="10243" max="10243" width="18.5703125" style="339" customWidth="1"/>
    <col min="10244" max="10244" width="1.28515625" style="339" customWidth="1"/>
    <col min="10245" max="10245" width="58.85546875" style="339" customWidth="1"/>
    <col min="10246" max="10247" width="11.42578125" style="339"/>
    <col min="10248" max="10248" width="2.140625" style="339" customWidth="1"/>
    <col min="10249" max="10249" width="11.42578125" style="339"/>
    <col min="10250" max="10250" width="9.5703125" style="339" customWidth="1"/>
    <col min="10251" max="10496" width="11.42578125" style="339"/>
    <col min="10497" max="10497" width="0.140625" style="339" customWidth="1"/>
    <col min="10498" max="10498" width="2.7109375" style="339" customWidth="1"/>
    <col min="10499" max="10499" width="18.5703125" style="339" customWidth="1"/>
    <col min="10500" max="10500" width="1.28515625" style="339" customWidth="1"/>
    <col min="10501" max="10501" width="58.85546875" style="339" customWidth="1"/>
    <col min="10502" max="10503" width="11.42578125" style="339"/>
    <col min="10504" max="10504" width="2.140625" style="339" customWidth="1"/>
    <col min="10505" max="10505" width="11.42578125" style="339"/>
    <col min="10506" max="10506" width="9.5703125" style="339" customWidth="1"/>
    <col min="10507" max="10752" width="11.42578125" style="339"/>
    <col min="10753" max="10753" width="0.140625" style="339" customWidth="1"/>
    <col min="10754" max="10754" width="2.7109375" style="339" customWidth="1"/>
    <col min="10755" max="10755" width="18.5703125" style="339" customWidth="1"/>
    <col min="10756" max="10756" width="1.28515625" style="339" customWidth="1"/>
    <col min="10757" max="10757" width="58.85546875" style="339" customWidth="1"/>
    <col min="10758" max="10759" width="11.42578125" style="339"/>
    <col min="10760" max="10760" width="2.140625" style="339" customWidth="1"/>
    <col min="10761" max="10761" width="11.42578125" style="339"/>
    <col min="10762" max="10762" width="9.5703125" style="339" customWidth="1"/>
    <col min="10763" max="11008" width="11.42578125" style="339"/>
    <col min="11009" max="11009" width="0.140625" style="339" customWidth="1"/>
    <col min="11010" max="11010" width="2.7109375" style="339" customWidth="1"/>
    <col min="11011" max="11011" width="18.5703125" style="339" customWidth="1"/>
    <col min="11012" max="11012" width="1.28515625" style="339" customWidth="1"/>
    <col min="11013" max="11013" width="58.85546875" style="339" customWidth="1"/>
    <col min="11014" max="11015" width="11.42578125" style="339"/>
    <col min="11016" max="11016" width="2.140625" style="339" customWidth="1"/>
    <col min="11017" max="11017" width="11.42578125" style="339"/>
    <col min="11018" max="11018" width="9.5703125" style="339" customWidth="1"/>
    <col min="11019" max="11264" width="11.42578125" style="339"/>
    <col min="11265" max="11265" width="0.140625" style="339" customWidth="1"/>
    <col min="11266" max="11266" width="2.7109375" style="339" customWidth="1"/>
    <col min="11267" max="11267" width="18.5703125" style="339" customWidth="1"/>
    <col min="11268" max="11268" width="1.28515625" style="339" customWidth="1"/>
    <col min="11269" max="11269" width="58.85546875" style="339" customWidth="1"/>
    <col min="11270" max="11271" width="11.42578125" style="339"/>
    <col min="11272" max="11272" width="2.140625" style="339" customWidth="1"/>
    <col min="11273" max="11273" width="11.42578125" style="339"/>
    <col min="11274" max="11274" width="9.5703125" style="339" customWidth="1"/>
    <col min="11275" max="11520" width="11.42578125" style="339"/>
    <col min="11521" max="11521" width="0.140625" style="339" customWidth="1"/>
    <col min="11522" max="11522" width="2.7109375" style="339" customWidth="1"/>
    <col min="11523" max="11523" width="18.5703125" style="339" customWidth="1"/>
    <col min="11524" max="11524" width="1.28515625" style="339" customWidth="1"/>
    <col min="11525" max="11525" width="58.85546875" style="339" customWidth="1"/>
    <col min="11526" max="11527" width="11.42578125" style="339"/>
    <col min="11528" max="11528" width="2.140625" style="339" customWidth="1"/>
    <col min="11529" max="11529" width="11.42578125" style="339"/>
    <col min="11530" max="11530" width="9.5703125" style="339" customWidth="1"/>
    <col min="11531" max="11776" width="11.42578125" style="339"/>
    <col min="11777" max="11777" width="0.140625" style="339" customWidth="1"/>
    <col min="11778" max="11778" width="2.7109375" style="339" customWidth="1"/>
    <col min="11779" max="11779" width="18.5703125" style="339" customWidth="1"/>
    <col min="11780" max="11780" width="1.28515625" style="339" customWidth="1"/>
    <col min="11781" max="11781" width="58.85546875" style="339" customWidth="1"/>
    <col min="11782" max="11783" width="11.42578125" style="339"/>
    <col min="11784" max="11784" width="2.140625" style="339" customWidth="1"/>
    <col min="11785" max="11785" width="11.42578125" style="339"/>
    <col min="11786" max="11786" width="9.5703125" style="339" customWidth="1"/>
    <col min="11787" max="12032" width="11.42578125" style="339"/>
    <col min="12033" max="12033" width="0.140625" style="339" customWidth="1"/>
    <col min="12034" max="12034" width="2.7109375" style="339" customWidth="1"/>
    <col min="12035" max="12035" width="18.5703125" style="339" customWidth="1"/>
    <col min="12036" max="12036" width="1.28515625" style="339" customWidth="1"/>
    <col min="12037" max="12037" width="58.85546875" style="339" customWidth="1"/>
    <col min="12038" max="12039" width="11.42578125" style="339"/>
    <col min="12040" max="12040" width="2.140625" style="339" customWidth="1"/>
    <col min="12041" max="12041" width="11.42578125" style="339"/>
    <col min="12042" max="12042" width="9.5703125" style="339" customWidth="1"/>
    <col min="12043" max="12288" width="11.42578125" style="339"/>
    <col min="12289" max="12289" width="0.140625" style="339" customWidth="1"/>
    <col min="12290" max="12290" width="2.7109375" style="339" customWidth="1"/>
    <col min="12291" max="12291" width="18.5703125" style="339" customWidth="1"/>
    <col min="12292" max="12292" width="1.28515625" style="339" customWidth="1"/>
    <col min="12293" max="12293" width="58.85546875" style="339" customWidth="1"/>
    <col min="12294" max="12295" width="11.42578125" style="339"/>
    <col min="12296" max="12296" width="2.140625" style="339" customWidth="1"/>
    <col min="12297" max="12297" width="11.42578125" style="339"/>
    <col min="12298" max="12298" width="9.5703125" style="339" customWidth="1"/>
    <col min="12299" max="12544" width="11.42578125" style="339"/>
    <col min="12545" max="12545" width="0.140625" style="339" customWidth="1"/>
    <col min="12546" max="12546" width="2.7109375" style="339" customWidth="1"/>
    <col min="12547" max="12547" width="18.5703125" style="339" customWidth="1"/>
    <col min="12548" max="12548" width="1.28515625" style="339" customWidth="1"/>
    <col min="12549" max="12549" width="58.85546875" style="339" customWidth="1"/>
    <col min="12550" max="12551" width="11.42578125" style="339"/>
    <col min="12552" max="12552" width="2.140625" style="339" customWidth="1"/>
    <col min="12553" max="12553" width="11.42578125" style="339"/>
    <col min="12554" max="12554" width="9.5703125" style="339" customWidth="1"/>
    <col min="12555" max="12800" width="11.42578125" style="339"/>
    <col min="12801" max="12801" width="0.140625" style="339" customWidth="1"/>
    <col min="12802" max="12802" width="2.7109375" style="339" customWidth="1"/>
    <col min="12803" max="12803" width="18.5703125" style="339" customWidth="1"/>
    <col min="12804" max="12804" width="1.28515625" style="339" customWidth="1"/>
    <col min="12805" max="12805" width="58.85546875" style="339" customWidth="1"/>
    <col min="12806" max="12807" width="11.42578125" style="339"/>
    <col min="12808" max="12808" width="2.140625" style="339" customWidth="1"/>
    <col min="12809" max="12809" width="11.42578125" style="339"/>
    <col min="12810" max="12810" width="9.5703125" style="339" customWidth="1"/>
    <col min="12811" max="13056" width="11.42578125" style="339"/>
    <col min="13057" max="13057" width="0.140625" style="339" customWidth="1"/>
    <col min="13058" max="13058" width="2.7109375" style="339" customWidth="1"/>
    <col min="13059" max="13059" width="18.5703125" style="339" customWidth="1"/>
    <col min="13060" max="13060" width="1.28515625" style="339" customWidth="1"/>
    <col min="13061" max="13061" width="58.85546875" style="339" customWidth="1"/>
    <col min="13062" max="13063" width="11.42578125" style="339"/>
    <col min="13064" max="13064" width="2.140625" style="339" customWidth="1"/>
    <col min="13065" max="13065" width="11.42578125" style="339"/>
    <col min="13066" max="13066" width="9.5703125" style="339" customWidth="1"/>
    <col min="13067" max="13312" width="11.42578125" style="339"/>
    <col min="13313" max="13313" width="0.140625" style="339" customWidth="1"/>
    <col min="13314" max="13314" width="2.7109375" style="339" customWidth="1"/>
    <col min="13315" max="13315" width="18.5703125" style="339" customWidth="1"/>
    <col min="13316" max="13316" width="1.28515625" style="339" customWidth="1"/>
    <col min="13317" max="13317" width="58.85546875" style="339" customWidth="1"/>
    <col min="13318" max="13319" width="11.42578125" style="339"/>
    <col min="13320" max="13320" width="2.140625" style="339" customWidth="1"/>
    <col min="13321" max="13321" width="11.42578125" style="339"/>
    <col min="13322" max="13322" width="9.5703125" style="339" customWidth="1"/>
    <col min="13323" max="13568" width="11.42578125" style="339"/>
    <col min="13569" max="13569" width="0.140625" style="339" customWidth="1"/>
    <col min="13570" max="13570" width="2.7109375" style="339" customWidth="1"/>
    <col min="13571" max="13571" width="18.5703125" style="339" customWidth="1"/>
    <col min="13572" max="13572" width="1.28515625" style="339" customWidth="1"/>
    <col min="13573" max="13573" width="58.85546875" style="339" customWidth="1"/>
    <col min="13574" max="13575" width="11.42578125" style="339"/>
    <col min="13576" max="13576" width="2.140625" style="339" customWidth="1"/>
    <col min="13577" max="13577" width="11.42578125" style="339"/>
    <col min="13578" max="13578" width="9.5703125" style="339" customWidth="1"/>
    <col min="13579" max="13824" width="11.42578125" style="339"/>
    <col min="13825" max="13825" width="0.140625" style="339" customWidth="1"/>
    <col min="13826" max="13826" width="2.7109375" style="339" customWidth="1"/>
    <col min="13827" max="13827" width="18.5703125" style="339" customWidth="1"/>
    <col min="13828" max="13828" width="1.28515625" style="339" customWidth="1"/>
    <col min="13829" max="13829" width="58.85546875" style="339" customWidth="1"/>
    <col min="13830" max="13831" width="11.42578125" style="339"/>
    <col min="13832" max="13832" width="2.140625" style="339" customWidth="1"/>
    <col min="13833" max="13833" width="11.42578125" style="339"/>
    <col min="13834" max="13834" width="9.5703125" style="339" customWidth="1"/>
    <col min="13835" max="14080" width="11.42578125" style="339"/>
    <col min="14081" max="14081" width="0.140625" style="339" customWidth="1"/>
    <col min="14082" max="14082" width="2.7109375" style="339" customWidth="1"/>
    <col min="14083" max="14083" width="18.5703125" style="339" customWidth="1"/>
    <col min="14084" max="14084" width="1.28515625" style="339" customWidth="1"/>
    <col min="14085" max="14085" width="58.85546875" style="339" customWidth="1"/>
    <col min="14086" max="14087" width="11.42578125" style="339"/>
    <col min="14088" max="14088" width="2.140625" style="339" customWidth="1"/>
    <col min="14089" max="14089" width="11.42578125" style="339"/>
    <col min="14090" max="14090" width="9.5703125" style="339" customWidth="1"/>
    <col min="14091" max="14336" width="11.42578125" style="339"/>
    <col min="14337" max="14337" width="0.140625" style="339" customWidth="1"/>
    <col min="14338" max="14338" width="2.7109375" style="339" customWidth="1"/>
    <col min="14339" max="14339" width="18.5703125" style="339" customWidth="1"/>
    <col min="14340" max="14340" width="1.28515625" style="339" customWidth="1"/>
    <col min="14341" max="14341" width="58.85546875" style="339" customWidth="1"/>
    <col min="14342" max="14343" width="11.42578125" style="339"/>
    <col min="14344" max="14344" width="2.140625" style="339" customWidth="1"/>
    <col min="14345" max="14345" width="11.42578125" style="339"/>
    <col min="14346" max="14346" width="9.5703125" style="339" customWidth="1"/>
    <col min="14347" max="14592" width="11.42578125" style="339"/>
    <col min="14593" max="14593" width="0.140625" style="339" customWidth="1"/>
    <col min="14594" max="14594" width="2.7109375" style="339" customWidth="1"/>
    <col min="14595" max="14595" width="18.5703125" style="339" customWidth="1"/>
    <col min="14596" max="14596" width="1.28515625" style="339" customWidth="1"/>
    <col min="14597" max="14597" width="58.85546875" style="339" customWidth="1"/>
    <col min="14598" max="14599" width="11.42578125" style="339"/>
    <col min="14600" max="14600" width="2.140625" style="339" customWidth="1"/>
    <col min="14601" max="14601" width="11.42578125" style="339"/>
    <col min="14602" max="14602" width="9.5703125" style="339" customWidth="1"/>
    <col min="14603" max="14848" width="11.42578125" style="339"/>
    <col min="14849" max="14849" width="0.140625" style="339" customWidth="1"/>
    <col min="14850" max="14850" width="2.7109375" style="339" customWidth="1"/>
    <col min="14851" max="14851" width="18.5703125" style="339" customWidth="1"/>
    <col min="14852" max="14852" width="1.28515625" style="339" customWidth="1"/>
    <col min="14853" max="14853" width="58.85546875" style="339" customWidth="1"/>
    <col min="14854" max="14855" width="11.42578125" style="339"/>
    <col min="14856" max="14856" width="2.140625" style="339" customWidth="1"/>
    <col min="14857" max="14857" width="11.42578125" style="339"/>
    <col min="14858" max="14858" width="9.5703125" style="339" customWidth="1"/>
    <col min="14859" max="15104" width="11.42578125" style="339"/>
    <col min="15105" max="15105" width="0.140625" style="339" customWidth="1"/>
    <col min="15106" max="15106" width="2.7109375" style="339" customWidth="1"/>
    <col min="15107" max="15107" width="18.5703125" style="339" customWidth="1"/>
    <col min="15108" max="15108" width="1.28515625" style="339" customWidth="1"/>
    <col min="15109" max="15109" width="58.85546875" style="339" customWidth="1"/>
    <col min="15110" max="15111" width="11.42578125" style="339"/>
    <col min="15112" max="15112" width="2.140625" style="339" customWidth="1"/>
    <col min="15113" max="15113" width="11.42578125" style="339"/>
    <col min="15114" max="15114" width="9.5703125" style="339" customWidth="1"/>
    <col min="15115" max="15360" width="11.42578125" style="339"/>
    <col min="15361" max="15361" width="0.140625" style="339" customWidth="1"/>
    <col min="15362" max="15362" width="2.7109375" style="339" customWidth="1"/>
    <col min="15363" max="15363" width="18.5703125" style="339" customWidth="1"/>
    <col min="15364" max="15364" width="1.28515625" style="339" customWidth="1"/>
    <col min="15365" max="15365" width="58.85546875" style="339" customWidth="1"/>
    <col min="15366" max="15367" width="11.42578125" style="339"/>
    <col min="15368" max="15368" width="2.140625" style="339" customWidth="1"/>
    <col min="15369" max="15369" width="11.42578125" style="339"/>
    <col min="15370" max="15370" width="9.5703125" style="339" customWidth="1"/>
    <col min="15371" max="15616" width="11.42578125" style="339"/>
    <col min="15617" max="15617" width="0.140625" style="339" customWidth="1"/>
    <col min="15618" max="15618" width="2.7109375" style="339" customWidth="1"/>
    <col min="15619" max="15619" width="18.5703125" style="339" customWidth="1"/>
    <col min="15620" max="15620" width="1.28515625" style="339" customWidth="1"/>
    <col min="15621" max="15621" width="58.85546875" style="339" customWidth="1"/>
    <col min="15622" max="15623" width="11.42578125" style="339"/>
    <col min="15624" max="15624" width="2.140625" style="339" customWidth="1"/>
    <col min="15625" max="15625" width="11.42578125" style="339"/>
    <col min="15626" max="15626" width="9.5703125" style="339" customWidth="1"/>
    <col min="15627" max="15872" width="11.42578125" style="339"/>
    <col min="15873" max="15873" width="0.140625" style="339" customWidth="1"/>
    <col min="15874" max="15874" width="2.7109375" style="339" customWidth="1"/>
    <col min="15875" max="15875" width="18.5703125" style="339" customWidth="1"/>
    <col min="15876" max="15876" width="1.28515625" style="339" customWidth="1"/>
    <col min="15877" max="15877" width="58.85546875" style="339" customWidth="1"/>
    <col min="15878" max="15879" width="11.42578125" style="339"/>
    <col min="15880" max="15880" width="2.140625" style="339" customWidth="1"/>
    <col min="15881" max="15881" width="11.42578125" style="339"/>
    <col min="15882" max="15882" width="9.5703125" style="339" customWidth="1"/>
    <col min="15883" max="16128" width="11.42578125" style="339"/>
    <col min="16129" max="16129" width="0.140625" style="339" customWidth="1"/>
    <col min="16130" max="16130" width="2.7109375" style="339" customWidth="1"/>
    <col min="16131" max="16131" width="18.5703125" style="339" customWidth="1"/>
    <col min="16132" max="16132" width="1.28515625" style="339" customWidth="1"/>
    <col min="16133" max="16133" width="58.85546875" style="339" customWidth="1"/>
    <col min="16134" max="16135" width="11.42578125" style="339"/>
    <col min="16136" max="16136" width="2.140625" style="339" customWidth="1"/>
    <col min="16137" max="16137" width="11.42578125" style="339"/>
    <col min="16138" max="16138" width="9.5703125" style="339" customWidth="1"/>
    <col min="16139" max="16384" width="11.42578125" style="339"/>
  </cols>
  <sheetData>
    <row r="1" spans="2:5" s="332" customFormat="1" ht="0.75" customHeight="1"/>
    <row r="2" spans="2:5" s="332" customFormat="1" ht="21" customHeight="1">
      <c r="E2" s="328" t="s">
        <v>36</v>
      </c>
    </row>
    <row r="3" spans="2:5" s="332" customFormat="1" ht="15" customHeight="1">
      <c r="E3" s="921" t="s">
        <v>538</v>
      </c>
    </row>
    <row r="4" spans="2:5" s="334" customFormat="1" ht="20.25" customHeight="1">
      <c r="B4" s="333"/>
      <c r="C4" s="6" t="str">
        <f>Indice!C4</f>
        <v>Producción de energía eléctrica</v>
      </c>
    </row>
    <row r="5" spans="2:5" s="334" customFormat="1" ht="12.75" customHeight="1">
      <c r="B5" s="333"/>
      <c r="C5" s="335"/>
    </row>
    <row r="6" spans="2:5" s="334" customFormat="1" ht="13.5" customHeight="1">
      <c r="B6" s="333"/>
      <c r="C6" s="336"/>
      <c r="D6" s="337"/>
      <c r="E6" s="337"/>
    </row>
    <row r="7" spans="2:5" s="334" customFormat="1" ht="12.75" customHeight="1">
      <c r="B7" s="333"/>
      <c r="C7" s="1056" t="s">
        <v>593</v>
      </c>
      <c r="D7" s="337"/>
      <c r="E7" s="621"/>
    </row>
    <row r="8" spans="2:5" s="334" customFormat="1" ht="12.75" customHeight="1">
      <c r="B8" s="333"/>
      <c r="C8" s="1056"/>
      <c r="D8" s="337"/>
      <c r="E8" s="621"/>
    </row>
    <row r="9" spans="2:5" s="334" customFormat="1" ht="12.75" customHeight="1">
      <c r="B9" s="333"/>
      <c r="C9" s="1056"/>
      <c r="D9" s="337"/>
      <c r="E9" s="621"/>
    </row>
    <row r="10" spans="2:5" s="334" customFormat="1" ht="12.75" customHeight="1">
      <c r="B10" s="333"/>
      <c r="C10" s="338" t="s">
        <v>361</v>
      </c>
      <c r="D10" s="337"/>
      <c r="E10" s="621"/>
    </row>
    <row r="11" spans="2:5" s="334" customFormat="1" ht="12.75" customHeight="1">
      <c r="B11" s="333"/>
      <c r="C11" s="338"/>
      <c r="D11" s="337"/>
      <c r="E11" s="622"/>
    </row>
    <row r="12" spans="2:5" s="334" customFormat="1" ht="12.75" customHeight="1">
      <c r="B12" s="333"/>
      <c r="D12" s="337"/>
      <c r="E12" s="622"/>
    </row>
    <row r="13" spans="2:5" s="334" customFormat="1" ht="12.75" customHeight="1">
      <c r="B13" s="333"/>
      <c r="C13" s="336"/>
      <c r="D13" s="337"/>
      <c r="E13" s="622"/>
    </row>
    <row r="14" spans="2:5" s="334" customFormat="1" ht="12.75" customHeight="1">
      <c r="B14" s="333"/>
      <c r="C14" s="336"/>
      <c r="D14" s="337"/>
      <c r="E14" s="622"/>
    </row>
    <row r="15" spans="2:5" s="334" customFormat="1" ht="12.75" customHeight="1">
      <c r="B15" s="333"/>
      <c r="C15" s="336"/>
      <c r="D15" s="337"/>
      <c r="E15" s="622"/>
    </row>
    <row r="16" spans="2:5" s="334" customFormat="1" ht="12.75" customHeight="1">
      <c r="B16" s="333"/>
      <c r="C16" s="336"/>
      <c r="D16" s="337"/>
      <c r="E16" s="622"/>
    </row>
    <row r="17" spans="2:5" s="334" customFormat="1" ht="12.75" customHeight="1">
      <c r="B17" s="333"/>
      <c r="C17" s="336"/>
      <c r="D17" s="337"/>
      <c r="E17" s="622"/>
    </row>
    <row r="18" spans="2:5" s="334" customFormat="1" ht="12.75" customHeight="1">
      <c r="B18" s="333"/>
      <c r="C18" s="336"/>
      <c r="D18" s="337"/>
      <c r="E18" s="622"/>
    </row>
    <row r="19" spans="2:5" s="334" customFormat="1" ht="12.75" customHeight="1">
      <c r="B19" s="333"/>
      <c r="C19" s="336"/>
      <c r="D19" s="337"/>
      <c r="E19" s="622"/>
    </row>
    <row r="20" spans="2:5" s="334" customFormat="1" ht="12.75" customHeight="1">
      <c r="B20" s="333"/>
      <c r="C20" s="336"/>
      <c r="D20" s="337"/>
      <c r="E20" s="622"/>
    </row>
    <row r="21" spans="2:5" s="334" customFormat="1" ht="12.75" customHeight="1">
      <c r="B21" s="333"/>
      <c r="C21" s="336"/>
      <c r="D21" s="337"/>
      <c r="E21" s="622"/>
    </row>
    <row r="22" spans="2:5" s="334" customFormat="1" ht="12.75" customHeight="1">
      <c r="B22" s="333"/>
      <c r="C22" s="336"/>
      <c r="D22" s="337"/>
      <c r="E22" s="625"/>
    </row>
    <row r="23" spans="2:5">
      <c r="E23" s="624"/>
    </row>
    <row r="24" spans="2:5">
      <c r="E24" s="624"/>
    </row>
    <row r="25" spans="2:5" ht="12.75" customHeight="1">
      <c r="E25" s="408" t="s">
        <v>531</v>
      </c>
    </row>
    <row r="26" spans="2:5" ht="22.5" customHeight="1">
      <c r="E26" s="784" t="s">
        <v>522</v>
      </c>
    </row>
    <row r="29" spans="2:5" ht="12.75" customHeight="1"/>
  </sheetData>
  <mergeCells count="1">
    <mergeCell ref="C7:C9"/>
  </mergeCells>
  <hyperlinks>
    <hyperlink ref="C4" location="Indice!A1" display="Indice!A1"/>
  </hyperlinks>
  <printOptions horizontalCentered="1" verticalCentered="1"/>
  <pageMargins left="0.78740157480314965" right="0.39370078740157483" top="0.78740157480314965" bottom="0.39370078740157483" header="0" footer="0"/>
  <pageSetup paperSize="9" orientation="landscape" horizontalDpi="4294967292" verticalDpi="4294967292" r:id="rId1"/>
  <headerFooter alignWithMargins="0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2">
    <pageSetUpPr autoPageBreaks="0"/>
  </sheetPr>
  <dimension ref="A1:O42"/>
  <sheetViews>
    <sheetView showGridLines="0" showRowColHeaders="0" zoomScaleNormal="100" workbookViewId="0">
      <selection activeCell="B2" sqref="B2"/>
    </sheetView>
  </sheetViews>
  <sheetFormatPr baseColWidth="10" defaultRowHeight="11.25"/>
  <cols>
    <col min="1" max="1" width="0.140625" style="194" customWidth="1"/>
    <col min="2" max="2" width="2.7109375" style="27" customWidth="1"/>
    <col min="3" max="3" width="23.7109375" style="27" customWidth="1"/>
    <col min="4" max="4" width="1.28515625" style="27" customWidth="1"/>
    <col min="5" max="5" width="23.140625" style="385" customWidth="1"/>
    <col min="6" max="10" width="7" style="385" customWidth="1"/>
    <col min="11" max="11" width="9" style="381" customWidth="1"/>
    <col min="12" max="253" width="11.42578125" style="194"/>
    <col min="254" max="254" width="0.140625" style="194" customWidth="1"/>
    <col min="255" max="255" width="2.7109375" style="194" customWidth="1"/>
    <col min="256" max="256" width="15.42578125" style="194" customWidth="1"/>
    <col min="257" max="257" width="1.28515625" style="194" customWidth="1"/>
    <col min="258" max="258" width="23.140625" style="194" customWidth="1"/>
    <col min="259" max="263" width="7" style="194" customWidth="1"/>
    <col min="264" max="264" width="9" style="194" customWidth="1"/>
    <col min="265" max="509" width="11.42578125" style="194"/>
    <col min="510" max="510" width="0.140625" style="194" customWidth="1"/>
    <col min="511" max="511" width="2.7109375" style="194" customWidth="1"/>
    <col min="512" max="512" width="15.42578125" style="194" customWidth="1"/>
    <col min="513" max="513" width="1.28515625" style="194" customWidth="1"/>
    <col min="514" max="514" width="23.140625" style="194" customWidth="1"/>
    <col min="515" max="519" width="7" style="194" customWidth="1"/>
    <col min="520" max="520" width="9" style="194" customWidth="1"/>
    <col min="521" max="765" width="11.42578125" style="194"/>
    <col min="766" max="766" width="0.140625" style="194" customWidth="1"/>
    <col min="767" max="767" width="2.7109375" style="194" customWidth="1"/>
    <col min="768" max="768" width="15.42578125" style="194" customWidth="1"/>
    <col min="769" max="769" width="1.28515625" style="194" customWidth="1"/>
    <col min="770" max="770" width="23.140625" style="194" customWidth="1"/>
    <col min="771" max="775" width="7" style="194" customWidth="1"/>
    <col min="776" max="776" width="9" style="194" customWidth="1"/>
    <col min="777" max="1021" width="11.42578125" style="194"/>
    <col min="1022" max="1022" width="0.140625" style="194" customWidth="1"/>
    <col min="1023" max="1023" width="2.7109375" style="194" customWidth="1"/>
    <col min="1024" max="1024" width="15.42578125" style="194" customWidth="1"/>
    <col min="1025" max="1025" width="1.28515625" style="194" customWidth="1"/>
    <col min="1026" max="1026" width="23.140625" style="194" customWidth="1"/>
    <col min="1027" max="1031" width="7" style="194" customWidth="1"/>
    <col min="1032" max="1032" width="9" style="194" customWidth="1"/>
    <col min="1033" max="1277" width="11.42578125" style="194"/>
    <col min="1278" max="1278" width="0.140625" style="194" customWidth="1"/>
    <col min="1279" max="1279" width="2.7109375" style="194" customWidth="1"/>
    <col min="1280" max="1280" width="15.42578125" style="194" customWidth="1"/>
    <col min="1281" max="1281" width="1.28515625" style="194" customWidth="1"/>
    <col min="1282" max="1282" width="23.140625" style="194" customWidth="1"/>
    <col min="1283" max="1287" width="7" style="194" customWidth="1"/>
    <col min="1288" max="1288" width="9" style="194" customWidth="1"/>
    <col min="1289" max="1533" width="11.42578125" style="194"/>
    <col min="1534" max="1534" width="0.140625" style="194" customWidth="1"/>
    <col min="1535" max="1535" width="2.7109375" style="194" customWidth="1"/>
    <col min="1536" max="1536" width="15.42578125" style="194" customWidth="1"/>
    <col min="1537" max="1537" width="1.28515625" style="194" customWidth="1"/>
    <col min="1538" max="1538" width="23.140625" style="194" customWidth="1"/>
    <col min="1539" max="1543" width="7" style="194" customWidth="1"/>
    <col min="1544" max="1544" width="9" style="194" customWidth="1"/>
    <col min="1545" max="1789" width="11.42578125" style="194"/>
    <col min="1790" max="1790" width="0.140625" style="194" customWidth="1"/>
    <col min="1791" max="1791" width="2.7109375" style="194" customWidth="1"/>
    <col min="1792" max="1792" width="15.42578125" style="194" customWidth="1"/>
    <col min="1793" max="1793" width="1.28515625" style="194" customWidth="1"/>
    <col min="1794" max="1794" width="23.140625" style="194" customWidth="1"/>
    <col min="1795" max="1799" width="7" style="194" customWidth="1"/>
    <col min="1800" max="1800" width="9" style="194" customWidth="1"/>
    <col min="1801" max="2045" width="11.42578125" style="194"/>
    <col min="2046" max="2046" width="0.140625" style="194" customWidth="1"/>
    <col min="2047" max="2047" width="2.7109375" style="194" customWidth="1"/>
    <col min="2048" max="2048" width="15.42578125" style="194" customWidth="1"/>
    <col min="2049" max="2049" width="1.28515625" style="194" customWidth="1"/>
    <col min="2050" max="2050" width="23.140625" style="194" customWidth="1"/>
    <col min="2051" max="2055" width="7" style="194" customWidth="1"/>
    <col min="2056" max="2056" width="9" style="194" customWidth="1"/>
    <col min="2057" max="2301" width="11.42578125" style="194"/>
    <col min="2302" max="2302" width="0.140625" style="194" customWidth="1"/>
    <col min="2303" max="2303" width="2.7109375" style="194" customWidth="1"/>
    <col min="2304" max="2304" width="15.42578125" style="194" customWidth="1"/>
    <col min="2305" max="2305" width="1.28515625" style="194" customWidth="1"/>
    <col min="2306" max="2306" width="23.140625" style="194" customWidth="1"/>
    <col min="2307" max="2311" width="7" style="194" customWidth="1"/>
    <col min="2312" max="2312" width="9" style="194" customWidth="1"/>
    <col min="2313" max="2557" width="11.42578125" style="194"/>
    <col min="2558" max="2558" width="0.140625" style="194" customWidth="1"/>
    <col min="2559" max="2559" width="2.7109375" style="194" customWidth="1"/>
    <col min="2560" max="2560" width="15.42578125" style="194" customWidth="1"/>
    <col min="2561" max="2561" width="1.28515625" style="194" customWidth="1"/>
    <col min="2562" max="2562" width="23.140625" style="194" customWidth="1"/>
    <col min="2563" max="2567" width="7" style="194" customWidth="1"/>
    <col min="2568" max="2568" width="9" style="194" customWidth="1"/>
    <col min="2569" max="2813" width="11.42578125" style="194"/>
    <col min="2814" max="2814" width="0.140625" style="194" customWidth="1"/>
    <col min="2815" max="2815" width="2.7109375" style="194" customWidth="1"/>
    <col min="2816" max="2816" width="15.42578125" style="194" customWidth="1"/>
    <col min="2817" max="2817" width="1.28515625" style="194" customWidth="1"/>
    <col min="2818" max="2818" width="23.140625" style="194" customWidth="1"/>
    <col min="2819" max="2823" width="7" style="194" customWidth="1"/>
    <col min="2824" max="2824" width="9" style="194" customWidth="1"/>
    <col min="2825" max="3069" width="11.42578125" style="194"/>
    <col min="3070" max="3070" width="0.140625" style="194" customWidth="1"/>
    <col min="3071" max="3071" width="2.7109375" style="194" customWidth="1"/>
    <col min="3072" max="3072" width="15.42578125" style="194" customWidth="1"/>
    <col min="3073" max="3073" width="1.28515625" style="194" customWidth="1"/>
    <col min="3074" max="3074" width="23.140625" style="194" customWidth="1"/>
    <col min="3075" max="3079" width="7" style="194" customWidth="1"/>
    <col min="3080" max="3080" width="9" style="194" customWidth="1"/>
    <col min="3081" max="3325" width="11.42578125" style="194"/>
    <col min="3326" max="3326" width="0.140625" style="194" customWidth="1"/>
    <col min="3327" max="3327" width="2.7109375" style="194" customWidth="1"/>
    <col min="3328" max="3328" width="15.42578125" style="194" customWidth="1"/>
    <col min="3329" max="3329" width="1.28515625" style="194" customWidth="1"/>
    <col min="3330" max="3330" width="23.140625" style="194" customWidth="1"/>
    <col min="3331" max="3335" width="7" style="194" customWidth="1"/>
    <col min="3336" max="3336" width="9" style="194" customWidth="1"/>
    <col min="3337" max="3581" width="11.42578125" style="194"/>
    <col min="3582" max="3582" width="0.140625" style="194" customWidth="1"/>
    <col min="3583" max="3583" width="2.7109375" style="194" customWidth="1"/>
    <col min="3584" max="3584" width="15.42578125" style="194" customWidth="1"/>
    <col min="3585" max="3585" width="1.28515625" style="194" customWidth="1"/>
    <col min="3586" max="3586" width="23.140625" style="194" customWidth="1"/>
    <col min="3587" max="3591" width="7" style="194" customWidth="1"/>
    <col min="3592" max="3592" width="9" style="194" customWidth="1"/>
    <col min="3593" max="3837" width="11.42578125" style="194"/>
    <col min="3838" max="3838" width="0.140625" style="194" customWidth="1"/>
    <col min="3839" max="3839" width="2.7109375" style="194" customWidth="1"/>
    <col min="3840" max="3840" width="15.42578125" style="194" customWidth="1"/>
    <col min="3841" max="3841" width="1.28515625" style="194" customWidth="1"/>
    <col min="3842" max="3842" width="23.140625" style="194" customWidth="1"/>
    <col min="3843" max="3847" width="7" style="194" customWidth="1"/>
    <col min="3848" max="3848" width="9" style="194" customWidth="1"/>
    <col min="3849" max="4093" width="11.42578125" style="194"/>
    <col min="4094" max="4094" width="0.140625" style="194" customWidth="1"/>
    <col min="4095" max="4095" width="2.7109375" style="194" customWidth="1"/>
    <col min="4096" max="4096" width="15.42578125" style="194" customWidth="1"/>
    <col min="4097" max="4097" width="1.28515625" style="194" customWidth="1"/>
    <col min="4098" max="4098" width="23.140625" style="194" customWidth="1"/>
    <col min="4099" max="4103" width="7" style="194" customWidth="1"/>
    <col min="4104" max="4104" width="9" style="194" customWidth="1"/>
    <col min="4105" max="4349" width="11.42578125" style="194"/>
    <col min="4350" max="4350" width="0.140625" style="194" customWidth="1"/>
    <col min="4351" max="4351" width="2.7109375" style="194" customWidth="1"/>
    <col min="4352" max="4352" width="15.42578125" style="194" customWidth="1"/>
    <col min="4353" max="4353" width="1.28515625" style="194" customWidth="1"/>
    <col min="4354" max="4354" width="23.140625" style="194" customWidth="1"/>
    <col min="4355" max="4359" width="7" style="194" customWidth="1"/>
    <col min="4360" max="4360" width="9" style="194" customWidth="1"/>
    <col min="4361" max="4605" width="11.42578125" style="194"/>
    <col min="4606" max="4606" width="0.140625" style="194" customWidth="1"/>
    <col min="4607" max="4607" width="2.7109375" style="194" customWidth="1"/>
    <col min="4608" max="4608" width="15.42578125" style="194" customWidth="1"/>
    <col min="4609" max="4609" width="1.28515625" style="194" customWidth="1"/>
    <col min="4610" max="4610" width="23.140625" style="194" customWidth="1"/>
    <col min="4611" max="4615" width="7" style="194" customWidth="1"/>
    <col min="4616" max="4616" width="9" style="194" customWidth="1"/>
    <col min="4617" max="4861" width="11.42578125" style="194"/>
    <col min="4862" max="4862" width="0.140625" style="194" customWidth="1"/>
    <col min="4863" max="4863" width="2.7109375" style="194" customWidth="1"/>
    <col min="4864" max="4864" width="15.42578125" style="194" customWidth="1"/>
    <col min="4865" max="4865" width="1.28515625" style="194" customWidth="1"/>
    <col min="4866" max="4866" width="23.140625" style="194" customWidth="1"/>
    <col min="4867" max="4871" width="7" style="194" customWidth="1"/>
    <col min="4872" max="4872" width="9" style="194" customWidth="1"/>
    <col min="4873" max="5117" width="11.42578125" style="194"/>
    <col min="5118" max="5118" width="0.140625" style="194" customWidth="1"/>
    <col min="5119" max="5119" width="2.7109375" style="194" customWidth="1"/>
    <col min="5120" max="5120" width="15.42578125" style="194" customWidth="1"/>
    <col min="5121" max="5121" width="1.28515625" style="194" customWidth="1"/>
    <col min="5122" max="5122" width="23.140625" style="194" customWidth="1"/>
    <col min="5123" max="5127" width="7" style="194" customWidth="1"/>
    <col min="5128" max="5128" width="9" style="194" customWidth="1"/>
    <col min="5129" max="5373" width="11.42578125" style="194"/>
    <col min="5374" max="5374" width="0.140625" style="194" customWidth="1"/>
    <col min="5375" max="5375" width="2.7109375" style="194" customWidth="1"/>
    <col min="5376" max="5376" width="15.42578125" style="194" customWidth="1"/>
    <col min="5377" max="5377" width="1.28515625" style="194" customWidth="1"/>
    <col min="5378" max="5378" width="23.140625" style="194" customWidth="1"/>
    <col min="5379" max="5383" width="7" style="194" customWidth="1"/>
    <col min="5384" max="5384" width="9" style="194" customWidth="1"/>
    <col min="5385" max="5629" width="11.42578125" style="194"/>
    <col min="5630" max="5630" width="0.140625" style="194" customWidth="1"/>
    <col min="5631" max="5631" width="2.7109375" style="194" customWidth="1"/>
    <col min="5632" max="5632" width="15.42578125" style="194" customWidth="1"/>
    <col min="5633" max="5633" width="1.28515625" style="194" customWidth="1"/>
    <col min="5634" max="5634" width="23.140625" style="194" customWidth="1"/>
    <col min="5635" max="5639" width="7" style="194" customWidth="1"/>
    <col min="5640" max="5640" width="9" style="194" customWidth="1"/>
    <col min="5641" max="5885" width="11.42578125" style="194"/>
    <col min="5886" max="5886" width="0.140625" style="194" customWidth="1"/>
    <col min="5887" max="5887" width="2.7109375" style="194" customWidth="1"/>
    <col min="5888" max="5888" width="15.42578125" style="194" customWidth="1"/>
    <col min="5889" max="5889" width="1.28515625" style="194" customWidth="1"/>
    <col min="5890" max="5890" width="23.140625" style="194" customWidth="1"/>
    <col min="5891" max="5895" width="7" style="194" customWidth="1"/>
    <col min="5896" max="5896" width="9" style="194" customWidth="1"/>
    <col min="5897" max="6141" width="11.42578125" style="194"/>
    <col min="6142" max="6142" width="0.140625" style="194" customWidth="1"/>
    <col min="6143" max="6143" width="2.7109375" style="194" customWidth="1"/>
    <col min="6144" max="6144" width="15.42578125" style="194" customWidth="1"/>
    <col min="6145" max="6145" width="1.28515625" style="194" customWidth="1"/>
    <col min="6146" max="6146" width="23.140625" style="194" customWidth="1"/>
    <col min="6147" max="6151" width="7" style="194" customWidth="1"/>
    <col min="6152" max="6152" width="9" style="194" customWidth="1"/>
    <col min="6153" max="6397" width="11.42578125" style="194"/>
    <col min="6398" max="6398" width="0.140625" style="194" customWidth="1"/>
    <col min="6399" max="6399" width="2.7109375" style="194" customWidth="1"/>
    <col min="6400" max="6400" width="15.42578125" style="194" customWidth="1"/>
    <col min="6401" max="6401" width="1.28515625" style="194" customWidth="1"/>
    <col min="6402" max="6402" width="23.140625" style="194" customWidth="1"/>
    <col min="6403" max="6407" width="7" style="194" customWidth="1"/>
    <col min="6408" max="6408" width="9" style="194" customWidth="1"/>
    <col min="6409" max="6653" width="11.42578125" style="194"/>
    <col min="6654" max="6654" width="0.140625" style="194" customWidth="1"/>
    <col min="6655" max="6655" width="2.7109375" style="194" customWidth="1"/>
    <col min="6656" max="6656" width="15.42578125" style="194" customWidth="1"/>
    <col min="6657" max="6657" width="1.28515625" style="194" customWidth="1"/>
    <col min="6658" max="6658" width="23.140625" style="194" customWidth="1"/>
    <col min="6659" max="6663" width="7" style="194" customWidth="1"/>
    <col min="6664" max="6664" width="9" style="194" customWidth="1"/>
    <col min="6665" max="6909" width="11.42578125" style="194"/>
    <col min="6910" max="6910" width="0.140625" style="194" customWidth="1"/>
    <col min="6911" max="6911" width="2.7109375" style="194" customWidth="1"/>
    <col min="6912" max="6912" width="15.42578125" style="194" customWidth="1"/>
    <col min="6913" max="6913" width="1.28515625" style="194" customWidth="1"/>
    <col min="6914" max="6914" width="23.140625" style="194" customWidth="1"/>
    <col min="6915" max="6919" width="7" style="194" customWidth="1"/>
    <col min="6920" max="6920" width="9" style="194" customWidth="1"/>
    <col min="6921" max="7165" width="11.42578125" style="194"/>
    <col min="7166" max="7166" width="0.140625" style="194" customWidth="1"/>
    <col min="7167" max="7167" width="2.7109375" style="194" customWidth="1"/>
    <col min="7168" max="7168" width="15.42578125" style="194" customWidth="1"/>
    <col min="7169" max="7169" width="1.28515625" style="194" customWidth="1"/>
    <col min="7170" max="7170" width="23.140625" style="194" customWidth="1"/>
    <col min="7171" max="7175" width="7" style="194" customWidth="1"/>
    <col min="7176" max="7176" width="9" style="194" customWidth="1"/>
    <col min="7177" max="7421" width="11.42578125" style="194"/>
    <col min="7422" max="7422" width="0.140625" style="194" customWidth="1"/>
    <col min="7423" max="7423" width="2.7109375" style="194" customWidth="1"/>
    <col min="7424" max="7424" width="15.42578125" style="194" customWidth="1"/>
    <col min="7425" max="7425" width="1.28515625" style="194" customWidth="1"/>
    <col min="7426" max="7426" width="23.140625" style="194" customWidth="1"/>
    <col min="7427" max="7431" width="7" style="194" customWidth="1"/>
    <col min="7432" max="7432" width="9" style="194" customWidth="1"/>
    <col min="7433" max="7677" width="11.42578125" style="194"/>
    <col min="7678" max="7678" width="0.140625" style="194" customWidth="1"/>
    <col min="7679" max="7679" width="2.7109375" style="194" customWidth="1"/>
    <col min="7680" max="7680" width="15.42578125" style="194" customWidth="1"/>
    <col min="7681" max="7681" width="1.28515625" style="194" customWidth="1"/>
    <col min="7682" max="7682" width="23.140625" style="194" customWidth="1"/>
    <col min="7683" max="7687" width="7" style="194" customWidth="1"/>
    <col min="7688" max="7688" width="9" style="194" customWidth="1"/>
    <col min="7689" max="7933" width="11.42578125" style="194"/>
    <col min="7934" max="7934" width="0.140625" style="194" customWidth="1"/>
    <col min="7935" max="7935" width="2.7109375" style="194" customWidth="1"/>
    <col min="7936" max="7936" width="15.42578125" style="194" customWidth="1"/>
    <col min="7937" max="7937" width="1.28515625" style="194" customWidth="1"/>
    <col min="7938" max="7938" width="23.140625" style="194" customWidth="1"/>
    <col min="7939" max="7943" width="7" style="194" customWidth="1"/>
    <col min="7944" max="7944" width="9" style="194" customWidth="1"/>
    <col min="7945" max="8189" width="11.42578125" style="194"/>
    <col min="8190" max="8190" width="0.140625" style="194" customWidth="1"/>
    <col min="8191" max="8191" width="2.7109375" style="194" customWidth="1"/>
    <col min="8192" max="8192" width="15.42578125" style="194" customWidth="1"/>
    <col min="8193" max="8193" width="1.28515625" style="194" customWidth="1"/>
    <col min="8194" max="8194" width="23.140625" style="194" customWidth="1"/>
    <col min="8195" max="8199" width="7" style="194" customWidth="1"/>
    <col min="8200" max="8200" width="9" style="194" customWidth="1"/>
    <col min="8201" max="8445" width="11.42578125" style="194"/>
    <col min="8446" max="8446" width="0.140625" style="194" customWidth="1"/>
    <col min="8447" max="8447" width="2.7109375" style="194" customWidth="1"/>
    <col min="8448" max="8448" width="15.42578125" style="194" customWidth="1"/>
    <col min="8449" max="8449" width="1.28515625" style="194" customWidth="1"/>
    <col min="8450" max="8450" width="23.140625" style="194" customWidth="1"/>
    <col min="8451" max="8455" width="7" style="194" customWidth="1"/>
    <col min="8456" max="8456" width="9" style="194" customWidth="1"/>
    <col min="8457" max="8701" width="11.42578125" style="194"/>
    <col min="8702" max="8702" width="0.140625" style="194" customWidth="1"/>
    <col min="8703" max="8703" width="2.7109375" style="194" customWidth="1"/>
    <col min="8704" max="8704" width="15.42578125" style="194" customWidth="1"/>
    <col min="8705" max="8705" width="1.28515625" style="194" customWidth="1"/>
    <col min="8706" max="8706" width="23.140625" style="194" customWidth="1"/>
    <col min="8707" max="8711" width="7" style="194" customWidth="1"/>
    <col min="8712" max="8712" width="9" style="194" customWidth="1"/>
    <col min="8713" max="8957" width="11.42578125" style="194"/>
    <col min="8958" max="8958" width="0.140625" style="194" customWidth="1"/>
    <col min="8959" max="8959" width="2.7109375" style="194" customWidth="1"/>
    <col min="8960" max="8960" width="15.42578125" style="194" customWidth="1"/>
    <col min="8961" max="8961" width="1.28515625" style="194" customWidth="1"/>
    <col min="8962" max="8962" width="23.140625" style="194" customWidth="1"/>
    <col min="8963" max="8967" width="7" style="194" customWidth="1"/>
    <col min="8968" max="8968" width="9" style="194" customWidth="1"/>
    <col min="8969" max="9213" width="11.42578125" style="194"/>
    <col min="9214" max="9214" width="0.140625" style="194" customWidth="1"/>
    <col min="9215" max="9215" width="2.7109375" style="194" customWidth="1"/>
    <col min="9216" max="9216" width="15.42578125" style="194" customWidth="1"/>
    <col min="9217" max="9217" width="1.28515625" style="194" customWidth="1"/>
    <col min="9218" max="9218" width="23.140625" style="194" customWidth="1"/>
    <col min="9219" max="9223" width="7" style="194" customWidth="1"/>
    <col min="9224" max="9224" width="9" style="194" customWidth="1"/>
    <col min="9225" max="9469" width="11.42578125" style="194"/>
    <col min="9470" max="9470" width="0.140625" style="194" customWidth="1"/>
    <col min="9471" max="9471" width="2.7109375" style="194" customWidth="1"/>
    <col min="9472" max="9472" width="15.42578125" style="194" customWidth="1"/>
    <col min="9473" max="9473" width="1.28515625" style="194" customWidth="1"/>
    <col min="9474" max="9474" width="23.140625" style="194" customWidth="1"/>
    <col min="9475" max="9479" width="7" style="194" customWidth="1"/>
    <col min="9480" max="9480" width="9" style="194" customWidth="1"/>
    <col min="9481" max="9725" width="11.42578125" style="194"/>
    <col min="9726" max="9726" width="0.140625" style="194" customWidth="1"/>
    <col min="9727" max="9727" width="2.7109375" style="194" customWidth="1"/>
    <col min="9728" max="9728" width="15.42578125" style="194" customWidth="1"/>
    <col min="9729" max="9729" width="1.28515625" style="194" customWidth="1"/>
    <col min="9730" max="9730" width="23.140625" style="194" customWidth="1"/>
    <col min="9731" max="9735" width="7" style="194" customWidth="1"/>
    <col min="9736" max="9736" width="9" style="194" customWidth="1"/>
    <col min="9737" max="9981" width="11.42578125" style="194"/>
    <col min="9982" max="9982" width="0.140625" style="194" customWidth="1"/>
    <col min="9983" max="9983" width="2.7109375" style="194" customWidth="1"/>
    <col min="9984" max="9984" width="15.42578125" style="194" customWidth="1"/>
    <col min="9985" max="9985" width="1.28515625" style="194" customWidth="1"/>
    <col min="9986" max="9986" width="23.140625" style="194" customWidth="1"/>
    <col min="9987" max="9991" width="7" style="194" customWidth="1"/>
    <col min="9992" max="9992" width="9" style="194" customWidth="1"/>
    <col min="9993" max="10237" width="11.42578125" style="194"/>
    <col min="10238" max="10238" width="0.140625" style="194" customWidth="1"/>
    <col min="10239" max="10239" width="2.7109375" style="194" customWidth="1"/>
    <col min="10240" max="10240" width="15.42578125" style="194" customWidth="1"/>
    <col min="10241" max="10241" width="1.28515625" style="194" customWidth="1"/>
    <col min="10242" max="10242" width="23.140625" style="194" customWidth="1"/>
    <col min="10243" max="10247" width="7" style="194" customWidth="1"/>
    <col min="10248" max="10248" width="9" style="194" customWidth="1"/>
    <col min="10249" max="10493" width="11.42578125" style="194"/>
    <col min="10494" max="10494" width="0.140625" style="194" customWidth="1"/>
    <col min="10495" max="10495" width="2.7109375" style="194" customWidth="1"/>
    <col min="10496" max="10496" width="15.42578125" style="194" customWidth="1"/>
    <col min="10497" max="10497" width="1.28515625" style="194" customWidth="1"/>
    <col min="10498" max="10498" width="23.140625" style="194" customWidth="1"/>
    <col min="10499" max="10503" width="7" style="194" customWidth="1"/>
    <col min="10504" max="10504" width="9" style="194" customWidth="1"/>
    <col min="10505" max="10749" width="11.42578125" style="194"/>
    <col min="10750" max="10750" width="0.140625" style="194" customWidth="1"/>
    <col min="10751" max="10751" width="2.7109375" style="194" customWidth="1"/>
    <col min="10752" max="10752" width="15.42578125" style="194" customWidth="1"/>
    <col min="10753" max="10753" width="1.28515625" style="194" customWidth="1"/>
    <col min="10754" max="10754" width="23.140625" style="194" customWidth="1"/>
    <col min="10755" max="10759" width="7" style="194" customWidth="1"/>
    <col min="10760" max="10760" width="9" style="194" customWidth="1"/>
    <col min="10761" max="11005" width="11.42578125" style="194"/>
    <col min="11006" max="11006" width="0.140625" style="194" customWidth="1"/>
    <col min="11007" max="11007" width="2.7109375" style="194" customWidth="1"/>
    <col min="11008" max="11008" width="15.42578125" style="194" customWidth="1"/>
    <col min="11009" max="11009" width="1.28515625" style="194" customWidth="1"/>
    <col min="11010" max="11010" width="23.140625" style="194" customWidth="1"/>
    <col min="11011" max="11015" width="7" style="194" customWidth="1"/>
    <col min="11016" max="11016" width="9" style="194" customWidth="1"/>
    <col min="11017" max="11261" width="11.42578125" style="194"/>
    <col min="11262" max="11262" width="0.140625" style="194" customWidth="1"/>
    <col min="11263" max="11263" width="2.7109375" style="194" customWidth="1"/>
    <col min="11264" max="11264" width="15.42578125" style="194" customWidth="1"/>
    <col min="11265" max="11265" width="1.28515625" style="194" customWidth="1"/>
    <col min="11266" max="11266" width="23.140625" style="194" customWidth="1"/>
    <col min="11267" max="11271" width="7" style="194" customWidth="1"/>
    <col min="11272" max="11272" width="9" style="194" customWidth="1"/>
    <col min="11273" max="11517" width="11.42578125" style="194"/>
    <col min="11518" max="11518" width="0.140625" style="194" customWidth="1"/>
    <col min="11519" max="11519" width="2.7109375" style="194" customWidth="1"/>
    <col min="11520" max="11520" width="15.42578125" style="194" customWidth="1"/>
    <col min="11521" max="11521" width="1.28515625" style="194" customWidth="1"/>
    <col min="11522" max="11522" width="23.140625" style="194" customWidth="1"/>
    <col min="11523" max="11527" width="7" style="194" customWidth="1"/>
    <col min="11528" max="11528" width="9" style="194" customWidth="1"/>
    <col min="11529" max="11773" width="11.42578125" style="194"/>
    <col min="11774" max="11774" width="0.140625" style="194" customWidth="1"/>
    <col min="11775" max="11775" width="2.7109375" style="194" customWidth="1"/>
    <col min="11776" max="11776" width="15.42578125" style="194" customWidth="1"/>
    <col min="11777" max="11777" width="1.28515625" style="194" customWidth="1"/>
    <col min="11778" max="11778" width="23.140625" style="194" customWidth="1"/>
    <col min="11779" max="11783" width="7" style="194" customWidth="1"/>
    <col min="11784" max="11784" width="9" style="194" customWidth="1"/>
    <col min="11785" max="12029" width="11.42578125" style="194"/>
    <col min="12030" max="12030" width="0.140625" style="194" customWidth="1"/>
    <col min="12031" max="12031" width="2.7109375" style="194" customWidth="1"/>
    <col min="12032" max="12032" width="15.42578125" style="194" customWidth="1"/>
    <col min="12033" max="12033" width="1.28515625" style="194" customWidth="1"/>
    <col min="12034" max="12034" width="23.140625" style="194" customWidth="1"/>
    <col min="12035" max="12039" width="7" style="194" customWidth="1"/>
    <col min="12040" max="12040" width="9" style="194" customWidth="1"/>
    <col min="12041" max="12285" width="11.42578125" style="194"/>
    <col min="12286" max="12286" width="0.140625" style="194" customWidth="1"/>
    <col min="12287" max="12287" width="2.7109375" style="194" customWidth="1"/>
    <col min="12288" max="12288" width="15.42578125" style="194" customWidth="1"/>
    <col min="12289" max="12289" width="1.28515625" style="194" customWidth="1"/>
    <col min="12290" max="12290" width="23.140625" style="194" customWidth="1"/>
    <col min="12291" max="12295" width="7" style="194" customWidth="1"/>
    <col min="12296" max="12296" width="9" style="194" customWidth="1"/>
    <col min="12297" max="12541" width="11.42578125" style="194"/>
    <col min="12542" max="12542" width="0.140625" style="194" customWidth="1"/>
    <col min="12543" max="12543" width="2.7109375" style="194" customWidth="1"/>
    <col min="12544" max="12544" width="15.42578125" style="194" customWidth="1"/>
    <col min="12545" max="12545" width="1.28515625" style="194" customWidth="1"/>
    <col min="12546" max="12546" width="23.140625" style="194" customWidth="1"/>
    <col min="12547" max="12551" width="7" style="194" customWidth="1"/>
    <col min="12552" max="12552" width="9" style="194" customWidth="1"/>
    <col min="12553" max="12797" width="11.42578125" style="194"/>
    <col min="12798" max="12798" width="0.140625" style="194" customWidth="1"/>
    <col min="12799" max="12799" width="2.7109375" style="194" customWidth="1"/>
    <col min="12800" max="12800" width="15.42578125" style="194" customWidth="1"/>
    <col min="12801" max="12801" width="1.28515625" style="194" customWidth="1"/>
    <col min="12802" max="12802" width="23.140625" style="194" customWidth="1"/>
    <col min="12803" max="12807" width="7" style="194" customWidth="1"/>
    <col min="12808" max="12808" width="9" style="194" customWidth="1"/>
    <col min="12809" max="13053" width="11.42578125" style="194"/>
    <col min="13054" max="13054" width="0.140625" style="194" customWidth="1"/>
    <col min="13055" max="13055" width="2.7109375" style="194" customWidth="1"/>
    <col min="13056" max="13056" width="15.42578125" style="194" customWidth="1"/>
    <col min="13057" max="13057" width="1.28515625" style="194" customWidth="1"/>
    <col min="13058" max="13058" width="23.140625" style="194" customWidth="1"/>
    <col min="13059" max="13063" width="7" style="194" customWidth="1"/>
    <col min="13064" max="13064" width="9" style="194" customWidth="1"/>
    <col min="13065" max="13309" width="11.42578125" style="194"/>
    <col min="13310" max="13310" width="0.140625" style="194" customWidth="1"/>
    <col min="13311" max="13311" width="2.7109375" style="194" customWidth="1"/>
    <col min="13312" max="13312" width="15.42578125" style="194" customWidth="1"/>
    <col min="13313" max="13313" width="1.28515625" style="194" customWidth="1"/>
    <col min="13314" max="13314" width="23.140625" style="194" customWidth="1"/>
    <col min="13315" max="13319" width="7" style="194" customWidth="1"/>
    <col min="13320" max="13320" width="9" style="194" customWidth="1"/>
    <col min="13321" max="13565" width="11.42578125" style="194"/>
    <col min="13566" max="13566" width="0.140625" style="194" customWidth="1"/>
    <col min="13567" max="13567" width="2.7109375" style="194" customWidth="1"/>
    <col min="13568" max="13568" width="15.42578125" style="194" customWidth="1"/>
    <col min="13569" max="13569" width="1.28515625" style="194" customWidth="1"/>
    <col min="13570" max="13570" width="23.140625" style="194" customWidth="1"/>
    <col min="13571" max="13575" width="7" style="194" customWidth="1"/>
    <col min="13576" max="13576" width="9" style="194" customWidth="1"/>
    <col min="13577" max="13821" width="11.42578125" style="194"/>
    <col min="13822" max="13822" width="0.140625" style="194" customWidth="1"/>
    <col min="13823" max="13823" width="2.7109375" style="194" customWidth="1"/>
    <col min="13824" max="13824" width="15.42578125" style="194" customWidth="1"/>
    <col min="13825" max="13825" width="1.28515625" style="194" customWidth="1"/>
    <col min="13826" max="13826" width="23.140625" style="194" customWidth="1"/>
    <col min="13827" max="13831" width="7" style="194" customWidth="1"/>
    <col min="13832" max="13832" width="9" style="194" customWidth="1"/>
    <col min="13833" max="14077" width="11.42578125" style="194"/>
    <col min="14078" max="14078" width="0.140625" style="194" customWidth="1"/>
    <col min="14079" max="14079" width="2.7109375" style="194" customWidth="1"/>
    <col min="14080" max="14080" width="15.42578125" style="194" customWidth="1"/>
    <col min="14081" max="14081" width="1.28515625" style="194" customWidth="1"/>
    <col min="14082" max="14082" width="23.140625" style="194" customWidth="1"/>
    <col min="14083" max="14087" width="7" style="194" customWidth="1"/>
    <col min="14088" max="14088" width="9" style="194" customWidth="1"/>
    <col min="14089" max="14333" width="11.42578125" style="194"/>
    <col min="14334" max="14334" width="0.140625" style="194" customWidth="1"/>
    <col min="14335" max="14335" width="2.7109375" style="194" customWidth="1"/>
    <col min="14336" max="14336" width="15.42578125" style="194" customWidth="1"/>
    <col min="14337" max="14337" width="1.28515625" style="194" customWidth="1"/>
    <col min="14338" max="14338" width="23.140625" style="194" customWidth="1"/>
    <col min="14339" max="14343" width="7" style="194" customWidth="1"/>
    <col min="14344" max="14344" width="9" style="194" customWidth="1"/>
    <col min="14345" max="14589" width="11.42578125" style="194"/>
    <col min="14590" max="14590" width="0.140625" style="194" customWidth="1"/>
    <col min="14591" max="14591" width="2.7109375" style="194" customWidth="1"/>
    <col min="14592" max="14592" width="15.42578125" style="194" customWidth="1"/>
    <col min="14593" max="14593" width="1.28515625" style="194" customWidth="1"/>
    <col min="14594" max="14594" width="23.140625" style="194" customWidth="1"/>
    <col min="14595" max="14599" width="7" style="194" customWidth="1"/>
    <col min="14600" max="14600" width="9" style="194" customWidth="1"/>
    <col min="14601" max="14845" width="11.42578125" style="194"/>
    <col min="14846" max="14846" width="0.140625" style="194" customWidth="1"/>
    <col min="14847" max="14847" width="2.7109375" style="194" customWidth="1"/>
    <col min="14848" max="14848" width="15.42578125" style="194" customWidth="1"/>
    <col min="14849" max="14849" width="1.28515625" style="194" customWidth="1"/>
    <col min="14850" max="14850" width="23.140625" style="194" customWidth="1"/>
    <col min="14851" max="14855" width="7" style="194" customWidth="1"/>
    <col min="14856" max="14856" width="9" style="194" customWidth="1"/>
    <col min="14857" max="15101" width="11.42578125" style="194"/>
    <col min="15102" max="15102" width="0.140625" style="194" customWidth="1"/>
    <col min="15103" max="15103" width="2.7109375" style="194" customWidth="1"/>
    <col min="15104" max="15104" width="15.42578125" style="194" customWidth="1"/>
    <col min="15105" max="15105" width="1.28515625" style="194" customWidth="1"/>
    <col min="15106" max="15106" width="23.140625" style="194" customWidth="1"/>
    <col min="15107" max="15111" width="7" style="194" customWidth="1"/>
    <col min="15112" max="15112" width="9" style="194" customWidth="1"/>
    <col min="15113" max="15357" width="11.42578125" style="194"/>
    <col min="15358" max="15358" width="0.140625" style="194" customWidth="1"/>
    <col min="15359" max="15359" width="2.7109375" style="194" customWidth="1"/>
    <col min="15360" max="15360" width="15.42578125" style="194" customWidth="1"/>
    <col min="15361" max="15361" width="1.28515625" style="194" customWidth="1"/>
    <col min="15362" max="15362" width="23.140625" style="194" customWidth="1"/>
    <col min="15363" max="15367" width="7" style="194" customWidth="1"/>
    <col min="15368" max="15368" width="9" style="194" customWidth="1"/>
    <col min="15369" max="15613" width="11.42578125" style="194"/>
    <col min="15614" max="15614" width="0.140625" style="194" customWidth="1"/>
    <col min="15615" max="15615" width="2.7109375" style="194" customWidth="1"/>
    <col min="15616" max="15616" width="15.42578125" style="194" customWidth="1"/>
    <col min="15617" max="15617" width="1.28515625" style="194" customWidth="1"/>
    <col min="15618" max="15618" width="23.140625" style="194" customWidth="1"/>
    <col min="15619" max="15623" width="7" style="194" customWidth="1"/>
    <col min="15624" max="15624" width="9" style="194" customWidth="1"/>
    <col min="15625" max="15869" width="11.42578125" style="194"/>
    <col min="15870" max="15870" width="0.140625" style="194" customWidth="1"/>
    <col min="15871" max="15871" width="2.7109375" style="194" customWidth="1"/>
    <col min="15872" max="15872" width="15.42578125" style="194" customWidth="1"/>
    <col min="15873" max="15873" width="1.28515625" style="194" customWidth="1"/>
    <col min="15874" max="15874" width="23.140625" style="194" customWidth="1"/>
    <col min="15875" max="15879" width="7" style="194" customWidth="1"/>
    <col min="15880" max="15880" width="9" style="194" customWidth="1"/>
    <col min="15881" max="16125" width="11.42578125" style="194"/>
    <col min="16126" max="16126" width="0.140625" style="194" customWidth="1"/>
    <col min="16127" max="16127" width="2.7109375" style="194" customWidth="1"/>
    <col min="16128" max="16128" width="15.42578125" style="194" customWidth="1"/>
    <col min="16129" max="16129" width="1.28515625" style="194" customWidth="1"/>
    <col min="16130" max="16130" width="23.140625" style="194" customWidth="1"/>
    <col min="16131" max="16135" width="7" style="194" customWidth="1"/>
    <col min="16136" max="16136" width="9" style="194" customWidth="1"/>
    <col min="16137" max="16384" width="11.42578125" style="194"/>
  </cols>
  <sheetData>
    <row r="1" spans="1:15" ht="0.75" customHeight="1">
      <c r="E1" s="27"/>
      <c r="F1" s="27"/>
      <c r="G1" s="27"/>
      <c r="H1" s="27"/>
      <c r="I1" s="27"/>
      <c r="J1" s="27"/>
      <c r="K1" s="27"/>
    </row>
    <row r="2" spans="1:15" s="27" customFormat="1" ht="21" customHeight="1">
      <c r="E2" s="13"/>
      <c r="F2" s="13"/>
      <c r="G2" s="13"/>
      <c r="K2" s="372" t="s">
        <v>36</v>
      </c>
    </row>
    <row r="3" spans="1:15" s="27" customFormat="1" ht="15" customHeight="1">
      <c r="E3" s="13"/>
      <c r="F3" s="13"/>
      <c r="G3" s="13"/>
      <c r="K3" s="921" t="s">
        <v>538</v>
      </c>
    </row>
    <row r="4" spans="1:15" s="22" customFormat="1" ht="20.25" customHeight="1">
      <c r="B4" s="14"/>
      <c r="C4" s="6" t="str">
        <f>Indice!C4</f>
        <v>Producción de energía eléctrica</v>
      </c>
    </row>
    <row r="5" spans="1:15" s="22" customFormat="1" ht="12.75" customHeight="1">
      <c r="B5" s="14"/>
      <c r="C5" s="7"/>
    </row>
    <row r="6" spans="1:15" s="22" customFormat="1" ht="13.5" customHeight="1">
      <c r="B6" s="14"/>
      <c r="C6" s="10"/>
      <c r="D6" s="28"/>
      <c r="E6" s="28"/>
      <c r="F6" s="28"/>
      <c r="G6" s="28"/>
      <c r="M6" s="385"/>
      <c r="N6" s="385"/>
      <c r="O6" s="385"/>
    </row>
    <row r="7" spans="1:15" s="385" customFormat="1" ht="12.75" customHeight="1">
      <c r="A7" s="22"/>
      <c r="B7" s="14"/>
      <c r="C7" s="1035" t="s">
        <v>594</v>
      </c>
      <c r="D7" s="28"/>
      <c r="E7" s="391"/>
      <c r="F7" s="84">
        <v>2014</v>
      </c>
      <c r="G7" s="84">
        <v>2015</v>
      </c>
      <c r="H7" s="84">
        <v>2016</v>
      </c>
      <c r="I7" s="84">
        <v>2017</v>
      </c>
      <c r="J7" s="84">
        <v>2018</v>
      </c>
      <c r="K7" s="84" t="s">
        <v>539</v>
      </c>
      <c r="M7" s="381"/>
      <c r="N7" s="381"/>
    </row>
    <row r="8" spans="1:15" s="385" customFormat="1" ht="12.75" customHeight="1">
      <c r="A8" s="22"/>
      <c r="B8" s="14"/>
      <c r="C8" s="1035"/>
      <c r="D8" s="28"/>
      <c r="E8" s="655" t="s">
        <v>233</v>
      </c>
      <c r="F8" s="660">
        <f>'Data 3'!H27</f>
        <v>3.4610560000000001</v>
      </c>
      <c r="G8" s="660">
        <f>'Data 3'!H48</f>
        <v>3.5683929999999999</v>
      </c>
      <c r="H8" s="660">
        <f>'Data 3'!H69</f>
        <v>3.4539609999999996</v>
      </c>
      <c r="I8" s="660">
        <f>'Data 3'!H90</f>
        <v>3.271979</v>
      </c>
      <c r="J8" s="661">
        <f>'Data 3'!H111</f>
        <v>3.275909</v>
      </c>
      <c r="K8" s="662">
        <f>((J8/I8)-1)*100</f>
        <v>0.12011079533211788</v>
      </c>
      <c r="M8" s="381"/>
      <c r="N8" s="381"/>
    </row>
    <row r="9" spans="1:15" s="385" customFormat="1" ht="12.75" customHeight="1">
      <c r="A9" s="22"/>
      <c r="B9" s="14"/>
      <c r="C9" s="1035"/>
      <c r="D9" s="28"/>
      <c r="E9" s="655" t="s">
        <v>4</v>
      </c>
      <c r="F9" s="660">
        <f>'Data 3'!H28</f>
        <v>2187.7777259999998</v>
      </c>
      <c r="G9" s="660">
        <f>'Data 3'!H49</f>
        <v>1861.6830870000001</v>
      </c>
      <c r="H9" s="660">
        <f>'Data 3'!H70</f>
        <v>2302.8679710000001</v>
      </c>
      <c r="I9" s="660">
        <f>'Data 3'!H91</f>
        <v>2597.531837</v>
      </c>
      <c r="J9" s="661">
        <f>'Data 3'!H112</f>
        <v>2392.239255</v>
      </c>
      <c r="K9" s="662">
        <f t="shared" ref="K9:K25" si="0">((J9/I9)-1)*100</f>
        <v>-7.9033711570250187</v>
      </c>
      <c r="M9" s="381"/>
      <c r="N9" s="381"/>
    </row>
    <row r="10" spans="1:15" s="385" customFormat="1" ht="12.75" customHeight="1">
      <c r="A10" s="22"/>
      <c r="B10" s="14"/>
      <c r="C10" s="1035"/>
      <c r="D10" s="28"/>
      <c r="E10" s="656" t="s">
        <v>359</v>
      </c>
      <c r="F10" s="437">
        <f>'Data 3'!H29</f>
        <v>3217.1850779999995</v>
      </c>
      <c r="G10" s="437">
        <f>'Data 3'!H50</f>
        <v>3334.4959040000008</v>
      </c>
      <c r="H10" s="437">
        <f>'Data 3'!H71</f>
        <v>3592.3706710000001</v>
      </c>
      <c r="I10" s="437">
        <f>'Data 3'!H92</f>
        <v>3441.2770869999999</v>
      </c>
      <c r="J10" s="437">
        <f>'Data 3'!H113</f>
        <v>3165.3618410000004</v>
      </c>
      <c r="K10" s="663">
        <f t="shared" si="0"/>
        <v>-8.0178154511973414</v>
      </c>
      <c r="M10" s="381"/>
      <c r="N10" s="381"/>
    </row>
    <row r="11" spans="1:15" s="385" customFormat="1" ht="12.75" customHeight="1">
      <c r="A11" s="22"/>
      <c r="B11" s="14"/>
      <c r="C11" s="338" t="s">
        <v>360</v>
      </c>
      <c r="D11" s="28"/>
      <c r="E11" s="657" t="s">
        <v>244</v>
      </c>
      <c r="F11" s="437">
        <f>'Data 3'!H30</f>
        <v>946.99101900000096</v>
      </c>
      <c r="G11" s="437">
        <f>'Data 3'!H51</f>
        <v>915.771849000001</v>
      </c>
      <c r="H11" s="437">
        <f>'Data 3'!H72</f>
        <v>616.03730199999995</v>
      </c>
      <c r="I11" s="437">
        <f>'Data 3'!H93</f>
        <v>871.16004800000007</v>
      </c>
      <c r="J11" s="437">
        <f>'Data 3'!H114</f>
        <v>1049.540011</v>
      </c>
      <c r="K11" s="663">
        <f t="shared" si="0"/>
        <v>20.476141371441759</v>
      </c>
      <c r="M11" s="381"/>
      <c r="N11" s="381"/>
    </row>
    <row r="12" spans="1:15" s="385" customFormat="1" ht="12.75" customHeight="1">
      <c r="A12" s="22"/>
      <c r="B12" s="14"/>
      <c r="C12" s="91"/>
      <c r="D12" s="28"/>
      <c r="E12" s="657" t="s">
        <v>245</v>
      </c>
      <c r="F12" s="437">
        <f>'Data 3'!H31</f>
        <v>2070.771428</v>
      </c>
      <c r="G12" s="437">
        <f>'Data 3'!H52</f>
        <v>2222.9505669999999</v>
      </c>
      <c r="H12" s="437">
        <f>'Data 3'!H73</f>
        <v>2536.1430030000001</v>
      </c>
      <c r="I12" s="437">
        <f>'Data 3'!H94</f>
        <v>2674.3938499999999</v>
      </c>
      <c r="J12" s="437">
        <f>'Data 3'!H115</f>
        <v>2455.4323709999999</v>
      </c>
      <c r="K12" s="663">
        <f t="shared" si="0"/>
        <v>-8.1873310843875942</v>
      </c>
      <c r="M12" s="381"/>
      <c r="N12" s="381"/>
    </row>
    <row r="13" spans="1:15" s="385" customFormat="1" ht="12.75" customHeight="1">
      <c r="A13" s="22"/>
      <c r="B13" s="14"/>
      <c r="D13" s="28"/>
      <c r="E13" s="655" t="s">
        <v>398</v>
      </c>
      <c r="F13" s="660">
        <f>'Data 3'!H32</f>
        <v>6234.9475250000005</v>
      </c>
      <c r="G13" s="660">
        <f>'Data 3'!H53</f>
        <v>6473.2183200000009</v>
      </c>
      <c r="H13" s="660">
        <f>'Data 3'!H74</f>
        <v>6744.5509760000004</v>
      </c>
      <c r="I13" s="660">
        <f>'Data 3'!H95</f>
        <v>6986.8309850000005</v>
      </c>
      <c r="J13" s="660">
        <f>'Data 3'!H116</f>
        <v>6670.3342229999998</v>
      </c>
      <c r="K13" s="662">
        <f t="shared" si="0"/>
        <v>-4.5299043683679541</v>
      </c>
      <c r="M13" s="381"/>
      <c r="N13" s="381"/>
    </row>
    <row r="14" spans="1:15" s="385" customFormat="1" ht="12.75" customHeight="1">
      <c r="A14" s="22"/>
      <c r="B14" s="14"/>
      <c r="D14" s="28"/>
      <c r="E14" s="655" t="s">
        <v>379</v>
      </c>
      <c r="F14" s="660">
        <f>'Data 3'!H33</f>
        <v>3660.2248159999999</v>
      </c>
      <c r="G14" s="660">
        <f>'Data 3'!H54</f>
        <v>3992.7437750000008</v>
      </c>
      <c r="H14" s="660">
        <f>'Data 3'!H75</f>
        <v>3543.4158360000001</v>
      </c>
      <c r="I14" s="660">
        <f>'Data 3'!H96</f>
        <v>3417.8063040000002</v>
      </c>
      <c r="J14" s="660">
        <f>'Data 3'!H117</f>
        <v>3641.5467610000001</v>
      </c>
      <c r="K14" s="662">
        <f t="shared" si="0"/>
        <v>6.5463176405914814</v>
      </c>
      <c r="M14" s="381"/>
      <c r="N14" s="381"/>
    </row>
    <row r="15" spans="1:15" s="385" customFormat="1" ht="12.75" customHeight="1">
      <c r="A15" s="22"/>
      <c r="B15" s="14"/>
      <c r="D15" s="28"/>
      <c r="E15" s="655" t="s">
        <v>404</v>
      </c>
      <c r="F15" s="660">
        <f>'Data 3'!H34</f>
        <v>7.6940939999999998</v>
      </c>
      <c r="G15" s="660">
        <f>'Data 3'!H55</f>
        <v>10.57849</v>
      </c>
      <c r="H15" s="660">
        <f>'Data 3'!H76</f>
        <v>10.092818999999999</v>
      </c>
      <c r="I15" s="660">
        <f>'Data 3'!H97</f>
        <v>14.746465000000001</v>
      </c>
      <c r="J15" s="660">
        <f>'Data 3'!H118</f>
        <v>12.813724000000001</v>
      </c>
      <c r="K15" s="662">
        <f t="shared" si="0"/>
        <v>-13.106469923469799</v>
      </c>
      <c r="M15" s="381"/>
      <c r="N15" s="381"/>
    </row>
    <row r="16" spans="1:15" s="385" customFormat="1" ht="12.75" customHeight="1">
      <c r="A16" s="22"/>
      <c r="B16" s="14"/>
      <c r="C16" s="395"/>
      <c r="D16" s="28"/>
      <c r="E16" s="655" t="s">
        <v>234</v>
      </c>
      <c r="F16" s="661">
        <f>'Data 3'!H35</f>
        <v>0.72883699999999996</v>
      </c>
      <c r="G16" s="660">
        <f>'Data 3'!H56</f>
        <v>8.2074240000000014</v>
      </c>
      <c r="H16" s="660">
        <f>'Data 3'!H77</f>
        <v>17.891936000000001</v>
      </c>
      <c r="I16" s="660">
        <f>'Data 3'!H98</f>
        <v>20.233057000000002</v>
      </c>
      <c r="J16" s="660">
        <f>'Data 3'!H119</f>
        <v>23.655544000000003</v>
      </c>
      <c r="K16" s="662">
        <f t="shared" si="0"/>
        <v>16.915323275172909</v>
      </c>
      <c r="M16" s="381"/>
      <c r="N16" s="381"/>
    </row>
    <row r="17" spans="1:14" s="385" customFormat="1" ht="12.75" customHeight="1">
      <c r="A17" s="27"/>
      <c r="B17" s="27"/>
      <c r="C17" s="27"/>
      <c r="D17" s="27"/>
      <c r="E17" s="655" t="s">
        <v>235</v>
      </c>
      <c r="F17" s="660">
        <f>'Data 3'!H36</f>
        <v>395.36838399999999</v>
      </c>
      <c r="G17" s="660">
        <f>'Data 3'!H57</f>
        <v>402.00537099999997</v>
      </c>
      <c r="H17" s="660">
        <f>'Data 3'!H78</f>
        <v>398.49664100000001</v>
      </c>
      <c r="I17" s="660">
        <f>'Data 3'!H99</f>
        <v>398.84960899999999</v>
      </c>
      <c r="J17" s="660">
        <f>'Data 3'!H120</f>
        <v>624.70359800000097</v>
      </c>
      <c r="K17" s="662">
        <f t="shared" si="0"/>
        <v>56.626353368194216</v>
      </c>
      <c r="M17" s="381"/>
      <c r="N17" s="381"/>
    </row>
    <row r="18" spans="1:14" s="385" customFormat="1" ht="12.75" customHeight="1">
      <c r="A18" s="27"/>
      <c r="B18" s="27"/>
      <c r="C18" s="27"/>
      <c r="D18" s="27"/>
      <c r="E18" s="655" t="s">
        <v>236</v>
      </c>
      <c r="F18" s="660">
        <f>'Data 3'!H37</f>
        <v>405.13521100000003</v>
      </c>
      <c r="G18" s="660">
        <f>'Data 3'!H58</f>
        <v>398.24636800000002</v>
      </c>
      <c r="H18" s="660">
        <f>'Data 3'!H79</f>
        <v>398.24897299999998</v>
      </c>
      <c r="I18" s="660">
        <f>'Data 3'!H100</f>
        <v>397.04052899999999</v>
      </c>
      <c r="J18" s="660">
        <f>'Data 3'!H121</f>
        <v>384.85605400000003</v>
      </c>
      <c r="K18" s="662">
        <f t="shared" si="0"/>
        <v>-3.0688239889988589</v>
      </c>
      <c r="M18" s="381"/>
      <c r="N18" s="381"/>
    </row>
    <row r="19" spans="1:14" s="385" customFormat="1" ht="12.75" customHeight="1">
      <c r="A19" s="27"/>
      <c r="B19" s="27"/>
      <c r="C19" s="27"/>
      <c r="D19" s="27"/>
      <c r="E19" s="461" t="s">
        <v>259</v>
      </c>
      <c r="F19" s="660">
        <f>'Data 3'!H38</f>
        <v>10.752243</v>
      </c>
      <c r="G19" s="660">
        <f>'Data 3'!H59</f>
        <v>10.025174</v>
      </c>
      <c r="H19" s="660">
        <f>'Data 3'!H80</f>
        <v>10.645490000000001</v>
      </c>
      <c r="I19" s="660">
        <f>'Data 3'!H101</f>
        <v>11.19199999999999</v>
      </c>
      <c r="J19" s="660">
        <f>'Data 3'!H122</f>
        <v>10.264191999999991</v>
      </c>
      <c r="K19" s="662">
        <f t="shared" si="0"/>
        <v>-8.289921372408859</v>
      </c>
      <c r="M19" s="381"/>
      <c r="N19" s="381"/>
    </row>
    <row r="20" spans="1:14" s="385" customFormat="1" ht="12.75" customHeight="1">
      <c r="A20" s="27"/>
      <c r="B20" s="27"/>
      <c r="C20" s="27"/>
      <c r="D20" s="27"/>
      <c r="E20" s="461" t="s">
        <v>247</v>
      </c>
      <c r="F20" s="660">
        <f>'Data 3'!H39</f>
        <v>25.222583999999998</v>
      </c>
      <c r="G20" s="660">
        <f>'Data 3'!H60</f>
        <v>31.549726999999997</v>
      </c>
      <c r="H20" s="660">
        <f>'Data 3'!H81</f>
        <v>34.701317000000003</v>
      </c>
      <c r="I20" s="660">
        <f>'Data 3'!H102</f>
        <v>36.244233999999999</v>
      </c>
      <c r="J20" s="660">
        <f>'Data 3'!H123</f>
        <v>34.974446</v>
      </c>
      <c r="K20" s="662">
        <f t="shared" si="0"/>
        <v>-3.5034207096223846</v>
      </c>
      <c r="M20" s="381"/>
      <c r="N20" s="381"/>
    </row>
    <row r="21" spans="1:14" s="385" customFormat="1" ht="12.75" customHeight="1">
      <c r="A21" s="27"/>
      <c r="B21" s="27"/>
      <c r="C21" s="27"/>
      <c r="D21" s="27"/>
      <c r="E21" s="557" t="s">
        <v>524</v>
      </c>
      <c r="F21" s="661">
        <f>'Data 3'!H40</f>
        <v>132.53348650000001</v>
      </c>
      <c r="G21" s="661">
        <f>'Data 3'!H61</f>
        <v>155.3942275</v>
      </c>
      <c r="H21" s="660">
        <f>'Data 3'!H82</f>
        <v>135.65511900000001</v>
      </c>
      <c r="I21" s="660">
        <f>'Data 3'!H103</f>
        <v>148.85565400000002</v>
      </c>
      <c r="J21" s="660">
        <f>'Data 3'!H124</f>
        <v>141.10458349999999</v>
      </c>
      <c r="K21" s="662">
        <f t="shared" si="0"/>
        <v>-5.2071052000483782</v>
      </c>
      <c r="M21" s="381"/>
      <c r="N21" s="381"/>
    </row>
    <row r="22" spans="1:14" s="385" customFormat="1" ht="12.75" customHeight="1">
      <c r="A22" s="27"/>
      <c r="B22" s="27"/>
      <c r="C22" s="27"/>
      <c r="D22" s="27"/>
      <c r="E22" s="557" t="s">
        <v>523</v>
      </c>
      <c r="F22" s="661">
        <f>'Data 3'!H41</f>
        <v>132.53348650000001</v>
      </c>
      <c r="G22" s="661">
        <f>'Data 3'!H62</f>
        <v>155.3942275</v>
      </c>
      <c r="H22" s="660">
        <f>'Data 3'!H83</f>
        <v>135.65511900000001</v>
      </c>
      <c r="I22" s="660">
        <f>'Data 3'!H104</f>
        <v>148.85565400000002</v>
      </c>
      <c r="J22" s="660">
        <f>'Data 3'!H125</f>
        <v>141.10458349999999</v>
      </c>
      <c r="K22" s="662">
        <f t="shared" si="0"/>
        <v>-5.2071052000483782</v>
      </c>
      <c r="M22" s="381"/>
      <c r="N22" s="381"/>
    </row>
    <row r="23" spans="1:14" s="385" customFormat="1" ht="12.75" customHeight="1">
      <c r="A23" s="27"/>
      <c r="B23" s="27"/>
      <c r="C23" s="27"/>
      <c r="D23" s="27"/>
      <c r="E23" s="658" t="s">
        <v>255</v>
      </c>
      <c r="F23" s="991">
        <f>SUM(F8:F9,F13:F22)</f>
        <v>13196.379449000002</v>
      </c>
      <c r="G23" s="991">
        <f t="shared" ref="G23:J23" si="1">SUM(G8:G9,G13:G22)</f>
        <v>13502.614584000003</v>
      </c>
      <c r="H23" s="991">
        <f t="shared" si="1"/>
        <v>13735.676157999998</v>
      </c>
      <c r="I23" s="991">
        <f t="shared" si="1"/>
        <v>14181.458307000001</v>
      </c>
      <c r="J23" s="991">
        <f t="shared" si="1"/>
        <v>14080.872873000002</v>
      </c>
      <c r="K23" s="992">
        <f t="shared" si="0"/>
        <v>-0.70927426377828118</v>
      </c>
      <c r="M23" s="381"/>
      <c r="N23" s="381"/>
    </row>
    <row r="24" spans="1:14" s="385" customFormat="1" ht="12.75" customHeight="1">
      <c r="A24" s="27"/>
      <c r="B24" s="27"/>
      <c r="C24" s="27"/>
      <c r="D24" s="27"/>
      <c r="E24" s="655" t="s">
        <v>452</v>
      </c>
      <c r="F24" s="665">
        <f>'Data 3'!H43</f>
        <v>1298.258934</v>
      </c>
      <c r="G24" s="665">
        <f>'Data 3'!H64</f>
        <v>1335.7925439999999</v>
      </c>
      <c r="H24" s="665">
        <f>'Data 3'!H85</f>
        <v>1250.5839680000001</v>
      </c>
      <c r="I24" s="665">
        <f>'Data 3'!H106</f>
        <v>1179.306642</v>
      </c>
      <c r="J24" s="481">
        <f>'Data 3'!H127</f>
        <v>1233.358142</v>
      </c>
      <c r="K24" s="666">
        <f t="shared" si="0"/>
        <v>4.5833287183334681</v>
      </c>
      <c r="M24" s="381"/>
      <c r="N24" s="381"/>
    </row>
    <row r="25" spans="1:14" s="385" customFormat="1" ht="16.149999999999999" customHeight="1">
      <c r="A25" s="27"/>
      <c r="B25" s="27"/>
      <c r="C25" s="27"/>
      <c r="D25" s="27"/>
      <c r="E25" s="440" t="s">
        <v>35</v>
      </c>
      <c r="F25" s="480">
        <f>SUM(F23:F24)</f>
        <v>14494.638383000001</v>
      </c>
      <c r="G25" s="480">
        <f>SUM(G23:G24)</f>
        <v>14838.407128000003</v>
      </c>
      <c r="H25" s="480">
        <f t="shared" ref="H25:J25" si="2">SUM(H23:H24)</f>
        <v>14986.260125999999</v>
      </c>
      <c r="I25" s="480">
        <f t="shared" si="2"/>
        <v>15360.764949</v>
      </c>
      <c r="J25" s="480">
        <f t="shared" si="2"/>
        <v>15314.231015000001</v>
      </c>
      <c r="K25" s="757">
        <f t="shared" si="0"/>
        <v>-0.30294021264239968</v>
      </c>
      <c r="M25" s="381"/>
      <c r="N25" s="381"/>
    </row>
    <row r="26" spans="1:14" s="385" customFormat="1">
      <c r="A26" s="27"/>
      <c r="B26" s="27"/>
      <c r="C26" s="27"/>
      <c r="D26" s="27"/>
      <c r="E26" s="1037" t="s">
        <v>261</v>
      </c>
      <c r="F26" s="1037"/>
      <c r="G26" s="1037"/>
      <c r="H26" s="1037"/>
      <c r="I26" s="1037"/>
      <c r="J26" s="1037"/>
      <c r="K26" s="1037"/>
    </row>
    <row r="27" spans="1:14" s="385" customFormat="1" ht="22.5" customHeight="1">
      <c r="A27" s="27"/>
      <c r="B27" s="27"/>
      <c r="D27" s="401"/>
      <c r="E27" s="1057" t="s">
        <v>399</v>
      </c>
      <c r="F27" s="1058"/>
      <c r="G27" s="1058"/>
      <c r="H27" s="1058"/>
      <c r="I27" s="1058"/>
      <c r="J27" s="1058"/>
      <c r="K27" s="1058"/>
    </row>
    <row r="28" spans="1:14" s="385" customFormat="1" ht="24.75" customHeight="1">
      <c r="A28" s="27"/>
      <c r="B28" s="27"/>
      <c r="D28" s="401"/>
      <c r="E28" s="1059" t="s">
        <v>265</v>
      </c>
      <c r="F28" s="1059"/>
      <c r="G28" s="1059"/>
      <c r="H28" s="1059"/>
      <c r="I28" s="1059"/>
      <c r="J28" s="1059"/>
      <c r="K28" s="1059"/>
    </row>
    <row r="29" spans="1:14" s="385" customFormat="1" ht="12.75" customHeight="1">
      <c r="A29" s="27"/>
      <c r="B29" s="27"/>
      <c r="D29" s="401"/>
      <c r="E29" s="1059" t="s">
        <v>400</v>
      </c>
      <c r="F29" s="1059"/>
      <c r="G29" s="1059"/>
      <c r="H29" s="1059"/>
      <c r="I29" s="1059"/>
      <c r="J29" s="1059"/>
      <c r="K29" s="1059"/>
    </row>
    <row r="30" spans="1:14" ht="12.75">
      <c r="C30" s="401"/>
      <c r="D30" s="401"/>
      <c r="E30" s="1015" t="s">
        <v>337</v>
      </c>
      <c r="F30" s="1015"/>
      <c r="G30" s="1015"/>
      <c r="H30" s="1015"/>
      <c r="I30" s="1015"/>
      <c r="J30" s="1015"/>
      <c r="K30" s="1015"/>
    </row>
    <row r="31" spans="1:14" ht="12.75" customHeight="1">
      <c r="C31" s="401"/>
      <c r="D31" s="401"/>
      <c r="E31" s="1020" t="s">
        <v>625</v>
      </c>
      <c r="F31" s="1020"/>
      <c r="G31" s="1020"/>
      <c r="H31" s="1020"/>
      <c r="I31" s="1020"/>
      <c r="J31" s="1020"/>
      <c r="K31" s="1020"/>
    </row>
    <row r="32" spans="1:14" ht="12.75" customHeight="1">
      <c r="E32" s="402"/>
      <c r="F32" s="403"/>
      <c r="G32" s="403"/>
      <c r="H32" s="403"/>
      <c r="I32" s="403"/>
      <c r="J32" s="403"/>
      <c r="K32" s="402"/>
    </row>
    <row r="33" spans="5:11" ht="12.75" customHeight="1">
      <c r="F33" s="402"/>
      <c r="G33" s="402"/>
      <c r="H33" s="402"/>
      <c r="I33" s="402"/>
      <c r="J33" s="402"/>
      <c r="K33" s="402"/>
    </row>
    <row r="34" spans="5:11" ht="12.75" customHeight="1">
      <c r="I34" s="404"/>
      <c r="J34" s="397"/>
      <c r="K34" s="405"/>
    </row>
    <row r="42" spans="5:11">
      <c r="E42" s="425"/>
      <c r="F42" s="425"/>
      <c r="G42" s="425"/>
      <c r="H42" s="425"/>
      <c r="I42" s="425"/>
      <c r="J42" s="425"/>
      <c r="K42" s="425"/>
    </row>
  </sheetData>
  <mergeCells count="7">
    <mergeCell ref="C7:C10"/>
    <mergeCell ref="E30:K30"/>
    <mergeCell ref="E31:K31"/>
    <mergeCell ref="E26:K26"/>
    <mergeCell ref="E27:K27"/>
    <mergeCell ref="E28:K28"/>
    <mergeCell ref="E29:K29"/>
  </mergeCells>
  <hyperlinks>
    <hyperlink ref="C4" location="Indice!A1" display="Indice!A1"/>
  </hyperlinks>
  <printOptions horizontalCentered="1" verticalCentered="1"/>
  <pageMargins left="0.39370078740157483" right="0.78740157480314965" top="0.39370078740157483" bottom="0.39370078740157483" header="0" footer="0"/>
  <pageSetup paperSize="9" orientation="landscape" r:id="rId1"/>
  <headerFooter alignWithMargins="0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5">
    <pageSetUpPr autoPageBreaks="0" fitToPage="1"/>
  </sheetPr>
  <dimension ref="C1:Y56"/>
  <sheetViews>
    <sheetView showGridLines="0" showRowColHeaders="0" zoomScaleNormal="100" workbookViewId="0">
      <selection activeCell="B2" sqref="B2"/>
    </sheetView>
  </sheetViews>
  <sheetFormatPr baseColWidth="10" defaultRowHeight="11.25"/>
  <cols>
    <col min="1" max="1" width="0.140625" style="194" customWidth="1"/>
    <col min="2" max="2" width="2.7109375" style="194" customWidth="1"/>
    <col min="3" max="3" width="23.7109375" style="193" customWidth="1"/>
    <col min="4" max="4" width="1.28515625" style="193" customWidth="1"/>
    <col min="5" max="5" width="29.140625" style="193" customWidth="1"/>
    <col min="6" max="7" width="7.7109375" style="193" customWidth="1"/>
    <col min="8" max="9" width="7.7109375" style="194" customWidth="1"/>
    <col min="10" max="11" width="7.7109375" style="193" customWidth="1"/>
    <col min="12" max="15" width="7.7109375" style="194" customWidth="1"/>
    <col min="16" max="256" width="11.42578125" style="194"/>
    <col min="257" max="257" width="0.140625" style="194" customWidth="1"/>
    <col min="258" max="258" width="2.7109375" style="194" customWidth="1"/>
    <col min="259" max="259" width="15.42578125" style="194" customWidth="1"/>
    <col min="260" max="260" width="1.28515625" style="194" customWidth="1"/>
    <col min="261" max="261" width="29.140625" style="194" customWidth="1"/>
    <col min="262" max="262" width="7.85546875" style="194" bestFit="1" customWidth="1"/>
    <col min="263" max="263" width="7" style="194" customWidth="1"/>
    <col min="264" max="264" width="7.85546875" style="194" bestFit="1" customWidth="1"/>
    <col min="265" max="265" width="8.42578125" style="194" customWidth="1"/>
    <col min="266" max="266" width="7" style="194" customWidth="1"/>
    <col min="267" max="267" width="6.28515625" style="194" customWidth="1"/>
    <col min="268" max="268" width="7" style="194" customWidth="1"/>
    <col min="269" max="269" width="6.7109375" style="194" customWidth="1"/>
    <col min="270" max="270" width="7" style="194" customWidth="1"/>
    <col min="271" max="271" width="6.42578125" style="194" customWidth="1"/>
    <col min="272" max="512" width="11.42578125" style="194"/>
    <col min="513" max="513" width="0.140625" style="194" customWidth="1"/>
    <col min="514" max="514" width="2.7109375" style="194" customWidth="1"/>
    <col min="515" max="515" width="15.42578125" style="194" customWidth="1"/>
    <col min="516" max="516" width="1.28515625" style="194" customWidth="1"/>
    <col min="517" max="517" width="29.140625" style="194" customWidth="1"/>
    <col min="518" max="518" width="7.85546875" style="194" bestFit="1" customWidth="1"/>
    <col min="519" max="519" width="7" style="194" customWidth="1"/>
    <col min="520" max="520" width="7.85546875" style="194" bestFit="1" customWidth="1"/>
    <col min="521" max="521" width="8.42578125" style="194" customWidth="1"/>
    <col min="522" max="522" width="7" style="194" customWidth="1"/>
    <col min="523" max="523" width="6.28515625" style="194" customWidth="1"/>
    <col min="524" max="524" width="7" style="194" customWidth="1"/>
    <col min="525" max="525" width="6.7109375" style="194" customWidth="1"/>
    <col min="526" max="526" width="7" style="194" customWidth="1"/>
    <col min="527" max="527" width="6.42578125" style="194" customWidth="1"/>
    <col min="528" max="768" width="11.42578125" style="194"/>
    <col min="769" max="769" width="0.140625" style="194" customWidth="1"/>
    <col min="770" max="770" width="2.7109375" style="194" customWidth="1"/>
    <col min="771" max="771" width="15.42578125" style="194" customWidth="1"/>
    <col min="772" max="772" width="1.28515625" style="194" customWidth="1"/>
    <col min="773" max="773" width="29.140625" style="194" customWidth="1"/>
    <col min="774" max="774" width="7.85546875" style="194" bestFit="1" customWidth="1"/>
    <col min="775" max="775" width="7" style="194" customWidth="1"/>
    <col min="776" max="776" width="7.85546875" style="194" bestFit="1" customWidth="1"/>
    <col min="777" max="777" width="8.42578125" style="194" customWidth="1"/>
    <col min="778" max="778" width="7" style="194" customWidth="1"/>
    <col min="779" max="779" width="6.28515625" style="194" customWidth="1"/>
    <col min="780" max="780" width="7" style="194" customWidth="1"/>
    <col min="781" max="781" width="6.7109375" style="194" customWidth="1"/>
    <col min="782" max="782" width="7" style="194" customWidth="1"/>
    <col min="783" max="783" width="6.42578125" style="194" customWidth="1"/>
    <col min="784" max="1024" width="11.42578125" style="194"/>
    <col min="1025" max="1025" width="0.140625" style="194" customWidth="1"/>
    <col min="1026" max="1026" width="2.7109375" style="194" customWidth="1"/>
    <col min="1027" max="1027" width="15.42578125" style="194" customWidth="1"/>
    <col min="1028" max="1028" width="1.28515625" style="194" customWidth="1"/>
    <col min="1029" max="1029" width="29.140625" style="194" customWidth="1"/>
    <col min="1030" max="1030" width="7.85546875" style="194" bestFit="1" customWidth="1"/>
    <col min="1031" max="1031" width="7" style="194" customWidth="1"/>
    <col min="1032" max="1032" width="7.85546875" style="194" bestFit="1" customWidth="1"/>
    <col min="1033" max="1033" width="8.42578125" style="194" customWidth="1"/>
    <col min="1034" max="1034" width="7" style="194" customWidth="1"/>
    <col min="1035" max="1035" width="6.28515625" style="194" customWidth="1"/>
    <col min="1036" max="1036" width="7" style="194" customWidth="1"/>
    <col min="1037" max="1037" width="6.7109375" style="194" customWidth="1"/>
    <col min="1038" max="1038" width="7" style="194" customWidth="1"/>
    <col min="1039" max="1039" width="6.42578125" style="194" customWidth="1"/>
    <col min="1040" max="1280" width="11.42578125" style="194"/>
    <col min="1281" max="1281" width="0.140625" style="194" customWidth="1"/>
    <col min="1282" max="1282" width="2.7109375" style="194" customWidth="1"/>
    <col min="1283" max="1283" width="15.42578125" style="194" customWidth="1"/>
    <col min="1284" max="1284" width="1.28515625" style="194" customWidth="1"/>
    <col min="1285" max="1285" width="29.140625" style="194" customWidth="1"/>
    <col min="1286" max="1286" width="7.85546875" style="194" bestFit="1" customWidth="1"/>
    <col min="1287" max="1287" width="7" style="194" customWidth="1"/>
    <col min="1288" max="1288" width="7.85546875" style="194" bestFit="1" customWidth="1"/>
    <col min="1289" max="1289" width="8.42578125" style="194" customWidth="1"/>
    <col min="1290" max="1290" width="7" style="194" customWidth="1"/>
    <col min="1291" max="1291" width="6.28515625" style="194" customWidth="1"/>
    <col min="1292" max="1292" width="7" style="194" customWidth="1"/>
    <col min="1293" max="1293" width="6.7109375" style="194" customWidth="1"/>
    <col min="1294" max="1294" width="7" style="194" customWidth="1"/>
    <col min="1295" max="1295" width="6.42578125" style="194" customWidth="1"/>
    <col min="1296" max="1536" width="11.42578125" style="194"/>
    <col min="1537" max="1537" width="0.140625" style="194" customWidth="1"/>
    <col min="1538" max="1538" width="2.7109375" style="194" customWidth="1"/>
    <col min="1539" max="1539" width="15.42578125" style="194" customWidth="1"/>
    <col min="1540" max="1540" width="1.28515625" style="194" customWidth="1"/>
    <col min="1541" max="1541" width="29.140625" style="194" customWidth="1"/>
    <col min="1542" max="1542" width="7.85546875" style="194" bestFit="1" customWidth="1"/>
    <col min="1543" max="1543" width="7" style="194" customWidth="1"/>
    <col min="1544" max="1544" width="7.85546875" style="194" bestFit="1" customWidth="1"/>
    <col min="1545" max="1545" width="8.42578125" style="194" customWidth="1"/>
    <col min="1546" max="1546" width="7" style="194" customWidth="1"/>
    <col min="1547" max="1547" width="6.28515625" style="194" customWidth="1"/>
    <col min="1548" max="1548" width="7" style="194" customWidth="1"/>
    <col min="1549" max="1549" width="6.7109375" style="194" customWidth="1"/>
    <col min="1550" max="1550" width="7" style="194" customWidth="1"/>
    <col min="1551" max="1551" width="6.42578125" style="194" customWidth="1"/>
    <col min="1552" max="1792" width="11.42578125" style="194"/>
    <col min="1793" max="1793" width="0.140625" style="194" customWidth="1"/>
    <col min="1794" max="1794" width="2.7109375" style="194" customWidth="1"/>
    <col min="1795" max="1795" width="15.42578125" style="194" customWidth="1"/>
    <col min="1796" max="1796" width="1.28515625" style="194" customWidth="1"/>
    <col min="1797" max="1797" width="29.140625" style="194" customWidth="1"/>
    <col min="1798" max="1798" width="7.85546875" style="194" bestFit="1" customWidth="1"/>
    <col min="1799" max="1799" width="7" style="194" customWidth="1"/>
    <col min="1800" max="1800" width="7.85546875" style="194" bestFit="1" customWidth="1"/>
    <col min="1801" max="1801" width="8.42578125" style="194" customWidth="1"/>
    <col min="1802" max="1802" width="7" style="194" customWidth="1"/>
    <col min="1803" max="1803" width="6.28515625" style="194" customWidth="1"/>
    <col min="1804" max="1804" width="7" style="194" customWidth="1"/>
    <col min="1805" max="1805" width="6.7109375" style="194" customWidth="1"/>
    <col min="1806" max="1806" width="7" style="194" customWidth="1"/>
    <col min="1807" max="1807" width="6.42578125" style="194" customWidth="1"/>
    <col min="1808" max="2048" width="11.42578125" style="194"/>
    <col min="2049" max="2049" width="0.140625" style="194" customWidth="1"/>
    <col min="2050" max="2050" width="2.7109375" style="194" customWidth="1"/>
    <col min="2051" max="2051" width="15.42578125" style="194" customWidth="1"/>
    <col min="2052" max="2052" width="1.28515625" style="194" customWidth="1"/>
    <col min="2053" max="2053" width="29.140625" style="194" customWidth="1"/>
    <col min="2054" max="2054" width="7.85546875" style="194" bestFit="1" customWidth="1"/>
    <col min="2055" max="2055" width="7" style="194" customWidth="1"/>
    <col min="2056" max="2056" width="7.85546875" style="194" bestFit="1" customWidth="1"/>
    <col min="2057" max="2057" width="8.42578125" style="194" customWidth="1"/>
    <col min="2058" max="2058" width="7" style="194" customWidth="1"/>
    <col min="2059" max="2059" width="6.28515625" style="194" customWidth="1"/>
    <col min="2060" max="2060" width="7" style="194" customWidth="1"/>
    <col min="2061" max="2061" width="6.7109375" style="194" customWidth="1"/>
    <col min="2062" max="2062" width="7" style="194" customWidth="1"/>
    <col min="2063" max="2063" width="6.42578125" style="194" customWidth="1"/>
    <col min="2064" max="2304" width="11.42578125" style="194"/>
    <col min="2305" max="2305" width="0.140625" style="194" customWidth="1"/>
    <col min="2306" max="2306" width="2.7109375" style="194" customWidth="1"/>
    <col min="2307" max="2307" width="15.42578125" style="194" customWidth="1"/>
    <col min="2308" max="2308" width="1.28515625" style="194" customWidth="1"/>
    <col min="2309" max="2309" width="29.140625" style="194" customWidth="1"/>
    <col min="2310" max="2310" width="7.85546875" style="194" bestFit="1" customWidth="1"/>
    <col min="2311" max="2311" width="7" style="194" customWidth="1"/>
    <col min="2312" max="2312" width="7.85546875" style="194" bestFit="1" customWidth="1"/>
    <col min="2313" max="2313" width="8.42578125" style="194" customWidth="1"/>
    <col min="2314" max="2314" width="7" style="194" customWidth="1"/>
    <col min="2315" max="2315" width="6.28515625" style="194" customWidth="1"/>
    <col min="2316" max="2316" width="7" style="194" customWidth="1"/>
    <col min="2317" max="2317" width="6.7109375" style="194" customWidth="1"/>
    <col min="2318" max="2318" width="7" style="194" customWidth="1"/>
    <col min="2319" max="2319" width="6.42578125" style="194" customWidth="1"/>
    <col min="2320" max="2560" width="11.42578125" style="194"/>
    <col min="2561" max="2561" width="0.140625" style="194" customWidth="1"/>
    <col min="2562" max="2562" width="2.7109375" style="194" customWidth="1"/>
    <col min="2563" max="2563" width="15.42578125" style="194" customWidth="1"/>
    <col min="2564" max="2564" width="1.28515625" style="194" customWidth="1"/>
    <col min="2565" max="2565" width="29.140625" style="194" customWidth="1"/>
    <col min="2566" max="2566" width="7.85546875" style="194" bestFit="1" customWidth="1"/>
    <col min="2567" max="2567" width="7" style="194" customWidth="1"/>
    <col min="2568" max="2568" width="7.85546875" style="194" bestFit="1" customWidth="1"/>
    <col min="2569" max="2569" width="8.42578125" style="194" customWidth="1"/>
    <col min="2570" max="2570" width="7" style="194" customWidth="1"/>
    <col min="2571" max="2571" width="6.28515625" style="194" customWidth="1"/>
    <col min="2572" max="2572" width="7" style="194" customWidth="1"/>
    <col min="2573" max="2573" width="6.7109375" style="194" customWidth="1"/>
    <col min="2574" max="2574" width="7" style="194" customWidth="1"/>
    <col min="2575" max="2575" width="6.42578125" style="194" customWidth="1"/>
    <col min="2576" max="2816" width="11.42578125" style="194"/>
    <col min="2817" max="2817" width="0.140625" style="194" customWidth="1"/>
    <col min="2818" max="2818" width="2.7109375" style="194" customWidth="1"/>
    <col min="2819" max="2819" width="15.42578125" style="194" customWidth="1"/>
    <col min="2820" max="2820" width="1.28515625" style="194" customWidth="1"/>
    <col min="2821" max="2821" width="29.140625" style="194" customWidth="1"/>
    <col min="2822" max="2822" width="7.85546875" style="194" bestFit="1" customWidth="1"/>
    <col min="2823" max="2823" width="7" style="194" customWidth="1"/>
    <col min="2824" max="2824" width="7.85546875" style="194" bestFit="1" customWidth="1"/>
    <col min="2825" max="2825" width="8.42578125" style="194" customWidth="1"/>
    <col min="2826" max="2826" width="7" style="194" customWidth="1"/>
    <col min="2827" max="2827" width="6.28515625" style="194" customWidth="1"/>
    <col min="2828" max="2828" width="7" style="194" customWidth="1"/>
    <col min="2829" max="2829" width="6.7109375" style="194" customWidth="1"/>
    <col min="2830" max="2830" width="7" style="194" customWidth="1"/>
    <col min="2831" max="2831" width="6.42578125" style="194" customWidth="1"/>
    <col min="2832" max="3072" width="11.42578125" style="194"/>
    <col min="3073" max="3073" width="0.140625" style="194" customWidth="1"/>
    <col min="3074" max="3074" width="2.7109375" style="194" customWidth="1"/>
    <col min="3075" max="3075" width="15.42578125" style="194" customWidth="1"/>
    <col min="3076" max="3076" width="1.28515625" style="194" customWidth="1"/>
    <col min="3077" max="3077" width="29.140625" style="194" customWidth="1"/>
    <col min="3078" max="3078" width="7.85546875" style="194" bestFit="1" customWidth="1"/>
    <col min="3079" max="3079" width="7" style="194" customWidth="1"/>
    <col min="3080" max="3080" width="7.85546875" style="194" bestFit="1" customWidth="1"/>
    <col min="3081" max="3081" width="8.42578125" style="194" customWidth="1"/>
    <col min="3082" max="3082" width="7" style="194" customWidth="1"/>
    <col min="3083" max="3083" width="6.28515625" style="194" customWidth="1"/>
    <col min="3084" max="3084" width="7" style="194" customWidth="1"/>
    <col min="3085" max="3085" width="6.7109375" style="194" customWidth="1"/>
    <col min="3086" max="3086" width="7" style="194" customWidth="1"/>
    <col min="3087" max="3087" width="6.42578125" style="194" customWidth="1"/>
    <col min="3088" max="3328" width="11.42578125" style="194"/>
    <col min="3329" max="3329" width="0.140625" style="194" customWidth="1"/>
    <col min="3330" max="3330" width="2.7109375" style="194" customWidth="1"/>
    <col min="3331" max="3331" width="15.42578125" style="194" customWidth="1"/>
    <col min="3332" max="3332" width="1.28515625" style="194" customWidth="1"/>
    <col min="3333" max="3333" width="29.140625" style="194" customWidth="1"/>
    <col min="3334" max="3334" width="7.85546875" style="194" bestFit="1" customWidth="1"/>
    <col min="3335" max="3335" width="7" style="194" customWidth="1"/>
    <col min="3336" max="3336" width="7.85546875" style="194" bestFit="1" customWidth="1"/>
    <col min="3337" max="3337" width="8.42578125" style="194" customWidth="1"/>
    <col min="3338" max="3338" width="7" style="194" customWidth="1"/>
    <col min="3339" max="3339" width="6.28515625" style="194" customWidth="1"/>
    <col min="3340" max="3340" width="7" style="194" customWidth="1"/>
    <col min="3341" max="3341" width="6.7109375" style="194" customWidth="1"/>
    <col min="3342" max="3342" width="7" style="194" customWidth="1"/>
    <col min="3343" max="3343" width="6.42578125" style="194" customWidth="1"/>
    <col min="3344" max="3584" width="11.42578125" style="194"/>
    <col min="3585" max="3585" width="0.140625" style="194" customWidth="1"/>
    <col min="3586" max="3586" width="2.7109375" style="194" customWidth="1"/>
    <col min="3587" max="3587" width="15.42578125" style="194" customWidth="1"/>
    <col min="3588" max="3588" width="1.28515625" style="194" customWidth="1"/>
    <col min="3589" max="3589" width="29.140625" style="194" customWidth="1"/>
    <col min="3590" max="3590" width="7.85546875" style="194" bestFit="1" customWidth="1"/>
    <col min="3591" max="3591" width="7" style="194" customWidth="1"/>
    <col min="3592" max="3592" width="7.85546875" style="194" bestFit="1" customWidth="1"/>
    <col min="3593" max="3593" width="8.42578125" style="194" customWidth="1"/>
    <col min="3594" max="3594" width="7" style="194" customWidth="1"/>
    <col min="3595" max="3595" width="6.28515625" style="194" customWidth="1"/>
    <col min="3596" max="3596" width="7" style="194" customWidth="1"/>
    <col min="3597" max="3597" width="6.7109375" style="194" customWidth="1"/>
    <col min="3598" max="3598" width="7" style="194" customWidth="1"/>
    <col min="3599" max="3599" width="6.42578125" style="194" customWidth="1"/>
    <col min="3600" max="3840" width="11.42578125" style="194"/>
    <col min="3841" max="3841" width="0.140625" style="194" customWidth="1"/>
    <col min="3842" max="3842" width="2.7109375" style="194" customWidth="1"/>
    <col min="3843" max="3843" width="15.42578125" style="194" customWidth="1"/>
    <col min="3844" max="3844" width="1.28515625" style="194" customWidth="1"/>
    <col min="3845" max="3845" width="29.140625" style="194" customWidth="1"/>
    <col min="3846" max="3846" width="7.85546875" style="194" bestFit="1" customWidth="1"/>
    <col min="3847" max="3847" width="7" style="194" customWidth="1"/>
    <col min="3848" max="3848" width="7.85546875" style="194" bestFit="1" customWidth="1"/>
    <col min="3849" max="3849" width="8.42578125" style="194" customWidth="1"/>
    <col min="3850" max="3850" width="7" style="194" customWidth="1"/>
    <col min="3851" max="3851" width="6.28515625" style="194" customWidth="1"/>
    <col min="3852" max="3852" width="7" style="194" customWidth="1"/>
    <col min="3853" max="3853" width="6.7109375" style="194" customWidth="1"/>
    <col min="3854" max="3854" width="7" style="194" customWidth="1"/>
    <col min="3855" max="3855" width="6.42578125" style="194" customWidth="1"/>
    <col min="3856" max="4096" width="11.42578125" style="194"/>
    <col min="4097" max="4097" width="0.140625" style="194" customWidth="1"/>
    <col min="4098" max="4098" width="2.7109375" style="194" customWidth="1"/>
    <col min="4099" max="4099" width="15.42578125" style="194" customWidth="1"/>
    <col min="4100" max="4100" width="1.28515625" style="194" customWidth="1"/>
    <col min="4101" max="4101" width="29.140625" style="194" customWidth="1"/>
    <col min="4102" max="4102" width="7.85546875" style="194" bestFit="1" customWidth="1"/>
    <col min="4103" max="4103" width="7" style="194" customWidth="1"/>
    <col min="4104" max="4104" width="7.85546875" style="194" bestFit="1" customWidth="1"/>
    <col min="4105" max="4105" width="8.42578125" style="194" customWidth="1"/>
    <col min="4106" max="4106" width="7" style="194" customWidth="1"/>
    <col min="4107" max="4107" width="6.28515625" style="194" customWidth="1"/>
    <col min="4108" max="4108" width="7" style="194" customWidth="1"/>
    <col min="4109" max="4109" width="6.7109375" style="194" customWidth="1"/>
    <col min="4110" max="4110" width="7" style="194" customWidth="1"/>
    <col min="4111" max="4111" width="6.42578125" style="194" customWidth="1"/>
    <col min="4112" max="4352" width="11.42578125" style="194"/>
    <col min="4353" max="4353" width="0.140625" style="194" customWidth="1"/>
    <col min="4354" max="4354" width="2.7109375" style="194" customWidth="1"/>
    <col min="4355" max="4355" width="15.42578125" style="194" customWidth="1"/>
    <col min="4356" max="4356" width="1.28515625" style="194" customWidth="1"/>
    <col min="4357" max="4357" width="29.140625" style="194" customWidth="1"/>
    <col min="4358" max="4358" width="7.85546875" style="194" bestFit="1" customWidth="1"/>
    <col min="4359" max="4359" width="7" style="194" customWidth="1"/>
    <col min="4360" max="4360" width="7.85546875" style="194" bestFit="1" customWidth="1"/>
    <col min="4361" max="4361" width="8.42578125" style="194" customWidth="1"/>
    <col min="4362" max="4362" width="7" style="194" customWidth="1"/>
    <col min="4363" max="4363" width="6.28515625" style="194" customWidth="1"/>
    <col min="4364" max="4364" width="7" style="194" customWidth="1"/>
    <col min="4365" max="4365" width="6.7109375" style="194" customWidth="1"/>
    <col min="4366" max="4366" width="7" style="194" customWidth="1"/>
    <col min="4367" max="4367" width="6.42578125" style="194" customWidth="1"/>
    <col min="4368" max="4608" width="11.42578125" style="194"/>
    <col min="4609" max="4609" width="0.140625" style="194" customWidth="1"/>
    <col min="4610" max="4610" width="2.7109375" style="194" customWidth="1"/>
    <col min="4611" max="4611" width="15.42578125" style="194" customWidth="1"/>
    <col min="4612" max="4612" width="1.28515625" style="194" customWidth="1"/>
    <col min="4613" max="4613" width="29.140625" style="194" customWidth="1"/>
    <col min="4614" max="4614" width="7.85546875" style="194" bestFit="1" customWidth="1"/>
    <col min="4615" max="4615" width="7" style="194" customWidth="1"/>
    <col min="4616" max="4616" width="7.85546875" style="194" bestFit="1" customWidth="1"/>
    <col min="4617" max="4617" width="8.42578125" style="194" customWidth="1"/>
    <col min="4618" max="4618" width="7" style="194" customWidth="1"/>
    <col min="4619" max="4619" width="6.28515625" style="194" customWidth="1"/>
    <col min="4620" max="4620" width="7" style="194" customWidth="1"/>
    <col min="4621" max="4621" width="6.7109375" style="194" customWidth="1"/>
    <col min="4622" max="4622" width="7" style="194" customWidth="1"/>
    <col min="4623" max="4623" width="6.42578125" style="194" customWidth="1"/>
    <col min="4624" max="4864" width="11.42578125" style="194"/>
    <col min="4865" max="4865" width="0.140625" style="194" customWidth="1"/>
    <col min="4866" max="4866" width="2.7109375" style="194" customWidth="1"/>
    <col min="4867" max="4867" width="15.42578125" style="194" customWidth="1"/>
    <col min="4868" max="4868" width="1.28515625" style="194" customWidth="1"/>
    <col min="4869" max="4869" width="29.140625" style="194" customWidth="1"/>
    <col min="4870" max="4870" width="7.85546875" style="194" bestFit="1" customWidth="1"/>
    <col min="4871" max="4871" width="7" style="194" customWidth="1"/>
    <col min="4872" max="4872" width="7.85546875" style="194" bestFit="1" customWidth="1"/>
    <col min="4873" max="4873" width="8.42578125" style="194" customWidth="1"/>
    <col min="4874" max="4874" width="7" style="194" customWidth="1"/>
    <col min="4875" max="4875" width="6.28515625" style="194" customWidth="1"/>
    <col min="4876" max="4876" width="7" style="194" customWidth="1"/>
    <col min="4877" max="4877" width="6.7109375" style="194" customWidth="1"/>
    <col min="4878" max="4878" width="7" style="194" customWidth="1"/>
    <col min="4879" max="4879" width="6.42578125" style="194" customWidth="1"/>
    <col min="4880" max="5120" width="11.42578125" style="194"/>
    <col min="5121" max="5121" width="0.140625" style="194" customWidth="1"/>
    <col min="5122" max="5122" width="2.7109375" style="194" customWidth="1"/>
    <col min="5123" max="5123" width="15.42578125" style="194" customWidth="1"/>
    <col min="5124" max="5124" width="1.28515625" style="194" customWidth="1"/>
    <col min="5125" max="5125" width="29.140625" style="194" customWidth="1"/>
    <col min="5126" max="5126" width="7.85546875" style="194" bestFit="1" customWidth="1"/>
    <col min="5127" max="5127" width="7" style="194" customWidth="1"/>
    <col min="5128" max="5128" width="7.85546875" style="194" bestFit="1" customWidth="1"/>
    <col min="5129" max="5129" width="8.42578125" style="194" customWidth="1"/>
    <col min="5130" max="5130" width="7" style="194" customWidth="1"/>
    <col min="5131" max="5131" width="6.28515625" style="194" customWidth="1"/>
    <col min="5132" max="5132" width="7" style="194" customWidth="1"/>
    <col min="5133" max="5133" width="6.7109375" style="194" customWidth="1"/>
    <col min="5134" max="5134" width="7" style="194" customWidth="1"/>
    <col min="5135" max="5135" width="6.42578125" style="194" customWidth="1"/>
    <col min="5136" max="5376" width="11.42578125" style="194"/>
    <col min="5377" max="5377" width="0.140625" style="194" customWidth="1"/>
    <col min="5378" max="5378" width="2.7109375" style="194" customWidth="1"/>
    <col min="5379" max="5379" width="15.42578125" style="194" customWidth="1"/>
    <col min="5380" max="5380" width="1.28515625" style="194" customWidth="1"/>
    <col min="5381" max="5381" width="29.140625" style="194" customWidth="1"/>
    <col min="5382" max="5382" width="7.85546875" style="194" bestFit="1" customWidth="1"/>
    <col min="5383" max="5383" width="7" style="194" customWidth="1"/>
    <col min="5384" max="5384" width="7.85546875" style="194" bestFit="1" customWidth="1"/>
    <col min="5385" max="5385" width="8.42578125" style="194" customWidth="1"/>
    <col min="5386" max="5386" width="7" style="194" customWidth="1"/>
    <col min="5387" max="5387" width="6.28515625" style="194" customWidth="1"/>
    <col min="5388" max="5388" width="7" style="194" customWidth="1"/>
    <col min="5389" max="5389" width="6.7109375" style="194" customWidth="1"/>
    <col min="5390" max="5390" width="7" style="194" customWidth="1"/>
    <col min="5391" max="5391" width="6.42578125" style="194" customWidth="1"/>
    <col min="5392" max="5632" width="11.42578125" style="194"/>
    <col min="5633" max="5633" width="0.140625" style="194" customWidth="1"/>
    <col min="5634" max="5634" width="2.7109375" style="194" customWidth="1"/>
    <col min="5635" max="5635" width="15.42578125" style="194" customWidth="1"/>
    <col min="5636" max="5636" width="1.28515625" style="194" customWidth="1"/>
    <col min="5637" max="5637" width="29.140625" style="194" customWidth="1"/>
    <col min="5638" max="5638" width="7.85546875" style="194" bestFit="1" customWidth="1"/>
    <col min="5639" max="5639" width="7" style="194" customWidth="1"/>
    <col min="5640" max="5640" width="7.85546875" style="194" bestFit="1" customWidth="1"/>
    <col min="5641" max="5641" width="8.42578125" style="194" customWidth="1"/>
    <col min="5642" max="5642" width="7" style="194" customWidth="1"/>
    <col min="5643" max="5643" width="6.28515625" style="194" customWidth="1"/>
    <col min="5644" max="5644" width="7" style="194" customWidth="1"/>
    <col min="5645" max="5645" width="6.7109375" style="194" customWidth="1"/>
    <col min="5646" max="5646" width="7" style="194" customWidth="1"/>
    <col min="5647" max="5647" width="6.42578125" style="194" customWidth="1"/>
    <col min="5648" max="5888" width="11.42578125" style="194"/>
    <col min="5889" max="5889" width="0.140625" style="194" customWidth="1"/>
    <col min="5890" max="5890" width="2.7109375" style="194" customWidth="1"/>
    <col min="5891" max="5891" width="15.42578125" style="194" customWidth="1"/>
    <col min="5892" max="5892" width="1.28515625" style="194" customWidth="1"/>
    <col min="5893" max="5893" width="29.140625" style="194" customWidth="1"/>
    <col min="5894" max="5894" width="7.85546875" style="194" bestFit="1" customWidth="1"/>
    <col min="5895" max="5895" width="7" style="194" customWidth="1"/>
    <col min="5896" max="5896" width="7.85546875" style="194" bestFit="1" customWidth="1"/>
    <col min="5897" max="5897" width="8.42578125" style="194" customWidth="1"/>
    <col min="5898" max="5898" width="7" style="194" customWidth="1"/>
    <col min="5899" max="5899" width="6.28515625" style="194" customWidth="1"/>
    <col min="5900" max="5900" width="7" style="194" customWidth="1"/>
    <col min="5901" max="5901" width="6.7109375" style="194" customWidth="1"/>
    <col min="5902" max="5902" width="7" style="194" customWidth="1"/>
    <col min="5903" max="5903" width="6.42578125" style="194" customWidth="1"/>
    <col min="5904" max="6144" width="11.42578125" style="194"/>
    <col min="6145" max="6145" width="0.140625" style="194" customWidth="1"/>
    <col min="6146" max="6146" width="2.7109375" style="194" customWidth="1"/>
    <col min="6147" max="6147" width="15.42578125" style="194" customWidth="1"/>
    <col min="6148" max="6148" width="1.28515625" style="194" customWidth="1"/>
    <col min="6149" max="6149" width="29.140625" style="194" customWidth="1"/>
    <col min="6150" max="6150" width="7.85546875" style="194" bestFit="1" customWidth="1"/>
    <col min="6151" max="6151" width="7" style="194" customWidth="1"/>
    <col min="6152" max="6152" width="7.85546875" style="194" bestFit="1" customWidth="1"/>
    <col min="6153" max="6153" width="8.42578125" style="194" customWidth="1"/>
    <col min="6154" max="6154" width="7" style="194" customWidth="1"/>
    <col min="6155" max="6155" width="6.28515625" style="194" customWidth="1"/>
    <col min="6156" max="6156" width="7" style="194" customWidth="1"/>
    <col min="6157" max="6157" width="6.7109375" style="194" customWidth="1"/>
    <col min="6158" max="6158" width="7" style="194" customWidth="1"/>
    <col min="6159" max="6159" width="6.42578125" style="194" customWidth="1"/>
    <col min="6160" max="6400" width="11.42578125" style="194"/>
    <col min="6401" max="6401" width="0.140625" style="194" customWidth="1"/>
    <col min="6402" max="6402" width="2.7109375" style="194" customWidth="1"/>
    <col min="6403" max="6403" width="15.42578125" style="194" customWidth="1"/>
    <col min="6404" max="6404" width="1.28515625" style="194" customWidth="1"/>
    <col min="6405" max="6405" width="29.140625" style="194" customWidth="1"/>
    <col min="6406" max="6406" width="7.85546875" style="194" bestFit="1" customWidth="1"/>
    <col min="6407" max="6407" width="7" style="194" customWidth="1"/>
    <col min="6408" max="6408" width="7.85546875" style="194" bestFit="1" customWidth="1"/>
    <col min="6409" max="6409" width="8.42578125" style="194" customWidth="1"/>
    <col min="6410" max="6410" width="7" style="194" customWidth="1"/>
    <col min="6411" max="6411" width="6.28515625" style="194" customWidth="1"/>
    <col min="6412" max="6412" width="7" style="194" customWidth="1"/>
    <col min="6413" max="6413" width="6.7109375" style="194" customWidth="1"/>
    <col min="6414" max="6414" width="7" style="194" customWidth="1"/>
    <col min="6415" max="6415" width="6.42578125" style="194" customWidth="1"/>
    <col min="6416" max="6656" width="11.42578125" style="194"/>
    <col min="6657" max="6657" width="0.140625" style="194" customWidth="1"/>
    <col min="6658" max="6658" width="2.7109375" style="194" customWidth="1"/>
    <col min="6659" max="6659" width="15.42578125" style="194" customWidth="1"/>
    <col min="6660" max="6660" width="1.28515625" style="194" customWidth="1"/>
    <col min="6661" max="6661" width="29.140625" style="194" customWidth="1"/>
    <col min="6662" max="6662" width="7.85546875" style="194" bestFit="1" customWidth="1"/>
    <col min="6663" max="6663" width="7" style="194" customWidth="1"/>
    <col min="6664" max="6664" width="7.85546875" style="194" bestFit="1" customWidth="1"/>
    <col min="6665" max="6665" width="8.42578125" style="194" customWidth="1"/>
    <col min="6666" max="6666" width="7" style="194" customWidth="1"/>
    <col min="6667" max="6667" width="6.28515625" style="194" customWidth="1"/>
    <col min="6668" max="6668" width="7" style="194" customWidth="1"/>
    <col min="6669" max="6669" width="6.7109375" style="194" customWidth="1"/>
    <col min="6670" max="6670" width="7" style="194" customWidth="1"/>
    <col min="6671" max="6671" width="6.42578125" style="194" customWidth="1"/>
    <col min="6672" max="6912" width="11.42578125" style="194"/>
    <col min="6913" max="6913" width="0.140625" style="194" customWidth="1"/>
    <col min="6914" max="6914" width="2.7109375" style="194" customWidth="1"/>
    <col min="6915" max="6915" width="15.42578125" style="194" customWidth="1"/>
    <col min="6916" max="6916" width="1.28515625" style="194" customWidth="1"/>
    <col min="6917" max="6917" width="29.140625" style="194" customWidth="1"/>
    <col min="6918" max="6918" width="7.85546875" style="194" bestFit="1" customWidth="1"/>
    <col min="6919" max="6919" width="7" style="194" customWidth="1"/>
    <col min="6920" max="6920" width="7.85546875" style="194" bestFit="1" customWidth="1"/>
    <col min="6921" max="6921" width="8.42578125" style="194" customWidth="1"/>
    <col min="6922" max="6922" width="7" style="194" customWidth="1"/>
    <col min="6923" max="6923" width="6.28515625" style="194" customWidth="1"/>
    <col min="6924" max="6924" width="7" style="194" customWidth="1"/>
    <col min="6925" max="6925" width="6.7109375" style="194" customWidth="1"/>
    <col min="6926" max="6926" width="7" style="194" customWidth="1"/>
    <col min="6927" max="6927" width="6.42578125" style="194" customWidth="1"/>
    <col min="6928" max="7168" width="11.42578125" style="194"/>
    <col min="7169" max="7169" width="0.140625" style="194" customWidth="1"/>
    <col min="7170" max="7170" width="2.7109375" style="194" customWidth="1"/>
    <col min="7171" max="7171" width="15.42578125" style="194" customWidth="1"/>
    <col min="7172" max="7172" width="1.28515625" style="194" customWidth="1"/>
    <col min="7173" max="7173" width="29.140625" style="194" customWidth="1"/>
    <col min="7174" max="7174" width="7.85546875" style="194" bestFit="1" customWidth="1"/>
    <col min="7175" max="7175" width="7" style="194" customWidth="1"/>
    <col min="7176" max="7176" width="7.85546875" style="194" bestFit="1" customWidth="1"/>
    <col min="7177" max="7177" width="8.42578125" style="194" customWidth="1"/>
    <col min="7178" max="7178" width="7" style="194" customWidth="1"/>
    <col min="7179" max="7179" width="6.28515625" style="194" customWidth="1"/>
    <col min="7180" max="7180" width="7" style="194" customWidth="1"/>
    <col min="7181" max="7181" width="6.7109375" style="194" customWidth="1"/>
    <col min="7182" max="7182" width="7" style="194" customWidth="1"/>
    <col min="7183" max="7183" width="6.42578125" style="194" customWidth="1"/>
    <col min="7184" max="7424" width="11.42578125" style="194"/>
    <col min="7425" max="7425" width="0.140625" style="194" customWidth="1"/>
    <col min="7426" max="7426" width="2.7109375" style="194" customWidth="1"/>
    <col min="7427" max="7427" width="15.42578125" style="194" customWidth="1"/>
    <col min="7428" max="7428" width="1.28515625" style="194" customWidth="1"/>
    <col min="7429" max="7429" width="29.140625" style="194" customWidth="1"/>
    <col min="7430" max="7430" width="7.85546875" style="194" bestFit="1" customWidth="1"/>
    <col min="7431" max="7431" width="7" style="194" customWidth="1"/>
    <col min="7432" max="7432" width="7.85546875" style="194" bestFit="1" customWidth="1"/>
    <col min="7433" max="7433" width="8.42578125" style="194" customWidth="1"/>
    <col min="7434" max="7434" width="7" style="194" customWidth="1"/>
    <col min="7435" max="7435" width="6.28515625" style="194" customWidth="1"/>
    <col min="7436" max="7436" width="7" style="194" customWidth="1"/>
    <col min="7437" max="7437" width="6.7109375" style="194" customWidth="1"/>
    <col min="7438" max="7438" width="7" style="194" customWidth="1"/>
    <col min="7439" max="7439" width="6.42578125" style="194" customWidth="1"/>
    <col min="7440" max="7680" width="11.42578125" style="194"/>
    <col min="7681" max="7681" width="0.140625" style="194" customWidth="1"/>
    <col min="7682" max="7682" width="2.7109375" style="194" customWidth="1"/>
    <col min="7683" max="7683" width="15.42578125" style="194" customWidth="1"/>
    <col min="7684" max="7684" width="1.28515625" style="194" customWidth="1"/>
    <col min="7685" max="7685" width="29.140625" style="194" customWidth="1"/>
    <col min="7686" max="7686" width="7.85546875" style="194" bestFit="1" customWidth="1"/>
    <col min="7687" max="7687" width="7" style="194" customWidth="1"/>
    <col min="7688" max="7688" width="7.85546875" style="194" bestFit="1" customWidth="1"/>
    <col min="7689" max="7689" width="8.42578125" style="194" customWidth="1"/>
    <col min="7690" max="7690" width="7" style="194" customWidth="1"/>
    <col min="7691" max="7691" width="6.28515625" style="194" customWidth="1"/>
    <col min="7692" max="7692" width="7" style="194" customWidth="1"/>
    <col min="7693" max="7693" width="6.7109375" style="194" customWidth="1"/>
    <col min="7694" max="7694" width="7" style="194" customWidth="1"/>
    <col min="7695" max="7695" width="6.42578125" style="194" customWidth="1"/>
    <col min="7696" max="7936" width="11.42578125" style="194"/>
    <col min="7937" max="7937" width="0.140625" style="194" customWidth="1"/>
    <col min="7938" max="7938" width="2.7109375" style="194" customWidth="1"/>
    <col min="7939" max="7939" width="15.42578125" style="194" customWidth="1"/>
    <col min="7940" max="7940" width="1.28515625" style="194" customWidth="1"/>
    <col min="7941" max="7941" width="29.140625" style="194" customWidth="1"/>
    <col min="7942" max="7942" width="7.85546875" style="194" bestFit="1" customWidth="1"/>
    <col min="7943" max="7943" width="7" style="194" customWidth="1"/>
    <col min="7944" max="7944" width="7.85546875" style="194" bestFit="1" customWidth="1"/>
    <col min="7945" max="7945" width="8.42578125" style="194" customWidth="1"/>
    <col min="7946" max="7946" width="7" style="194" customWidth="1"/>
    <col min="7947" max="7947" width="6.28515625" style="194" customWidth="1"/>
    <col min="7948" max="7948" width="7" style="194" customWidth="1"/>
    <col min="7949" max="7949" width="6.7109375" style="194" customWidth="1"/>
    <col min="7950" max="7950" width="7" style="194" customWidth="1"/>
    <col min="7951" max="7951" width="6.42578125" style="194" customWidth="1"/>
    <col min="7952" max="8192" width="11.42578125" style="194"/>
    <col min="8193" max="8193" width="0.140625" style="194" customWidth="1"/>
    <col min="8194" max="8194" width="2.7109375" style="194" customWidth="1"/>
    <col min="8195" max="8195" width="15.42578125" style="194" customWidth="1"/>
    <col min="8196" max="8196" width="1.28515625" style="194" customWidth="1"/>
    <col min="8197" max="8197" width="29.140625" style="194" customWidth="1"/>
    <col min="8198" max="8198" width="7.85546875" style="194" bestFit="1" customWidth="1"/>
    <col min="8199" max="8199" width="7" style="194" customWidth="1"/>
    <col min="8200" max="8200" width="7.85546875" style="194" bestFit="1" customWidth="1"/>
    <col min="8201" max="8201" width="8.42578125" style="194" customWidth="1"/>
    <col min="8202" max="8202" width="7" style="194" customWidth="1"/>
    <col min="8203" max="8203" width="6.28515625" style="194" customWidth="1"/>
    <col min="8204" max="8204" width="7" style="194" customWidth="1"/>
    <col min="8205" max="8205" width="6.7109375" style="194" customWidth="1"/>
    <col min="8206" max="8206" width="7" style="194" customWidth="1"/>
    <col min="8207" max="8207" width="6.42578125" style="194" customWidth="1"/>
    <col min="8208" max="8448" width="11.42578125" style="194"/>
    <col min="8449" max="8449" width="0.140625" style="194" customWidth="1"/>
    <col min="8450" max="8450" width="2.7109375" style="194" customWidth="1"/>
    <col min="8451" max="8451" width="15.42578125" style="194" customWidth="1"/>
    <col min="8452" max="8452" width="1.28515625" style="194" customWidth="1"/>
    <col min="8453" max="8453" width="29.140625" style="194" customWidth="1"/>
    <col min="8454" max="8454" width="7.85546875" style="194" bestFit="1" customWidth="1"/>
    <col min="8455" max="8455" width="7" style="194" customWidth="1"/>
    <col min="8456" max="8456" width="7.85546875" style="194" bestFit="1" customWidth="1"/>
    <col min="8457" max="8457" width="8.42578125" style="194" customWidth="1"/>
    <col min="8458" max="8458" width="7" style="194" customWidth="1"/>
    <col min="8459" max="8459" width="6.28515625" style="194" customWidth="1"/>
    <col min="8460" max="8460" width="7" style="194" customWidth="1"/>
    <col min="8461" max="8461" width="6.7109375" style="194" customWidth="1"/>
    <col min="8462" max="8462" width="7" style="194" customWidth="1"/>
    <col min="8463" max="8463" width="6.42578125" style="194" customWidth="1"/>
    <col min="8464" max="8704" width="11.42578125" style="194"/>
    <col min="8705" max="8705" width="0.140625" style="194" customWidth="1"/>
    <col min="8706" max="8706" width="2.7109375" style="194" customWidth="1"/>
    <col min="8707" max="8707" width="15.42578125" style="194" customWidth="1"/>
    <col min="8708" max="8708" width="1.28515625" style="194" customWidth="1"/>
    <col min="8709" max="8709" width="29.140625" style="194" customWidth="1"/>
    <col min="8710" max="8710" width="7.85546875" style="194" bestFit="1" customWidth="1"/>
    <col min="8711" max="8711" width="7" style="194" customWidth="1"/>
    <col min="8712" max="8712" width="7.85546875" style="194" bestFit="1" customWidth="1"/>
    <col min="8713" max="8713" width="8.42578125" style="194" customWidth="1"/>
    <col min="8714" max="8714" width="7" style="194" customWidth="1"/>
    <col min="8715" max="8715" width="6.28515625" style="194" customWidth="1"/>
    <col min="8716" max="8716" width="7" style="194" customWidth="1"/>
    <col min="8717" max="8717" width="6.7109375" style="194" customWidth="1"/>
    <col min="8718" max="8718" width="7" style="194" customWidth="1"/>
    <col min="8719" max="8719" width="6.42578125" style="194" customWidth="1"/>
    <col min="8720" max="8960" width="11.42578125" style="194"/>
    <col min="8961" max="8961" width="0.140625" style="194" customWidth="1"/>
    <col min="8962" max="8962" width="2.7109375" style="194" customWidth="1"/>
    <col min="8963" max="8963" width="15.42578125" style="194" customWidth="1"/>
    <col min="8964" max="8964" width="1.28515625" style="194" customWidth="1"/>
    <col min="8965" max="8965" width="29.140625" style="194" customWidth="1"/>
    <col min="8966" max="8966" width="7.85546875" style="194" bestFit="1" customWidth="1"/>
    <col min="8967" max="8967" width="7" style="194" customWidth="1"/>
    <col min="8968" max="8968" width="7.85546875" style="194" bestFit="1" customWidth="1"/>
    <col min="8969" max="8969" width="8.42578125" style="194" customWidth="1"/>
    <col min="8970" max="8970" width="7" style="194" customWidth="1"/>
    <col min="8971" max="8971" width="6.28515625" style="194" customWidth="1"/>
    <col min="8972" max="8972" width="7" style="194" customWidth="1"/>
    <col min="8973" max="8973" width="6.7109375" style="194" customWidth="1"/>
    <col min="8974" max="8974" width="7" style="194" customWidth="1"/>
    <col min="8975" max="8975" width="6.42578125" style="194" customWidth="1"/>
    <col min="8976" max="9216" width="11.42578125" style="194"/>
    <col min="9217" max="9217" width="0.140625" style="194" customWidth="1"/>
    <col min="9218" max="9218" width="2.7109375" style="194" customWidth="1"/>
    <col min="9219" max="9219" width="15.42578125" style="194" customWidth="1"/>
    <col min="9220" max="9220" width="1.28515625" style="194" customWidth="1"/>
    <col min="9221" max="9221" width="29.140625" style="194" customWidth="1"/>
    <col min="9222" max="9222" width="7.85546875" style="194" bestFit="1" customWidth="1"/>
    <col min="9223" max="9223" width="7" style="194" customWidth="1"/>
    <col min="9224" max="9224" width="7.85546875" style="194" bestFit="1" customWidth="1"/>
    <col min="9225" max="9225" width="8.42578125" style="194" customWidth="1"/>
    <col min="9226" max="9226" width="7" style="194" customWidth="1"/>
    <col min="9227" max="9227" width="6.28515625" style="194" customWidth="1"/>
    <col min="9228" max="9228" width="7" style="194" customWidth="1"/>
    <col min="9229" max="9229" width="6.7109375" style="194" customWidth="1"/>
    <col min="9230" max="9230" width="7" style="194" customWidth="1"/>
    <col min="9231" max="9231" width="6.42578125" style="194" customWidth="1"/>
    <col min="9232" max="9472" width="11.42578125" style="194"/>
    <col min="9473" max="9473" width="0.140625" style="194" customWidth="1"/>
    <col min="9474" max="9474" width="2.7109375" style="194" customWidth="1"/>
    <col min="9475" max="9475" width="15.42578125" style="194" customWidth="1"/>
    <col min="9476" max="9476" width="1.28515625" style="194" customWidth="1"/>
    <col min="9477" max="9477" width="29.140625" style="194" customWidth="1"/>
    <col min="9478" max="9478" width="7.85546875" style="194" bestFit="1" customWidth="1"/>
    <col min="9479" max="9479" width="7" style="194" customWidth="1"/>
    <col min="9480" max="9480" width="7.85546875" style="194" bestFit="1" customWidth="1"/>
    <col min="9481" max="9481" width="8.42578125" style="194" customWidth="1"/>
    <col min="9482" max="9482" width="7" style="194" customWidth="1"/>
    <col min="9483" max="9483" width="6.28515625" style="194" customWidth="1"/>
    <col min="9484" max="9484" width="7" style="194" customWidth="1"/>
    <col min="9485" max="9485" width="6.7109375" style="194" customWidth="1"/>
    <col min="9486" max="9486" width="7" style="194" customWidth="1"/>
    <col min="9487" max="9487" width="6.42578125" style="194" customWidth="1"/>
    <col min="9488" max="9728" width="11.42578125" style="194"/>
    <col min="9729" max="9729" width="0.140625" style="194" customWidth="1"/>
    <col min="9730" max="9730" width="2.7109375" style="194" customWidth="1"/>
    <col min="9731" max="9731" width="15.42578125" style="194" customWidth="1"/>
    <col min="9732" max="9732" width="1.28515625" style="194" customWidth="1"/>
    <col min="9733" max="9733" width="29.140625" style="194" customWidth="1"/>
    <col min="9734" max="9734" width="7.85546875" style="194" bestFit="1" customWidth="1"/>
    <col min="9735" max="9735" width="7" style="194" customWidth="1"/>
    <col min="9736" max="9736" width="7.85546875" style="194" bestFit="1" customWidth="1"/>
    <col min="9737" max="9737" width="8.42578125" style="194" customWidth="1"/>
    <col min="9738" max="9738" width="7" style="194" customWidth="1"/>
    <col min="9739" max="9739" width="6.28515625" style="194" customWidth="1"/>
    <col min="9740" max="9740" width="7" style="194" customWidth="1"/>
    <col min="9741" max="9741" width="6.7109375" style="194" customWidth="1"/>
    <col min="9742" max="9742" width="7" style="194" customWidth="1"/>
    <col min="9743" max="9743" width="6.42578125" style="194" customWidth="1"/>
    <col min="9744" max="9984" width="11.42578125" style="194"/>
    <col min="9985" max="9985" width="0.140625" style="194" customWidth="1"/>
    <col min="9986" max="9986" width="2.7109375" style="194" customWidth="1"/>
    <col min="9987" max="9987" width="15.42578125" style="194" customWidth="1"/>
    <col min="9988" max="9988" width="1.28515625" style="194" customWidth="1"/>
    <col min="9989" max="9989" width="29.140625" style="194" customWidth="1"/>
    <col min="9990" max="9990" width="7.85546875" style="194" bestFit="1" customWidth="1"/>
    <col min="9991" max="9991" width="7" style="194" customWidth="1"/>
    <col min="9992" max="9992" width="7.85546875" style="194" bestFit="1" customWidth="1"/>
    <col min="9993" max="9993" width="8.42578125" style="194" customWidth="1"/>
    <col min="9994" max="9994" width="7" style="194" customWidth="1"/>
    <col min="9995" max="9995" width="6.28515625" style="194" customWidth="1"/>
    <col min="9996" max="9996" width="7" style="194" customWidth="1"/>
    <col min="9997" max="9997" width="6.7109375" style="194" customWidth="1"/>
    <col min="9998" max="9998" width="7" style="194" customWidth="1"/>
    <col min="9999" max="9999" width="6.42578125" style="194" customWidth="1"/>
    <col min="10000" max="10240" width="11.42578125" style="194"/>
    <col min="10241" max="10241" width="0.140625" style="194" customWidth="1"/>
    <col min="10242" max="10242" width="2.7109375" style="194" customWidth="1"/>
    <col min="10243" max="10243" width="15.42578125" style="194" customWidth="1"/>
    <col min="10244" max="10244" width="1.28515625" style="194" customWidth="1"/>
    <col min="10245" max="10245" width="29.140625" style="194" customWidth="1"/>
    <col min="10246" max="10246" width="7.85546875" style="194" bestFit="1" customWidth="1"/>
    <col min="10247" max="10247" width="7" style="194" customWidth="1"/>
    <col min="10248" max="10248" width="7.85546875" style="194" bestFit="1" customWidth="1"/>
    <col min="10249" max="10249" width="8.42578125" style="194" customWidth="1"/>
    <col min="10250" max="10250" width="7" style="194" customWidth="1"/>
    <col min="10251" max="10251" width="6.28515625" style="194" customWidth="1"/>
    <col min="10252" max="10252" width="7" style="194" customWidth="1"/>
    <col min="10253" max="10253" width="6.7109375" style="194" customWidth="1"/>
    <col min="10254" max="10254" width="7" style="194" customWidth="1"/>
    <col min="10255" max="10255" width="6.42578125" style="194" customWidth="1"/>
    <col min="10256" max="10496" width="11.42578125" style="194"/>
    <col min="10497" max="10497" width="0.140625" style="194" customWidth="1"/>
    <col min="10498" max="10498" width="2.7109375" style="194" customWidth="1"/>
    <col min="10499" max="10499" width="15.42578125" style="194" customWidth="1"/>
    <col min="10500" max="10500" width="1.28515625" style="194" customWidth="1"/>
    <col min="10501" max="10501" width="29.140625" style="194" customWidth="1"/>
    <col min="10502" max="10502" width="7.85546875" style="194" bestFit="1" customWidth="1"/>
    <col min="10503" max="10503" width="7" style="194" customWidth="1"/>
    <col min="10504" max="10504" width="7.85546875" style="194" bestFit="1" customWidth="1"/>
    <col min="10505" max="10505" width="8.42578125" style="194" customWidth="1"/>
    <col min="10506" max="10506" width="7" style="194" customWidth="1"/>
    <col min="10507" max="10507" width="6.28515625" style="194" customWidth="1"/>
    <col min="10508" max="10508" width="7" style="194" customWidth="1"/>
    <col min="10509" max="10509" width="6.7109375" style="194" customWidth="1"/>
    <col min="10510" max="10510" width="7" style="194" customWidth="1"/>
    <col min="10511" max="10511" width="6.42578125" style="194" customWidth="1"/>
    <col min="10512" max="10752" width="11.42578125" style="194"/>
    <col min="10753" max="10753" width="0.140625" style="194" customWidth="1"/>
    <col min="10754" max="10754" width="2.7109375" style="194" customWidth="1"/>
    <col min="10755" max="10755" width="15.42578125" style="194" customWidth="1"/>
    <col min="10756" max="10756" width="1.28515625" style="194" customWidth="1"/>
    <col min="10757" max="10757" width="29.140625" style="194" customWidth="1"/>
    <col min="10758" max="10758" width="7.85546875" style="194" bestFit="1" customWidth="1"/>
    <col min="10759" max="10759" width="7" style="194" customWidth="1"/>
    <col min="10760" max="10760" width="7.85546875" style="194" bestFit="1" customWidth="1"/>
    <col min="10761" max="10761" width="8.42578125" style="194" customWidth="1"/>
    <col min="10762" max="10762" width="7" style="194" customWidth="1"/>
    <col min="10763" max="10763" width="6.28515625" style="194" customWidth="1"/>
    <col min="10764" max="10764" width="7" style="194" customWidth="1"/>
    <col min="10765" max="10765" width="6.7109375" style="194" customWidth="1"/>
    <col min="10766" max="10766" width="7" style="194" customWidth="1"/>
    <col min="10767" max="10767" width="6.42578125" style="194" customWidth="1"/>
    <col min="10768" max="11008" width="11.42578125" style="194"/>
    <col min="11009" max="11009" width="0.140625" style="194" customWidth="1"/>
    <col min="11010" max="11010" width="2.7109375" style="194" customWidth="1"/>
    <col min="11011" max="11011" width="15.42578125" style="194" customWidth="1"/>
    <col min="11012" max="11012" width="1.28515625" style="194" customWidth="1"/>
    <col min="11013" max="11013" width="29.140625" style="194" customWidth="1"/>
    <col min="11014" max="11014" width="7.85546875" style="194" bestFit="1" customWidth="1"/>
    <col min="11015" max="11015" width="7" style="194" customWidth="1"/>
    <col min="11016" max="11016" width="7.85546875" style="194" bestFit="1" customWidth="1"/>
    <col min="11017" max="11017" width="8.42578125" style="194" customWidth="1"/>
    <col min="11018" max="11018" width="7" style="194" customWidth="1"/>
    <col min="11019" max="11019" width="6.28515625" style="194" customWidth="1"/>
    <col min="11020" max="11020" width="7" style="194" customWidth="1"/>
    <col min="11021" max="11021" width="6.7109375" style="194" customWidth="1"/>
    <col min="11022" max="11022" width="7" style="194" customWidth="1"/>
    <col min="11023" max="11023" width="6.42578125" style="194" customWidth="1"/>
    <col min="11024" max="11264" width="11.42578125" style="194"/>
    <col min="11265" max="11265" width="0.140625" style="194" customWidth="1"/>
    <col min="11266" max="11266" width="2.7109375" style="194" customWidth="1"/>
    <col min="11267" max="11267" width="15.42578125" style="194" customWidth="1"/>
    <col min="11268" max="11268" width="1.28515625" style="194" customWidth="1"/>
    <col min="11269" max="11269" width="29.140625" style="194" customWidth="1"/>
    <col min="11270" max="11270" width="7.85546875" style="194" bestFit="1" customWidth="1"/>
    <col min="11271" max="11271" width="7" style="194" customWidth="1"/>
    <col min="11272" max="11272" width="7.85546875" style="194" bestFit="1" customWidth="1"/>
    <col min="11273" max="11273" width="8.42578125" style="194" customWidth="1"/>
    <col min="11274" max="11274" width="7" style="194" customWidth="1"/>
    <col min="11275" max="11275" width="6.28515625" style="194" customWidth="1"/>
    <col min="11276" max="11276" width="7" style="194" customWidth="1"/>
    <col min="11277" max="11277" width="6.7109375" style="194" customWidth="1"/>
    <col min="11278" max="11278" width="7" style="194" customWidth="1"/>
    <col min="11279" max="11279" width="6.42578125" style="194" customWidth="1"/>
    <col min="11280" max="11520" width="11.42578125" style="194"/>
    <col min="11521" max="11521" width="0.140625" style="194" customWidth="1"/>
    <col min="11522" max="11522" width="2.7109375" style="194" customWidth="1"/>
    <col min="11523" max="11523" width="15.42578125" style="194" customWidth="1"/>
    <col min="11524" max="11524" width="1.28515625" style="194" customWidth="1"/>
    <col min="11525" max="11525" width="29.140625" style="194" customWidth="1"/>
    <col min="11526" max="11526" width="7.85546875" style="194" bestFit="1" customWidth="1"/>
    <col min="11527" max="11527" width="7" style="194" customWidth="1"/>
    <col min="11528" max="11528" width="7.85546875" style="194" bestFit="1" customWidth="1"/>
    <col min="11529" max="11529" width="8.42578125" style="194" customWidth="1"/>
    <col min="11530" max="11530" width="7" style="194" customWidth="1"/>
    <col min="11531" max="11531" width="6.28515625" style="194" customWidth="1"/>
    <col min="11532" max="11532" width="7" style="194" customWidth="1"/>
    <col min="11533" max="11533" width="6.7109375" style="194" customWidth="1"/>
    <col min="11534" max="11534" width="7" style="194" customWidth="1"/>
    <col min="11535" max="11535" width="6.42578125" style="194" customWidth="1"/>
    <col min="11536" max="11776" width="11.42578125" style="194"/>
    <col min="11777" max="11777" width="0.140625" style="194" customWidth="1"/>
    <col min="11778" max="11778" width="2.7109375" style="194" customWidth="1"/>
    <col min="11779" max="11779" width="15.42578125" style="194" customWidth="1"/>
    <col min="11780" max="11780" width="1.28515625" style="194" customWidth="1"/>
    <col min="11781" max="11781" width="29.140625" style="194" customWidth="1"/>
    <col min="11782" max="11782" width="7.85546875" style="194" bestFit="1" customWidth="1"/>
    <col min="11783" max="11783" width="7" style="194" customWidth="1"/>
    <col min="11784" max="11784" width="7.85546875" style="194" bestFit="1" customWidth="1"/>
    <col min="11785" max="11785" width="8.42578125" style="194" customWidth="1"/>
    <col min="11786" max="11786" width="7" style="194" customWidth="1"/>
    <col min="11787" max="11787" width="6.28515625" style="194" customWidth="1"/>
    <col min="11788" max="11788" width="7" style="194" customWidth="1"/>
    <col min="11789" max="11789" width="6.7109375" style="194" customWidth="1"/>
    <col min="11790" max="11790" width="7" style="194" customWidth="1"/>
    <col min="11791" max="11791" width="6.42578125" style="194" customWidth="1"/>
    <col min="11792" max="12032" width="11.42578125" style="194"/>
    <col min="12033" max="12033" width="0.140625" style="194" customWidth="1"/>
    <col min="12034" max="12034" width="2.7109375" style="194" customWidth="1"/>
    <col min="12035" max="12035" width="15.42578125" style="194" customWidth="1"/>
    <col min="12036" max="12036" width="1.28515625" style="194" customWidth="1"/>
    <col min="12037" max="12037" width="29.140625" style="194" customWidth="1"/>
    <col min="12038" max="12038" width="7.85546875" style="194" bestFit="1" customWidth="1"/>
    <col min="12039" max="12039" width="7" style="194" customWidth="1"/>
    <col min="12040" max="12040" width="7.85546875" style="194" bestFit="1" customWidth="1"/>
    <col min="12041" max="12041" width="8.42578125" style="194" customWidth="1"/>
    <col min="12042" max="12042" width="7" style="194" customWidth="1"/>
    <col min="12043" max="12043" width="6.28515625" style="194" customWidth="1"/>
    <col min="12044" max="12044" width="7" style="194" customWidth="1"/>
    <col min="12045" max="12045" width="6.7109375" style="194" customWidth="1"/>
    <col min="12046" max="12046" width="7" style="194" customWidth="1"/>
    <col min="12047" max="12047" width="6.42578125" style="194" customWidth="1"/>
    <col min="12048" max="12288" width="11.42578125" style="194"/>
    <col min="12289" max="12289" width="0.140625" style="194" customWidth="1"/>
    <col min="12290" max="12290" width="2.7109375" style="194" customWidth="1"/>
    <col min="12291" max="12291" width="15.42578125" style="194" customWidth="1"/>
    <col min="12292" max="12292" width="1.28515625" style="194" customWidth="1"/>
    <col min="12293" max="12293" width="29.140625" style="194" customWidth="1"/>
    <col min="12294" max="12294" width="7.85546875" style="194" bestFit="1" customWidth="1"/>
    <col min="12295" max="12295" width="7" style="194" customWidth="1"/>
    <col min="12296" max="12296" width="7.85546875" style="194" bestFit="1" customWidth="1"/>
    <col min="12297" max="12297" width="8.42578125" style="194" customWidth="1"/>
    <col min="12298" max="12298" width="7" style="194" customWidth="1"/>
    <col min="12299" max="12299" width="6.28515625" style="194" customWidth="1"/>
    <col min="12300" max="12300" width="7" style="194" customWidth="1"/>
    <col min="12301" max="12301" width="6.7109375" style="194" customWidth="1"/>
    <col min="12302" max="12302" width="7" style="194" customWidth="1"/>
    <col min="12303" max="12303" width="6.42578125" style="194" customWidth="1"/>
    <col min="12304" max="12544" width="11.42578125" style="194"/>
    <col min="12545" max="12545" width="0.140625" style="194" customWidth="1"/>
    <col min="12546" max="12546" width="2.7109375" style="194" customWidth="1"/>
    <col min="12547" max="12547" width="15.42578125" style="194" customWidth="1"/>
    <col min="12548" max="12548" width="1.28515625" style="194" customWidth="1"/>
    <col min="12549" max="12549" width="29.140625" style="194" customWidth="1"/>
    <col min="12550" max="12550" width="7.85546875" style="194" bestFit="1" customWidth="1"/>
    <col min="12551" max="12551" width="7" style="194" customWidth="1"/>
    <col min="12552" max="12552" width="7.85546875" style="194" bestFit="1" customWidth="1"/>
    <col min="12553" max="12553" width="8.42578125" style="194" customWidth="1"/>
    <col min="12554" max="12554" width="7" style="194" customWidth="1"/>
    <col min="12555" max="12555" width="6.28515625" style="194" customWidth="1"/>
    <col min="12556" max="12556" width="7" style="194" customWidth="1"/>
    <col min="12557" max="12557" width="6.7109375" style="194" customWidth="1"/>
    <col min="12558" max="12558" width="7" style="194" customWidth="1"/>
    <col min="12559" max="12559" width="6.42578125" style="194" customWidth="1"/>
    <col min="12560" max="12800" width="11.42578125" style="194"/>
    <col min="12801" max="12801" width="0.140625" style="194" customWidth="1"/>
    <col min="12802" max="12802" width="2.7109375" style="194" customWidth="1"/>
    <col min="12803" max="12803" width="15.42578125" style="194" customWidth="1"/>
    <col min="12804" max="12804" width="1.28515625" style="194" customWidth="1"/>
    <col min="12805" max="12805" width="29.140625" style="194" customWidth="1"/>
    <col min="12806" max="12806" width="7.85546875" style="194" bestFit="1" customWidth="1"/>
    <col min="12807" max="12807" width="7" style="194" customWidth="1"/>
    <col min="12808" max="12808" width="7.85546875" style="194" bestFit="1" customWidth="1"/>
    <col min="12809" max="12809" width="8.42578125" style="194" customWidth="1"/>
    <col min="12810" max="12810" width="7" style="194" customWidth="1"/>
    <col min="12811" max="12811" width="6.28515625" style="194" customWidth="1"/>
    <col min="12812" max="12812" width="7" style="194" customWidth="1"/>
    <col min="12813" max="12813" width="6.7109375" style="194" customWidth="1"/>
    <col min="12814" max="12814" width="7" style="194" customWidth="1"/>
    <col min="12815" max="12815" width="6.42578125" style="194" customWidth="1"/>
    <col min="12816" max="13056" width="11.42578125" style="194"/>
    <col min="13057" max="13057" width="0.140625" style="194" customWidth="1"/>
    <col min="13058" max="13058" width="2.7109375" style="194" customWidth="1"/>
    <col min="13059" max="13059" width="15.42578125" style="194" customWidth="1"/>
    <col min="13060" max="13060" width="1.28515625" style="194" customWidth="1"/>
    <col min="13061" max="13061" width="29.140625" style="194" customWidth="1"/>
    <col min="13062" max="13062" width="7.85546875" style="194" bestFit="1" customWidth="1"/>
    <col min="13063" max="13063" width="7" style="194" customWidth="1"/>
    <col min="13064" max="13064" width="7.85546875" style="194" bestFit="1" customWidth="1"/>
    <col min="13065" max="13065" width="8.42578125" style="194" customWidth="1"/>
    <col min="13066" max="13066" width="7" style="194" customWidth="1"/>
    <col min="13067" max="13067" width="6.28515625" style="194" customWidth="1"/>
    <col min="13068" max="13068" width="7" style="194" customWidth="1"/>
    <col min="13069" max="13069" width="6.7109375" style="194" customWidth="1"/>
    <col min="13070" max="13070" width="7" style="194" customWidth="1"/>
    <col min="13071" max="13071" width="6.42578125" style="194" customWidth="1"/>
    <col min="13072" max="13312" width="11.42578125" style="194"/>
    <col min="13313" max="13313" width="0.140625" style="194" customWidth="1"/>
    <col min="13314" max="13314" width="2.7109375" style="194" customWidth="1"/>
    <col min="13315" max="13315" width="15.42578125" style="194" customWidth="1"/>
    <col min="13316" max="13316" width="1.28515625" style="194" customWidth="1"/>
    <col min="13317" max="13317" width="29.140625" style="194" customWidth="1"/>
    <col min="13318" max="13318" width="7.85546875" style="194" bestFit="1" customWidth="1"/>
    <col min="13319" max="13319" width="7" style="194" customWidth="1"/>
    <col min="13320" max="13320" width="7.85546875" style="194" bestFit="1" customWidth="1"/>
    <col min="13321" max="13321" width="8.42578125" style="194" customWidth="1"/>
    <col min="13322" max="13322" width="7" style="194" customWidth="1"/>
    <col min="13323" max="13323" width="6.28515625" style="194" customWidth="1"/>
    <col min="13324" max="13324" width="7" style="194" customWidth="1"/>
    <col min="13325" max="13325" width="6.7109375" style="194" customWidth="1"/>
    <col min="13326" max="13326" width="7" style="194" customWidth="1"/>
    <col min="13327" max="13327" width="6.42578125" style="194" customWidth="1"/>
    <col min="13328" max="13568" width="11.42578125" style="194"/>
    <col min="13569" max="13569" width="0.140625" style="194" customWidth="1"/>
    <col min="13570" max="13570" width="2.7109375" style="194" customWidth="1"/>
    <col min="13571" max="13571" width="15.42578125" style="194" customWidth="1"/>
    <col min="13572" max="13572" width="1.28515625" style="194" customWidth="1"/>
    <col min="13573" max="13573" width="29.140625" style="194" customWidth="1"/>
    <col min="13574" max="13574" width="7.85546875" style="194" bestFit="1" customWidth="1"/>
    <col min="13575" max="13575" width="7" style="194" customWidth="1"/>
    <col min="13576" max="13576" width="7.85546875" style="194" bestFit="1" customWidth="1"/>
    <col min="13577" max="13577" width="8.42578125" style="194" customWidth="1"/>
    <col min="13578" max="13578" width="7" style="194" customWidth="1"/>
    <col min="13579" max="13579" width="6.28515625" style="194" customWidth="1"/>
    <col min="13580" max="13580" width="7" style="194" customWidth="1"/>
    <col min="13581" max="13581" width="6.7109375" style="194" customWidth="1"/>
    <col min="13582" max="13582" width="7" style="194" customWidth="1"/>
    <col min="13583" max="13583" width="6.42578125" style="194" customWidth="1"/>
    <col min="13584" max="13824" width="11.42578125" style="194"/>
    <col min="13825" max="13825" width="0.140625" style="194" customWidth="1"/>
    <col min="13826" max="13826" width="2.7109375" style="194" customWidth="1"/>
    <col min="13827" max="13827" width="15.42578125" style="194" customWidth="1"/>
    <col min="13828" max="13828" width="1.28515625" style="194" customWidth="1"/>
    <col min="13829" max="13829" width="29.140625" style="194" customWidth="1"/>
    <col min="13830" max="13830" width="7.85546875" style="194" bestFit="1" customWidth="1"/>
    <col min="13831" max="13831" width="7" style="194" customWidth="1"/>
    <col min="13832" max="13832" width="7.85546875" style="194" bestFit="1" customWidth="1"/>
    <col min="13833" max="13833" width="8.42578125" style="194" customWidth="1"/>
    <col min="13834" max="13834" width="7" style="194" customWidth="1"/>
    <col min="13835" max="13835" width="6.28515625" style="194" customWidth="1"/>
    <col min="13836" max="13836" width="7" style="194" customWidth="1"/>
    <col min="13837" max="13837" width="6.7109375" style="194" customWidth="1"/>
    <col min="13838" max="13838" width="7" style="194" customWidth="1"/>
    <col min="13839" max="13839" width="6.42578125" style="194" customWidth="1"/>
    <col min="13840" max="14080" width="11.42578125" style="194"/>
    <col min="14081" max="14081" width="0.140625" style="194" customWidth="1"/>
    <col min="14082" max="14082" width="2.7109375" style="194" customWidth="1"/>
    <col min="14083" max="14083" width="15.42578125" style="194" customWidth="1"/>
    <col min="14084" max="14084" width="1.28515625" style="194" customWidth="1"/>
    <col min="14085" max="14085" width="29.140625" style="194" customWidth="1"/>
    <col min="14086" max="14086" width="7.85546875" style="194" bestFit="1" customWidth="1"/>
    <col min="14087" max="14087" width="7" style="194" customWidth="1"/>
    <col min="14088" max="14088" width="7.85546875" style="194" bestFit="1" customWidth="1"/>
    <col min="14089" max="14089" width="8.42578125" style="194" customWidth="1"/>
    <col min="14090" max="14090" width="7" style="194" customWidth="1"/>
    <col min="14091" max="14091" width="6.28515625" style="194" customWidth="1"/>
    <col min="14092" max="14092" width="7" style="194" customWidth="1"/>
    <col min="14093" max="14093" width="6.7109375" style="194" customWidth="1"/>
    <col min="14094" max="14094" width="7" style="194" customWidth="1"/>
    <col min="14095" max="14095" width="6.42578125" style="194" customWidth="1"/>
    <col min="14096" max="14336" width="11.42578125" style="194"/>
    <col min="14337" max="14337" width="0.140625" style="194" customWidth="1"/>
    <col min="14338" max="14338" width="2.7109375" style="194" customWidth="1"/>
    <col min="14339" max="14339" width="15.42578125" style="194" customWidth="1"/>
    <col min="14340" max="14340" width="1.28515625" style="194" customWidth="1"/>
    <col min="14341" max="14341" width="29.140625" style="194" customWidth="1"/>
    <col min="14342" max="14342" width="7.85546875" style="194" bestFit="1" customWidth="1"/>
    <col min="14343" max="14343" width="7" style="194" customWidth="1"/>
    <col min="14344" max="14344" width="7.85546875" style="194" bestFit="1" customWidth="1"/>
    <col min="14345" max="14345" width="8.42578125" style="194" customWidth="1"/>
    <col min="14346" max="14346" width="7" style="194" customWidth="1"/>
    <col min="14347" max="14347" width="6.28515625" style="194" customWidth="1"/>
    <col min="14348" max="14348" width="7" style="194" customWidth="1"/>
    <col min="14349" max="14349" width="6.7109375" style="194" customWidth="1"/>
    <col min="14350" max="14350" width="7" style="194" customWidth="1"/>
    <col min="14351" max="14351" width="6.42578125" style="194" customWidth="1"/>
    <col min="14352" max="14592" width="11.42578125" style="194"/>
    <col min="14593" max="14593" width="0.140625" style="194" customWidth="1"/>
    <col min="14594" max="14594" width="2.7109375" style="194" customWidth="1"/>
    <col min="14595" max="14595" width="15.42578125" style="194" customWidth="1"/>
    <col min="14596" max="14596" width="1.28515625" style="194" customWidth="1"/>
    <col min="14597" max="14597" width="29.140625" style="194" customWidth="1"/>
    <col min="14598" max="14598" width="7.85546875" style="194" bestFit="1" customWidth="1"/>
    <col min="14599" max="14599" width="7" style="194" customWidth="1"/>
    <col min="14600" max="14600" width="7.85546875" style="194" bestFit="1" customWidth="1"/>
    <col min="14601" max="14601" width="8.42578125" style="194" customWidth="1"/>
    <col min="14602" max="14602" width="7" style="194" customWidth="1"/>
    <col min="14603" max="14603" width="6.28515625" style="194" customWidth="1"/>
    <col min="14604" max="14604" width="7" style="194" customWidth="1"/>
    <col min="14605" max="14605" width="6.7109375" style="194" customWidth="1"/>
    <col min="14606" max="14606" width="7" style="194" customWidth="1"/>
    <col min="14607" max="14607" width="6.42578125" style="194" customWidth="1"/>
    <col min="14608" max="14848" width="11.42578125" style="194"/>
    <col min="14849" max="14849" width="0.140625" style="194" customWidth="1"/>
    <col min="14850" max="14850" width="2.7109375" style="194" customWidth="1"/>
    <col min="14851" max="14851" width="15.42578125" style="194" customWidth="1"/>
    <col min="14852" max="14852" width="1.28515625" style="194" customWidth="1"/>
    <col min="14853" max="14853" width="29.140625" style="194" customWidth="1"/>
    <col min="14854" max="14854" width="7.85546875" style="194" bestFit="1" customWidth="1"/>
    <col min="14855" max="14855" width="7" style="194" customWidth="1"/>
    <col min="14856" max="14856" width="7.85546875" style="194" bestFit="1" customWidth="1"/>
    <col min="14857" max="14857" width="8.42578125" style="194" customWidth="1"/>
    <col min="14858" max="14858" width="7" style="194" customWidth="1"/>
    <col min="14859" max="14859" width="6.28515625" style="194" customWidth="1"/>
    <col min="14860" max="14860" width="7" style="194" customWidth="1"/>
    <col min="14861" max="14861" width="6.7109375" style="194" customWidth="1"/>
    <col min="14862" max="14862" width="7" style="194" customWidth="1"/>
    <col min="14863" max="14863" width="6.42578125" style="194" customWidth="1"/>
    <col min="14864" max="15104" width="11.42578125" style="194"/>
    <col min="15105" max="15105" width="0.140625" style="194" customWidth="1"/>
    <col min="15106" max="15106" width="2.7109375" style="194" customWidth="1"/>
    <col min="15107" max="15107" width="15.42578125" style="194" customWidth="1"/>
    <col min="15108" max="15108" width="1.28515625" style="194" customWidth="1"/>
    <col min="15109" max="15109" width="29.140625" style="194" customWidth="1"/>
    <col min="15110" max="15110" width="7.85546875" style="194" bestFit="1" customWidth="1"/>
    <col min="15111" max="15111" width="7" style="194" customWidth="1"/>
    <col min="15112" max="15112" width="7.85546875" style="194" bestFit="1" customWidth="1"/>
    <col min="15113" max="15113" width="8.42578125" style="194" customWidth="1"/>
    <col min="15114" max="15114" width="7" style="194" customWidth="1"/>
    <col min="15115" max="15115" width="6.28515625" style="194" customWidth="1"/>
    <col min="15116" max="15116" width="7" style="194" customWidth="1"/>
    <col min="15117" max="15117" width="6.7109375" style="194" customWidth="1"/>
    <col min="15118" max="15118" width="7" style="194" customWidth="1"/>
    <col min="15119" max="15119" width="6.42578125" style="194" customWidth="1"/>
    <col min="15120" max="15360" width="11.42578125" style="194"/>
    <col min="15361" max="15361" width="0.140625" style="194" customWidth="1"/>
    <col min="15362" max="15362" width="2.7109375" style="194" customWidth="1"/>
    <col min="15363" max="15363" width="15.42578125" style="194" customWidth="1"/>
    <col min="15364" max="15364" width="1.28515625" style="194" customWidth="1"/>
    <col min="15365" max="15365" width="29.140625" style="194" customWidth="1"/>
    <col min="15366" max="15366" width="7.85546875" style="194" bestFit="1" customWidth="1"/>
    <col min="15367" max="15367" width="7" style="194" customWidth="1"/>
    <col min="15368" max="15368" width="7.85546875" style="194" bestFit="1" customWidth="1"/>
    <col min="15369" max="15369" width="8.42578125" style="194" customWidth="1"/>
    <col min="15370" max="15370" width="7" style="194" customWidth="1"/>
    <col min="15371" max="15371" width="6.28515625" style="194" customWidth="1"/>
    <col min="15372" max="15372" width="7" style="194" customWidth="1"/>
    <col min="15373" max="15373" width="6.7109375" style="194" customWidth="1"/>
    <col min="15374" max="15374" width="7" style="194" customWidth="1"/>
    <col min="15375" max="15375" width="6.42578125" style="194" customWidth="1"/>
    <col min="15376" max="15616" width="11.42578125" style="194"/>
    <col min="15617" max="15617" width="0.140625" style="194" customWidth="1"/>
    <col min="15618" max="15618" width="2.7109375" style="194" customWidth="1"/>
    <col min="15619" max="15619" width="15.42578125" style="194" customWidth="1"/>
    <col min="15620" max="15620" width="1.28515625" style="194" customWidth="1"/>
    <col min="15621" max="15621" width="29.140625" style="194" customWidth="1"/>
    <col min="15622" max="15622" width="7.85546875" style="194" bestFit="1" customWidth="1"/>
    <col min="15623" max="15623" width="7" style="194" customWidth="1"/>
    <col min="15624" max="15624" width="7.85546875" style="194" bestFit="1" customWidth="1"/>
    <col min="15625" max="15625" width="8.42578125" style="194" customWidth="1"/>
    <col min="15626" max="15626" width="7" style="194" customWidth="1"/>
    <col min="15627" max="15627" width="6.28515625" style="194" customWidth="1"/>
    <col min="15628" max="15628" width="7" style="194" customWidth="1"/>
    <col min="15629" max="15629" width="6.7109375" style="194" customWidth="1"/>
    <col min="15630" max="15630" width="7" style="194" customWidth="1"/>
    <col min="15631" max="15631" width="6.42578125" style="194" customWidth="1"/>
    <col min="15632" max="15872" width="11.42578125" style="194"/>
    <col min="15873" max="15873" width="0.140625" style="194" customWidth="1"/>
    <col min="15874" max="15874" width="2.7109375" style="194" customWidth="1"/>
    <col min="15875" max="15875" width="15.42578125" style="194" customWidth="1"/>
    <col min="15876" max="15876" width="1.28515625" style="194" customWidth="1"/>
    <col min="15877" max="15877" width="29.140625" style="194" customWidth="1"/>
    <col min="15878" max="15878" width="7.85546875" style="194" bestFit="1" customWidth="1"/>
    <col min="15879" max="15879" width="7" style="194" customWidth="1"/>
    <col min="15880" max="15880" width="7.85546875" style="194" bestFit="1" customWidth="1"/>
    <col min="15881" max="15881" width="8.42578125" style="194" customWidth="1"/>
    <col min="15882" max="15882" width="7" style="194" customWidth="1"/>
    <col min="15883" max="15883" width="6.28515625" style="194" customWidth="1"/>
    <col min="15884" max="15884" width="7" style="194" customWidth="1"/>
    <col min="15885" max="15885" width="6.7109375" style="194" customWidth="1"/>
    <col min="15886" max="15886" width="7" style="194" customWidth="1"/>
    <col min="15887" max="15887" width="6.42578125" style="194" customWidth="1"/>
    <col min="15888" max="16128" width="11.42578125" style="194"/>
    <col min="16129" max="16129" width="0.140625" style="194" customWidth="1"/>
    <col min="16130" max="16130" width="2.7109375" style="194" customWidth="1"/>
    <col min="16131" max="16131" width="15.42578125" style="194" customWidth="1"/>
    <col min="16132" max="16132" width="1.28515625" style="194" customWidth="1"/>
    <col min="16133" max="16133" width="29.140625" style="194" customWidth="1"/>
    <col min="16134" max="16134" width="7.85546875" style="194" bestFit="1" customWidth="1"/>
    <col min="16135" max="16135" width="7" style="194" customWidth="1"/>
    <col min="16136" max="16136" width="7.85546875" style="194" bestFit="1" customWidth="1"/>
    <col min="16137" max="16137" width="8.42578125" style="194" customWidth="1"/>
    <col min="16138" max="16138" width="7" style="194" customWidth="1"/>
    <col min="16139" max="16139" width="6.28515625" style="194" customWidth="1"/>
    <col min="16140" max="16140" width="7" style="194" customWidth="1"/>
    <col min="16141" max="16141" width="6.7109375" style="194" customWidth="1"/>
    <col min="16142" max="16142" width="7" style="194" customWidth="1"/>
    <col min="16143" max="16143" width="6.42578125" style="194" customWidth="1"/>
    <col min="16144" max="16384" width="11.42578125" style="194"/>
  </cols>
  <sheetData>
    <row r="1" spans="3:25" ht="0.75" customHeight="1"/>
    <row r="2" spans="3:25" ht="21" customHeight="1">
      <c r="M2" s="179"/>
      <c r="O2" s="66" t="s">
        <v>36</v>
      </c>
    </row>
    <row r="3" spans="3:25" ht="15" customHeight="1">
      <c r="M3" s="179"/>
      <c r="O3" s="921" t="s">
        <v>538</v>
      </c>
    </row>
    <row r="4" spans="3:25" ht="20.25" customHeight="1">
      <c r="C4" s="6" t="str">
        <f>Indice!C4</f>
        <v>Producción de energía eléctrica</v>
      </c>
    </row>
    <row r="5" spans="3:25" ht="12.75" customHeight="1"/>
    <row r="6" spans="3:25" ht="13.5" customHeight="1"/>
    <row r="7" spans="3:25" s="195" customFormat="1" ht="12.75" customHeight="1">
      <c r="C7" s="1063" t="s">
        <v>595</v>
      </c>
      <c r="E7" s="181"/>
      <c r="F7" s="1060" t="s">
        <v>239</v>
      </c>
      <c r="G7" s="1061"/>
      <c r="H7" s="1060" t="s">
        <v>240</v>
      </c>
      <c r="I7" s="1061"/>
      <c r="J7" s="1060" t="s">
        <v>262</v>
      </c>
      <c r="K7" s="1061"/>
      <c r="L7" s="1060" t="s">
        <v>242</v>
      </c>
      <c r="M7" s="1061"/>
      <c r="N7" s="1060" t="s">
        <v>0</v>
      </c>
      <c r="O7" s="1061"/>
    </row>
    <row r="8" spans="3:25" s="195" customFormat="1" ht="12.75" customHeight="1">
      <c r="C8" s="1063"/>
      <c r="E8" s="182"/>
      <c r="F8" s="183" t="s">
        <v>8</v>
      </c>
      <c r="G8" s="184" t="s">
        <v>539</v>
      </c>
      <c r="H8" s="183" t="s">
        <v>8</v>
      </c>
      <c r="I8" s="184" t="s">
        <v>539</v>
      </c>
      <c r="J8" s="183" t="s">
        <v>8</v>
      </c>
      <c r="K8" s="184" t="s">
        <v>539</v>
      </c>
      <c r="L8" s="183" t="s">
        <v>8</v>
      </c>
      <c r="M8" s="184" t="s">
        <v>539</v>
      </c>
      <c r="N8" s="183" t="s">
        <v>8</v>
      </c>
      <c r="O8" s="184" t="s">
        <v>539</v>
      </c>
    </row>
    <row r="9" spans="3:25" s="196" customFormat="1" ht="12.75" customHeight="1">
      <c r="C9" s="1063"/>
      <c r="E9" s="655" t="s">
        <v>233</v>
      </c>
      <c r="F9" s="471" t="str">
        <f>'Data 1'!E79</f>
        <v>-</v>
      </c>
      <c r="G9" s="472" t="str">
        <f>'Data 1'!F79</f>
        <v>-</v>
      </c>
      <c r="H9" s="471">
        <f>'Data 1'!H79</f>
        <v>3.275909</v>
      </c>
      <c r="I9" s="472">
        <f>'Data 1'!I79</f>
        <v>0.12011079533211788</v>
      </c>
      <c r="J9" s="471" t="str">
        <f>'Data 1'!K79</f>
        <v>-</v>
      </c>
      <c r="K9" s="472" t="str">
        <f>'Data 1'!L79</f>
        <v>-</v>
      </c>
      <c r="L9" s="471" t="str">
        <f>'Data 1'!N79</f>
        <v>-</v>
      </c>
      <c r="M9" s="472" t="str">
        <f>'Data 1'!O79</f>
        <v>-</v>
      </c>
      <c r="N9" s="471">
        <f>'Data 1'!Q79</f>
        <v>3.275909</v>
      </c>
      <c r="O9" s="472">
        <f>'Data 1'!R79</f>
        <v>0.12011079533211788</v>
      </c>
      <c r="P9" s="411"/>
      <c r="Q9" s="411"/>
    </row>
    <row r="10" spans="3:25" s="199" customFormat="1" ht="12.75" customHeight="1">
      <c r="C10" s="1063"/>
      <c r="E10" s="655" t="s">
        <v>4</v>
      </c>
      <c r="F10" s="471">
        <f>'Data 1'!E80</f>
        <v>2392.239255</v>
      </c>
      <c r="G10" s="472">
        <f>'Data 1'!F80</f>
        <v>-7.9033711570250187</v>
      </c>
      <c r="H10" s="471" t="str">
        <f>'Data 1'!H80</f>
        <v>-</v>
      </c>
      <c r="I10" s="472" t="str">
        <f>'Data 1'!I80</f>
        <v>-</v>
      </c>
      <c r="J10" s="471" t="str">
        <f>'Data 1'!K80</f>
        <v>-</v>
      </c>
      <c r="K10" s="472" t="str">
        <f>'Data 1'!L80</f>
        <v>-</v>
      </c>
      <c r="L10" s="471" t="str">
        <f>'Data 1'!N80</f>
        <v>-</v>
      </c>
      <c r="M10" s="472" t="str">
        <f>'Data 1'!O80</f>
        <v>-</v>
      </c>
      <c r="N10" s="471">
        <f>'Data 1'!Q80</f>
        <v>2392.239255</v>
      </c>
      <c r="O10" s="472">
        <f>'Data 1'!R80</f>
        <v>-7.9033711570250187</v>
      </c>
      <c r="P10" s="411"/>
      <c r="Q10" s="411"/>
      <c r="R10" s="200"/>
      <c r="S10" s="200"/>
      <c r="T10" s="200"/>
      <c r="U10" s="200"/>
      <c r="V10" s="200"/>
      <c r="W10" s="200"/>
      <c r="X10" s="200"/>
      <c r="Y10" s="200"/>
    </row>
    <row r="11" spans="3:25" s="199" customFormat="1" ht="12.75" customHeight="1">
      <c r="C11" s="198"/>
      <c r="E11" s="656" t="s">
        <v>359</v>
      </c>
      <c r="F11" s="473">
        <f>'Data 1'!E81</f>
        <v>634.86994499999992</v>
      </c>
      <c r="G11" s="474">
        <f>'Data 1'!F81</f>
        <v>-20.241222739712171</v>
      </c>
      <c r="H11" s="473">
        <f>'Data 1'!H81</f>
        <v>2121.142092</v>
      </c>
      <c r="I11" s="474">
        <f>'Data 1'!I81</f>
        <v>-5.4043092647706015</v>
      </c>
      <c r="J11" s="473">
        <f>'Data 1'!K81</f>
        <v>207.23613800000001</v>
      </c>
      <c r="K11" s="474">
        <f>'Data 1'!L81</f>
        <v>2.2639233626074562</v>
      </c>
      <c r="L11" s="473">
        <f>'Data 1'!N81</f>
        <v>202.11366599999999</v>
      </c>
      <c r="M11" s="474">
        <f>'Data 1'!O81</f>
        <v>0.89692952814519611</v>
      </c>
      <c r="N11" s="473">
        <f>'Data 1'!Q81</f>
        <v>3165.3618410000004</v>
      </c>
      <c r="O11" s="474">
        <f>'Data 1'!R81</f>
        <v>-8.0178154511973414</v>
      </c>
      <c r="P11" s="411"/>
      <c r="Q11" s="411"/>
      <c r="S11" s="200"/>
      <c r="T11" s="200"/>
      <c r="U11" s="200"/>
      <c r="V11" s="200"/>
      <c r="W11" s="200"/>
      <c r="X11" s="200"/>
      <c r="Y11" s="200"/>
    </row>
    <row r="12" spans="3:25" s="199" customFormat="1" ht="12.75" customHeight="1">
      <c r="C12" s="198"/>
      <c r="E12" s="657" t="s">
        <v>244</v>
      </c>
      <c r="F12" s="473">
        <f>'Data 1'!E82</f>
        <v>764.99901499999999</v>
      </c>
      <c r="G12" s="474">
        <f>'Data 1'!F82</f>
        <v>37.460060299152211</v>
      </c>
      <c r="H12" s="473">
        <f>'Data 1'!H82</f>
        <v>284.35380900000001</v>
      </c>
      <c r="I12" s="474">
        <f>'Data 1'!I82</f>
        <v>-9.5410550955641114</v>
      </c>
      <c r="J12" s="473">
        <f>'Data 1'!K82</f>
        <v>0.120086</v>
      </c>
      <c r="K12" s="474">
        <f>'Data 1'!L82</f>
        <v>-43.487611473211139</v>
      </c>
      <c r="L12" s="473">
        <f>'Data 1'!N82</f>
        <v>6.7100999999999994E-2</v>
      </c>
      <c r="M12" s="474">
        <f>'Data 1'!O82</f>
        <v>-13.163718245700306</v>
      </c>
      <c r="N12" s="473">
        <f>'Data 1'!Q82</f>
        <v>1049.540011</v>
      </c>
      <c r="O12" s="474">
        <f>'Data 1'!R82</f>
        <v>20.476141371441759</v>
      </c>
      <c r="P12" s="411"/>
      <c r="Q12" s="411"/>
      <c r="R12" s="200"/>
      <c r="S12" s="200"/>
      <c r="T12" s="200"/>
      <c r="U12" s="200"/>
      <c r="V12" s="200"/>
      <c r="W12" s="200"/>
      <c r="X12" s="200"/>
      <c r="Y12" s="200"/>
    </row>
    <row r="13" spans="3:25" s="199" customFormat="1" ht="12.75" customHeight="1">
      <c r="C13" s="198"/>
      <c r="E13" s="657" t="s">
        <v>245</v>
      </c>
      <c r="F13" s="473" t="str">
        <f>'Data 1'!E83</f>
        <v>-</v>
      </c>
      <c r="G13" s="474" t="str">
        <f>'Data 1'!F83</f>
        <v>-</v>
      </c>
      <c r="H13" s="473">
        <f>'Data 1'!H83</f>
        <v>2455.4323709999999</v>
      </c>
      <c r="I13" s="474">
        <f>'Data 1'!I83</f>
        <v>-8.1873310843875942</v>
      </c>
      <c r="J13" s="473" t="str">
        <f>'Data 1'!K83</f>
        <v>-</v>
      </c>
      <c r="K13" s="474" t="str">
        <f>'Data 1'!L83</f>
        <v>-</v>
      </c>
      <c r="L13" s="473" t="str">
        <f>'Data 1'!N83</f>
        <v>-</v>
      </c>
      <c r="M13" s="474" t="str">
        <f>'Data 1'!O83</f>
        <v>-</v>
      </c>
      <c r="N13" s="473">
        <f>'Data 1'!Q83</f>
        <v>2455.4323709999999</v>
      </c>
      <c r="O13" s="474">
        <f>'Data 1'!R83</f>
        <v>-8.1873310843875942</v>
      </c>
      <c r="P13" s="411"/>
      <c r="Q13" s="411"/>
      <c r="R13" s="200"/>
      <c r="S13" s="200"/>
      <c r="T13" s="200"/>
      <c r="U13" s="200"/>
      <c r="V13" s="200"/>
      <c r="W13" s="200"/>
      <c r="X13" s="200"/>
      <c r="Y13" s="200"/>
    </row>
    <row r="14" spans="3:25" s="199" customFormat="1" ht="12.75" customHeight="1">
      <c r="C14" s="198"/>
      <c r="E14" s="655" t="s">
        <v>398</v>
      </c>
      <c r="F14" s="471">
        <f>'Data 1'!E84</f>
        <v>1399.8689599999998</v>
      </c>
      <c r="G14" s="472">
        <f>'Data 1'!F84</f>
        <v>3.5013974965195871</v>
      </c>
      <c r="H14" s="471">
        <f>'Data 1'!H84</f>
        <v>4860.9282720000001</v>
      </c>
      <c r="I14" s="472">
        <f>'Data 1'!I84</f>
        <v>-7.0757216368134372</v>
      </c>
      <c r="J14" s="471">
        <f>'Data 1'!K84</f>
        <v>207.356224</v>
      </c>
      <c r="K14" s="472">
        <f>'Data 1'!L84</f>
        <v>2.2159990176516597</v>
      </c>
      <c r="L14" s="471">
        <f>'Data 1'!N84</f>
        <v>202.180767</v>
      </c>
      <c r="M14" s="472">
        <f>'Data 1'!O84</f>
        <v>0.8915076734467231</v>
      </c>
      <c r="N14" s="471">
        <f>'Data 1'!Q84</f>
        <v>6670.3342229999998</v>
      </c>
      <c r="O14" s="472">
        <f>'Data 1'!R84</f>
        <v>-4.5299043683679541</v>
      </c>
      <c r="P14" s="411"/>
      <c r="Q14" s="411"/>
      <c r="R14" s="200"/>
      <c r="S14" s="200"/>
      <c r="T14" s="200"/>
      <c r="U14" s="200"/>
      <c r="V14" s="200"/>
      <c r="W14" s="200"/>
      <c r="X14" s="200"/>
      <c r="Y14" s="200"/>
    </row>
    <row r="15" spans="3:25" s="199" customFormat="1" ht="12.75" customHeight="1">
      <c r="C15" s="198"/>
      <c r="E15" s="655" t="s">
        <v>379</v>
      </c>
      <c r="F15" s="471">
        <f>'Data 1'!E85</f>
        <v>590.52515300000005</v>
      </c>
      <c r="G15" s="472">
        <f>'Data 1'!F85</f>
        <v>40.457640403207229</v>
      </c>
      <c r="H15" s="471">
        <f>'Data 1'!H85</f>
        <v>3051.021608</v>
      </c>
      <c r="I15" s="472">
        <f>'Data 1'!I85</f>
        <v>1.7897201763626747</v>
      </c>
      <c r="J15" s="471" t="str">
        <f>'Data 1'!K85</f>
        <v>-</v>
      </c>
      <c r="K15" s="472" t="str">
        <f>'Data 1'!L85</f>
        <v>-</v>
      </c>
      <c r="L15" s="471" t="str">
        <f>'Data 1'!N85</f>
        <v>-</v>
      </c>
      <c r="M15" s="472" t="str">
        <f>'Data 1'!O85</f>
        <v>-</v>
      </c>
      <c r="N15" s="471">
        <f>'Data 1'!Q85</f>
        <v>3641.5467610000001</v>
      </c>
      <c r="O15" s="472">
        <f>'Data 1'!R85</f>
        <v>6.5463176405914814</v>
      </c>
      <c r="P15" s="411"/>
      <c r="Q15" s="411"/>
      <c r="R15" s="200"/>
      <c r="S15" s="200"/>
      <c r="T15" s="200"/>
      <c r="U15" s="200"/>
      <c r="V15" s="200"/>
      <c r="W15" s="200"/>
      <c r="X15" s="200"/>
      <c r="Y15" s="200"/>
    </row>
    <row r="16" spans="3:25" s="193" customFormat="1" ht="12.75" customHeight="1">
      <c r="C16" s="201"/>
      <c r="E16" s="655" t="s">
        <v>404</v>
      </c>
      <c r="F16" s="471">
        <f>'Data 1'!E86</f>
        <v>12.813724000000001</v>
      </c>
      <c r="G16" s="472">
        <f>'Data 1'!F86</f>
        <v>-13.106469923469799</v>
      </c>
      <c r="H16" s="471" t="str">
        <f>'Data 1'!H86</f>
        <v>-</v>
      </c>
      <c r="I16" s="472" t="str">
        <f>'Data 1'!I86</f>
        <v>-</v>
      </c>
      <c r="J16" s="471" t="str">
        <f>'Data 1'!K86</f>
        <v>-</v>
      </c>
      <c r="K16" s="472" t="str">
        <f>'Data 1'!L86</f>
        <v>-</v>
      </c>
      <c r="L16" s="471" t="str">
        <f>'Data 1'!N86</f>
        <v>-</v>
      </c>
      <c r="M16" s="472" t="str">
        <f>'Data 1'!O86</f>
        <v>-</v>
      </c>
      <c r="N16" s="471">
        <f>'Data 1'!Q86</f>
        <v>12.813724000000001</v>
      </c>
      <c r="O16" s="472">
        <f>'Data 1'!R86</f>
        <v>-13.106469923469799</v>
      </c>
      <c r="P16" s="411"/>
      <c r="Q16" s="411"/>
    </row>
    <row r="17" spans="3:18" s="193" customFormat="1" ht="12.75" customHeight="1">
      <c r="C17" s="202"/>
      <c r="E17" s="655" t="s">
        <v>234</v>
      </c>
      <c r="F17" s="471" t="str">
        <f>'Data 1'!E87</f>
        <v>-</v>
      </c>
      <c r="G17" s="472" t="str">
        <f>'Data 1'!F87</f>
        <v>-</v>
      </c>
      <c r="H17" s="471">
        <f>'Data 1'!H87</f>
        <v>23.655544000000003</v>
      </c>
      <c r="I17" s="472">
        <f>'Data 1'!I87</f>
        <v>16.915323275172909</v>
      </c>
      <c r="J17" s="471" t="str">
        <f>'Data 1'!K87</f>
        <v>-</v>
      </c>
      <c r="K17" s="472" t="str">
        <f>'Data 1'!L87</f>
        <v>-</v>
      </c>
      <c r="L17" s="471" t="str">
        <f>'Data 1'!N87</f>
        <v>-</v>
      </c>
      <c r="M17" s="472" t="str">
        <f>'Data 1'!O87</f>
        <v>-</v>
      </c>
      <c r="N17" s="471">
        <f>'Data 1'!Q87</f>
        <v>23.655544000000003</v>
      </c>
      <c r="O17" s="472">
        <f>'Data 1'!R87</f>
        <v>16.915323275172909</v>
      </c>
      <c r="P17" s="411"/>
      <c r="Q17" s="411"/>
    </row>
    <row r="18" spans="3:18" s="193" customFormat="1" ht="12.75" customHeight="1">
      <c r="C18" s="202"/>
      <c r="E18" s="655" t="s">
        <v>235</v>
      </c>
      <c r="F18" s="471">
        <f>'Data 1'!E88</f>
        <v>3.757171</v>
      </c>
      <c r="G18" s="472">
        <f>'Data 1'!F88</f>
        <v>28.482092661568203</v>
      </c>
      <c r="H18" s="471">
        <f>'Data 1'!H88</f>
        <v>620.94642700000099</v>
      </c>
      <c r="I18" s="472">
        <f>'Data 1'!I88</f>
        <v>56.834224851179457</v>
      </c>
      <c r="J18" s="471" t="str">
        <f>'Data 1'!K88</f>
        <v>-</v>
      </c>
      <c r="K18" s="472" t="str">
        <f>'Data 1'!L88</f>
        <v>-</v>
      </c>
      <c r="L18" s="471" t="str">
        <f>'Data 1'!N88</f>
        <v>-</v>
      </c>
      <c r="M18" s="472" t="str">
        <f>'Data 1'!O88</f>
        <v>-</v>
      </c>
      <c r="N18" s="471">
        <f>'Data 1'!Q88</f>
        <v>624.70359800000097</v>
      </c>
      <c r="O18" s="472">
        <f>'Data 1'!R88</f>
        <v>56.626353368194216</v>
      </c>
      <c r="P18" s="411"/>
      <c r="Q18" s="411"/>
    </row>
    <row r="19" spans="3:18" s="193" customFormat="1" ht="12.75" customHeight="1">
      <c r="C19" s="204"/>
      <c r="E19" s="655" t="s">
        <v>236</v>
      </c>
      <c r="F19" s="471">
        <f>'Data 1'!E89</f>
        <v>112.823143</v>
      </c>
      <c r="G19" s="472">
        <f>'Data 1'!F89</f>
        <v>-8.5244917796156727</v>
      </c>
      <c r="H19" s="471">
        <f>'Data 1'!H89</f>
        <v>271.95830000000001</v>
      </c>
      <c r="I19" s="472">
        <f>'Data 1'!I89</f>
        <v>-0.60972310575067024</v>
      </c>
      <c r="J19" s="471" t="str">
        <f>'Data 1'!K89</f>
        <v>-</v>
      </c>
      <c r="K19" s="472" t="str">
        <f>'Data 1'!L89</f>
        <v>-</v>
      </c>
      <c r="L19" s="471">
        <f>'Data 1'!N89</f>
        <v>7.46109999999999E-2</v>
      </c>
      <c r="M19" s="472">
        <f>'Data 1'!O89</f>
        <v>-2.9374650379219158</v>
      </c>
      <c r="N19" s="471">
        <f>'Data 1'!Q89</f>
        <v>384.85605400000003</v>
      </c>
      <c r="O19" s="472">
        <f>'Data 1'!R89</f>
        <v>-3.0688239889988589</v>
      </c>
      <c r="P19" s="411"/>
      <c r="Q19" s="411"/>
      <c r="R19" s="197"/>
    </row>
    <row r="20" spans="3:18" s="193" customFormat="1" ht="12.75" customHeight="1">
      <c r="C20" s="204"/>
      <c r="E20" s="461" t="s">
        <v>259</v>
      </c>
      <c r="F20" s="471">
        <f>'Data 1'!E90</f>
        <v>1.332595</v>
      </c>
      <c r="G20" s="472">
        <f>'Data 1'!F90</f>
        <v>-18.081919617197816</v>
      </c>
      <c r="H20" s="471">
        <f>'Data 1'!H90</f>
        <v>8.9315969999999911</v>
      </c>
      <c r="I20" s="472">
        <f>'Data 1'!I90</f>
        <v>-6.6246193647239267</v>
      </c>
      <c r="J20" s="471" t="str">
        <f>'Data 1'!K90</f>
        <v>-</v>
      </c>
      <c r="K20" s="472" t="str">
        <f>'Data 1'!L90</f>
        <v>-</v>
      </c>
      <c r="L20" s="471" t="str">
        <f>'Data 1'!N90</f>
        <v>-</v>
      </c>
      <c r="M20" s="472" t="str">
        <f>'Data 1'!O90</f>
        <v>-</v>
      </c>
      <c r="N20" s="471">
        <f>'Data 1'!Q90</f>
        <v>10.264191999999991</v>
      </c>
      <c r="O20" s="472">
        <f>'Data 1'!R90</f>
        <v>-8.289921372408859</v>
      </c>
      <c r="P20" s="411"/>
      <c r="Q20" s="411"/>
    </row>
    <row r="21" spans="3:18" s="193" customFormat="1" ht="12.75" customHeight="1">
      <c r="C21" s="204"/>
      <c r="E21" s="461" t="s">
        <v>247</v>
      </c>
      <c r="F21" s="471">
        <f>'Data 1'!E91</f>
        <v>34.974446</v>
      </c>
      <c r="G21" s="472">
        <f>'Data 1'!F91</f>
        <v>-3.5034207096223846</v>
      </c>
      <c r="H21" s="471" t="str">
        <f>'Data 1'!H91</f>
        <v>-</v>
      </c>
      <c r="I21" s="472" t="str">
        <f>'Data 1'!I91</f>
        <v>-</v>
      </c>
      <c r="J21" s="471" t="str">
        <f>'Data 1'!K91</f>
        <v>-</v>
      </c>
      <c r="K21" s="472" t="str">
        <f>'Data 1'!L91</f>
        <v>-</v>
      </c>
      <c r="L21" s="471" t="str">
        <f>'Data 1'!N91</f>
        <v>-</v>
      </c>
      <c r="M21" s="472" t="str">
        <f>'Data 1'!O91</f>
        <v>-</v>
      </c>
      <c r="N21" s="471">
        <f>'Data 1'!Q91</f>
        <v>34.974446</v>
      </c>
      <c r="O21" s="472">
        <f>'Data 1'!R91</f>
        <v>-3.5034207096223846</v>
      </c>
      <c r="P21" s="411"/>
      <c r="Q21" s="411"/>
    </row>
    <row r="22" spans="3:18" s="193" customFormat="1" ht="12.75" customHeight="1">
      <c r="C22" s="204"/>
      <c r="E22" s="557" t="s">
        <v>430</v>
      </c>
      <c r="F22" s="471">
        <f>'Data 1'!E92</f>
        <v>135.7577445</v>
      </c>
      <c r="G22" s="472">
        <f>'Data 1'!F92</f>
        <v>-5.6442859896367654</v>
      </c>
      <c r="H22" s="471" t="str">
        <f>'Data 1'!H92</f>
        <v>-</v>
      </c>
      <c r="I22" s="472" t="str">
        <f>'Data 1'!I92</f>
        <v>-</v>
      </c>
      <c r="J22" s="471" t="str">
        <f>'Data 1'!K92</f>
        <v>-</v>
      </c>
      <c r="K22" s="472" t="str">
        <f>'Data 1'!L92</f>
        <v>-</v>
      </c>
      <c r="L22" s="471">
        <f>'Data 1'!N92</f>
        <v>5.3468390000000001</v>
      </c>
      <c r="M22" s="472">
        <f>'Data 1'!O92</f>
        <v>7.4312646248150926</v>
      </c>
      <c r="N22" s="471">
        <f>'Data 1'!Q92</f>
        <v>141.10458349999999</v>
      </c>
      <c r="O22" s="472">
        <f>'Data 1'!R92</f>
        <v>-5.2071052000483782</v>
      </c>
      <c r="P22" s="411"/>
      <c r="Q22" s="411"/>
    </row>
    <row r="23" spans="3:18" s="193" customFormat="1" ht="12.75" customHeight="1">
      <c r="C23" s="204"/>
      <c r="E23" s="557" t="s">
        <v>429</v>
      </c>
      <c r="F23" s="471">
        <f>'Data 1'!E93</f>
        <v>135.7577445</v>
      </c>
      <c r="G23" s="472">
        <f>'Data 1'!F93</f>
        <v>-5.6442859896367654</v>
      </c>
      <c r="H23" s="471" t="str">
        <f>'Data 1'!H93</f>
        <v>-</v>
      </c>
      <c r="I23" s="472" t="str">
        <f>'Data 1'!I93</f>
        <v>-</v>
      </c>
      <c r="J23" s="471" t="str">
        <f>'Data 1'!K93</f>
        <v>-</v>
      </c>
      <c r="K23" s="472" t="str">
        <f>'Data 1'!L93</f>
        <v>-</v>
      </c>
      <c r="L23" s="471">
        <f>'Data 1'!N93</f>
        <v>5.3468390000000001</v>
      </c>
      <c r="M23" s="472">
        <f>'Data 1'!O93</f>
        <v>7.4312646248150926</v>
      </c>
      <c r="N23" s="471">
        <f>'Data 1'!Q93</f>
        <v>141.10458349999999</v>
      </c>
      <c r="O23" s="472">
        <f>'Data 1'!R93</f>
        <v>-5.2071052000483782</v>
      </c>
      <c r="P23" s="411"/>
      <c r="Q23" s="411"/>
    </row>
    <row r="24" spans="3:18" s="193" customFormat="1" ht="12.75" customHeight="1">
      <c r="C24" s="204"/>
      <c r="E24" s="658" t="s">
        <v>255</v>
      </c>
      <c r="F24" s="520">
        <f>SUM(F9:F10,F14:F23)</f>
        <v>4819.8499359999987</v>
      </c>
      <c r="G24" s="509">
        <f>'Data 1'!F94</f>
        <v>-0.35681306055993511</v>
      </c>
      <c r="H24" s="520">
        <f>SUM(H9:H10,H14:H23)</f>
        <v>8840.7176570000029</v>
      </c>
      <c r="I24" s="509">
        <f>'Data 1'!I94</f>
        <v>-1.0115858296722346</v>
      </c>
      <c r="J24" s="520">
        <f>SUM(J9:J10,J14:J23)</f>
        <v>207.356224</v>
      </c>
      <c r="K24" s="509">
        <f>'Data 1'!L94</f>
        <v>2.2159990176516597</v>
      </c>
      <c r="L24" s="520">
        <f>SUM(L9:L10,L14:L23)</f>
        <v>212.94905599999998</v>
      </c>
      <c r="M24" s="509">
        <f>'Data 1'!O94</f>
        <v>1.1994663487780555</v>
      </c>
      <c r="N24" s="520">
        <f>SUM(N9:N10,N14:N23)</f>
        <v>14080.872873000002</v>
      </c>
      <c r="O24" s="509">
        <f>'Data 1'!R94</f>
        <v>-0.70927426377828118</v>
      </c>
      <c r="P24" s="411"/>
      <c r="Q24" s="411"/>
    </row>
    <row r="25" spans="3:18" s="193" customFormat="1" ht="12.75" customHeight="1">
      <c r="C25" s="205"/>
      <c r="E25" s="655" t="s">
        <v>381</v>
      </c>
      <c r="F25" s="521">
        <f>'Data 1'!E95</f>
        <v>1233.358142</v>
      </c>
      <c r="G25" s="659">
        <f>'Data 1'!F95</f>
        <v>4.5833287183334681</v>
      </c>
      <c r="H25" s="521" t="str">
        <f>'Data 1'!H95</f>
        <v>-</v>
      </c>
      <c r="I25" s="659" t="str">
        <f>'Data 1'!I95</f>
        <v>-</v>
      </c>
      <c r="J25" s="521" t="str">
        <f>'Data 1'!K95</f>
        <v>-</v>
      </c>
      <c r="K25" s="659" t="str">
        <f>'Data 1'!L95</f>
        <v>-</v>
      </c>
      <c r="L25" s="521" t="str">
        <f>'Data 1'!N95</f>
        <v>-</v>
      </c>
      <c r="M25" s="659" t="str">
        <f>'Data 1'!O95</f>
        <v>-</v>
      </c>
      <c r="N25" s="521">
        <f>'Data 1'!Q95</f>
        <v>1233.358142</v>
      </c>
      <c r="O25" s="659">
        <f>'Data 1'!R95</f>
        <v>4.5833287183334681</v>
      </c>
      <c r="P25" s="411"/>
      <c r="Q25" s="411"/>
    </row>
    <row r="26" spans="3:18" s="193" customFormat="1" ht="16.149999999999999" customHeight="1">
      <c r="C26" s="204"/>
      <c r="E26" s="440" t="s">
        <v>35</v>
      </c>
      <c r="F26" s="522">
        <f>SUM(F24:F25)</f>
        <v>6053.2080779999987</v>
      </c>
      <c r="G26" s="523">
        <f>'Data 1'!F96</f>
        <v>0.6115278913917388</v>
      </c>
      <c r="H26" s="522">
        <f>SUM(H24:H25)</f>
        <v>8840.7176570000029</v>
      </c>
      <c r="I26" s="523">
        <f>'Data 1'!I96</f>
        <v>-1.0115858296722346</v>
      </c>
      <c r="J26" s="522">
        <f>SUM(J24:J25)</f>
        <v>207.356224</v>
      </c>
      <c r="K26" s="523">
        <f>'Data 1'!L96</f>
        <v>2.2159990176516597</v>
      </c>
      <c r="L26" s="522">
        <f>SUM(L24:L25)</f>
        <v>212.94905599999998</v>
      </c>
      <c r="M26" s="523">
        <f>'Data 1'!O96</f>
        <v>1.1994663487780555</v>
      </c>
      <c r="N26" s="522">
        <f>SUM(N24:N25)</f>
        <v>15314.231015000001</v>
      </c>
      <c r="O26" s="523">
        <f>'Data 1'!R96</f>
        <v>-0.30294021264239968</v>
      </c>
      <c r="P26" s="411"/>
      <c r="Q26" s="411"/>
    </row>
    <row r="27" spans="3:18" s="193" customFormat="1" ht="12.75" customHeight="1">
      <c r="C27" s="206"/>
      <c r="D27" s="206"/>
      <c r="E27" s="1038" t="s">
        <v>264</v>
      </c>
      <c r="F27" s="1038"/>
      <c r="G27" s="1038"/>
      <c r="H27" s="1038"/>
      <c r="I27" s="1038"/>
      <c r="J27" s="1038"/>
      <c r="K27" s="1038"/>
      <c r="L27" s="1038"/>
      <c r="M27" s="1038"/>
      <c r="N27" s="1038"/>
      <c r="O27" s="1038"/>
      <c r="Q27" s="200"/>
    </row>
    <row r="28" spans="3:18" s="193" customFormat="1" ht="12.75" customHeight="1">
      <c r="C28" s="206"/>
      <c r="D28" s="206"/>
      <c r="E28" s="1062" t="s">
        <v>405</v>
      </c>
      <c r="F28" s="1062"/>
      <c r="G28" s="1062"/>
      <c r="H28" s="1062"/>
      <c r="I28" s="1062"/>
      <c r="J28" s="1062"/>
      <c r="K28" s="1062"/>
      <c r="L28" s="1062"/>
      <c r="M28" s="1062"/>
      <c r="N28" s="1062"/>
      <c r="O28" s="1062"/>
    </row>
    <row r="29" spans="3:18" s="193" customFormat="1" ht="12.75" customHeight="1">
      <c r="E29" s="1062" t="s">
        <v>265</v>
      </c>
      <c r="F29" s="1062"/>
      <c r="G29" s="1062"/>
      <c r="H29" s="1062"/>
      <c r="I29" s="1062"/>
      <c r="J29" s="1062"/>
      <c r="K29" s="1062"/>
      <c r="L29" s="1062"/>
      <c r="M29" s="1062"/>
      <c r="N29" s="1062"/>
      <c r="O29" s="1062"/>
    </row>
    <row r="30" spans="3:18" s="199" customFormat="1" ht="12.75" customHeight="1">
      <c r="E30" s="1062" t="s">
        <v>400</v>
      </c>
      <c r="F30" s="1062"/>
      <c r="G30" s="1062"/>
      <c r="H30" s="1062"/>
      <c r="I30" s="1062"/>
      <c r="J30" s="1062"/>
      <c r="K30" s="1062"/>
      <c r="L30" s="1062"/>
      <c r="M30" s="1062"/>
      <c r="N30" s="1062"/>
      <c r="O30" s="1062"/>
    </row>
    <row r="31" spans="3:18" ht="12.75" customHeight="1">
      <c r="C31" s="194"/>
      <c r="D31" s="194"/>
      <c r="E31" s="1062" t="s">
        <v>453</v>
      </c>
      <c r="F31" s="1062"/>
      <c r="G31" s="1062"/>
      <c r="H31" s="1062"/>
      <c r="I31" s="1062"/>
      <c r="J31" s="1062"/>
      <c r="K31" s="1062"/>
      <c r="L31" s="1062"/>
      <c r="M31" s="1062"/>
      <c r="N31" s="1062"/>
      <c r="O31" s="1062"/>
    </row>
    <row r="32" spans="3:18" ht="12.75" customHeight="1">
      <c r="C32" s="194"/>
      <c r="D32" s="194"/>
      <c r="E32" s="212"/>
      <c r="F32" s="212"/>
      <c r="G32" s="212"/>
      <c r="H32" s="212"/>
      <c r="I32" s="212"/>
      <c r="J32" s="212"/>
      <c r="K32" s="212"/>
      <c r="L32" s="212"/>
      <c r="M32" s="212"/>
      <c r="N32" s="212"/>
      <c r="O32" s="212"/>
    </row>
    <row r="33" spans="3:15" ht="12.75" customHeight="1">
      <c r="C33" s="194"/>
      <c r="D33" s="194"/>
      <c r="E33" s="402"/>
      <c r="G33"/>
      <c r="I33"/>
      <c r="K33"/>
      <c r="L33"/>
      <c r="M33"/>
      <c r="N33"/>
      <c r="O33"/>
    </row>
    <row r="34" spans="3:15" ht="12.75" customHeight="1">
      <c r="C34" s="194"/>
      <c r="D34" s="194"/>
      <c r="E34"/>
      <c r="G34" s="71"/>
      <c r="I34" s="71"/>
      <c r="K34"/>
      <c r="L34"/>
      <c r="M34"/>
      <c r="N34"/>
      <c r="O34" s="71"/>
    </row>
    <row r="35" spans="3:15" ht="12.75" customHeight="1">
      <c r="C35" s="194"/>
      <c r="D35" s="194"/>
      <c r="E35"/>
      <c r="G35" s="71"/>
      <c r="I35"/>
      <c r="K35"/>
      <c r="L35"/>
      <c r="M35" s="71"/>
      <c r="N35"/>
      <c r="O35" s="71"/>
    </row>
    <row r="36" spans="3:15" ht="16.5" customHeight="1">
      <c r="C36" s="194"/>
      <c r="D36" s="194"/>
      <c r="E36"/>
      <c r="G36"/>
      <c r="I36" s="71"/>
      <c r="K36"/>
      <c r="L36"/>
      <c r="M36" s="71"/>
      <c r="N36"/>
      <c r="O36" s="71"/>
    </row>
    <row r="37" spans="3:15" ht="16.5" customHeight="1">
      <c r="C37" s="194"/>
      <c r="D37" s="194"/>
      <c r="E37"/>
      <c r="G37" s="207"/>
      <c r="H37" s="209"/>
      <c r="I37" s="207"/>
      <c r="J37" s="210"/>
      <c r="K37" s="207"/>
      <c r="L37" s="208"/>
      <c r="M37" s="207"/>
      <c r="N37" s="208"/>
      <c r="O37" s="207"/>
    </row>
    <row r="38" spans="3:15" ht="12.75" customHeight="1">
      <c r="C38" s="194"/>
      <c r="D38" s="194"/>
      <c r="E38"/>
    </row>
    <row r="39" spans="3:15" ht="12.75">
      <c r="E39"/>
      <c r="O39" s="211"/>
    </row>
    <row r="40" spans="3:15">
      <c r="E40" s="173"/>
      <c r="F40" s="173"/>
      <c r="G40" s="173"/>
      <c r="H40" s="173"/>
      <c r="I40" s="173"/>
      <c r="J40" s="173"/>
      <c r="K40" s="173"/>
    </row>
    <row r="41" spans="3:15">
      <c r="C41" s="173"/>
      <c r="D41" s="173"/>
      <c r="E41" s="173"/>
      <c r="F41" s="173"/>
      <c r="G41" s="173"/>
      <c r="H41" s="173"/>
      <c r="I41" s="173"/>
      <c r="J41" s="173"/>
      <c r="K41" s="173"/>
    </row>
    <row r="42" spans="3:15">
      <c r="C42" s="173"/>
      <c r="D42" s="173"/>
      <c r="E42" s="173"/>
      <c r="F42" s="173"/>
      <c r="G42" s="173"/>
      <c r="H42" s="173"/>
      <c r="I42" s="173"/>
      <c r="J42" s="173"/>
      <c r="K42" s="173"/>
    </row>
    <row r="43" spans="3:15">
      <c r="C43" s="173"/>
      <c r="D43" s="173"/>
      <c r="E43" s="173"/>
      <c r="F43" s="173"/>
      <c r="G43" s="173"/>
      <c r="H43" s="173"/>
      <c r="I43" s="173"/>
      <c r="J43" s="173"/>
      <c r="K43" s="173"/>
    </row>
    <row r="44" spans="3:15">
      <c r="C44" s="173"/>
      <c r="D44" s="173"/>
      <c r="E44" s="173"/>
      <c r="F44" s="173"/>
      <c r="G44" s="173"/>
      <c r="H44" s="173"/>
      <c r="I44" s="173"/>
      <c r="J44" s="173"/>
      <c r="K44" s="173"/>
    </row>
    <row r="45" spans="3:15">
      <c r="C45" s="173"/>
      <c r="D45" s="173"/>
      <c r="E45" s="173"/>
      <c r="F45" s="173"/>
      <c r="G45" s="173"/>
      <c r="H45" s="173"/>
      <c r="I45" s="173"/>
      <c r="J45" s="173"/>
      <c r="K45" s="173"/>
    </row>
    <row r="46" spans="3:15">
      <c r="C46" s="173"/>
      <c r="D46" s="173"/>
      <c r="E46" s="173"/>
      <c r="F46" s="173"/>
      <c r="G46" s="173"/>
      <c r="H46" s="173"/>
      <c r="I46" s="173"/>
      <c r="J46" s="173"/>
      <c r="K46" s="173"/>
    </row>
    <row r="47" spans="3:15">
      <c r="C47" s="173"/>
      <c r="D47" s="173"/>
      <c r="E47" s="173"/>
      <c r="F47" s="173"/>
      <c r="G47" s="173"/>
      <c r="H47" s="173"/>
      <c r="I47" s="173"/>
      <c r="J47" s="173"/>
      <c r="K47" s="173"/>
    </row>
    <row r="48" spans="3:15">
      <c r="C48" s="173"/>
      <c r="D48" s="173"/>
      <c r="E48" s="173"/>
      <c r="F48" s="173"/>
      <c r="G48" s="173"/>
      <c r="H48" s="173"/>
      <c r="I48" s="173"/>
      <c r="J48" s="173"/>
      <c r="K48" s="173"/>
    </row>
    <row r="49" spans="3:11">
      <c r="C49" s="173"/>
      <c r="D49" s="173"/>
      <c r="E49" s="173"/>
      <c r="F49" s="173"/>
      <c r="G49" s="173"/>
      <c r="H49" s="173"/>
      <c r="I49" s="173"/>
      <c r="J49" s="173"/>
      <c r="K49" s="173"/>
    </row>
    <row r="50" spans="3:11">
      <c r="C50" s="173"/>
      <c r="D50" s="173"/>
      <c r="E50" s="173"/>
      <c r="F50" s="173"/>
      <c r="G50" s="173"/>
      <c r="H50" s="173"/>
      <c r="I50" s="173"/>
      <c r="J50" s="173"/>
      <c r="K50" s="173"/>
    </row>
    <row r="51" spans="3:11">
      <c r="C51" s="173"/>
      <c r="D51" s="173"/>
      <c r="E51" s="173"/>
      <c r="F51" s="173"/>
      <c r="G51" s="173"/>
      <c r="H51" s="173"/>
      <c r="I51" s="173"/>
      <c r="J51" s="173"/>
      <c r="K51" s="173"/>
    </row>
    <row r="52" spans="3:11">
      <c r="C52" s="173"/>
      <c r="D52" s="173"/>
      <c r="E52" s="173"/>
      <c r="F52" s="173"/>
      <c r="G52" s="173"/>
      <c r="H52" s="173"/>
      <c r="I52" s="173"/>
      <c r="J52" s="173"/>
      <c r="K52" s="173"/>
    </row>
    <row r="53" spans="3:11">
      <c r="C53" s="173"/>
      <c r="D53" s="173"/>
      <c r="E53" s="173"/>
      <c r="F53" s="173"/>
      <c r="G53" s="173"/>
      <c r="H53" s="173"/>
      <c r="I53" s="173"/>
      <c r="J53" s="173"/>
      <c r="K53" s="173"/>
    </row>
    <row r="54" spans="3:11">
      <c r="C54" s="173"/>
      <c r="D54" s="173"/>
      <c r="E54" s="173"/>
      <c r="F54" s="173"/>
      <c r="G54" s="173"/>
      <c r="H54" s="173"/>
      <c r="I54" s="173"/>
      <c r="J54" s="173"/>
      <c r="K54" s="173"/>
    </row>
    <row r="55" spans="3:11">
      <c r="C55" s="173"/>
      <c r="D55" s="173"/>
      <c r="E55" s="173"/>
      <c r="F55" s="173"/>
      <c r="G55" s="173"/>
      <c r="H55" s="173"/>
      <c r="I55" s="173"/>
      <c r="J55" s="173"/>
      <c r="K55" s="173"/>
    </row>
    <row r="56" spans="3:11">
      <c r="C56" s="173"/>
      <c r="D56" s="173"/>
    </row>
  </sheetData>
  <mergeCells count="11">
    <mergeCell ref="C7:C10"/>
    <mergeCell ref="F7:G7"/>
    <mergeCell ref="H7:I7"/>
    <mergeCell ref="J7:K7"/>
    <mergeCell ref="L7:M7"/>
    <mergeCell ref="N7:O7"/>
    <mergeCell ref="E31:O31"/>
    <mergeCell ref="E27:O27"/>
    <mergeCell ref="E28:O28"/>
    <mergeCell ref="E29:O29"/>
    <mergeCell ref="E30:O30"/>
  </mergeCells>
  <hyperlinks>
    <hyperlink ref="C4" location="Indice!A1" display="Indice!A1"/>
  </hyperlinks>
  <printOptions horizontalCentered="1" verticalCentered="1"/>
  <pageMargins left="0.39370078740157483" right="0.75" top="0.39370078740157483" bottom="0.39370078740157483" header="0" footer="0"/>
  <pageSetup paperSize="9" scale="99" orientation="landscape" r:id="rId1"/>
  <headerFooter alignWithMargins="0"/>
  <ignoredErrors>
    <ignoredError sqref="G24 G26 K24 K26 M24 M26 I24 I26" formula="1"/>
  </ignoredErrors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pageSetUpPr autoPageBreaks="0"/>
  </sheetPr>
  <dimension ref="C1:W26"/>
  <sheetViews>
    <sheetView showGridLines="0" showRowColHeaders="0" zoomScaleNormal="100" workbookViewId="0"/>
  </sheetViews>
  <sheetFormatPr baseColWidth="10" defaultRowHeight="11.25"/>
  <cols>
    <col min="1" max="1" width="0.140625" style="173" customWidth="1"/>
    <col min="2" max="2" width="2.7109375" style="173" customWidth="1"/>
    <col min="3" max="3" width="23.7109375" style="173" customWidth="1"/>
    <col min="4" max="4" width="1.28515625" style="173" customWidth="1"/>
    <col min="5" max="5" width="28.5703125" style="173" customWidth="1"/>
    <col min="6" max="15" width="7.7109375" style="173" customWidth="1"/>
    <col min="16" max="20" width="11.42578125" style="173"/>
    <col min="21" max="21" width="12.28515625" style="173" bestFit="1" customWidth="1"/>
    <col min="22" max="256" width="11.42578125" style="173"/>
    <col min="257" max="257" width="0.140625" style="173" customWidth="1"/>
    <col min="258" max="258" width="2.7109375" style="173" customWidth="1"/>
    <col min="259" max="259" width="15.42578125" style="173" customWidth="1"/>
    <col min="260" max="260" width="1.28515625" style="173" customWidth="1"/>
    <col min="261" max="261" width="28.5703125" style="173" customWidth="1"/>
    <col min="262" max="270" width="7" style="173" customWidth="1"/>
    <col min="271" max="271" width="6.140625" style="173" customWidth="1"/>
    <col min="272" max="512" width="11.42578125" style="173"/>
    <col min="513" max="513" width="0.140625" style="173" customWidth="1"/>
    <col min="514" max="514" width="2.7109375" style="173" customWidth="1"/>
    <col min="515" max="515" width="15.42578125" style="173" customWidth="1"/>
    <col min="516" max="516" width="1.28515625" style="173" customWidth="1"/>
    <col min="517" max="517" width="28.5703125" style="173" customWidth="1"/>
    <col min="518" max="526" width="7" style="173" customWidth="1"/>
    <col min="527" max="527" width="6.140625" style="173" customWidth="1"/>
    <col min="528" max="768" width="11.42578125" style="173"/>
    <col min="769" max="769" width="0.140625" style="173" customWidth="1"/>
    <col min="770" max="770" width="2.7109375" style="173" customWidth="1"/>
    <col min="771" max="771" width="15.42578125" style="173" customWidth="1"/>
    <col min="772" max="772" width="1.28515625" style="173" customWidth="1"/>
    <col min="773" max="773" width="28.5703125" style="173" customWidth="1"/>
    <col min="774" max="782" width="7" style="173" customWidth="1"/>
    <col min="783" max="783" width="6.140625" style="173" customWidth="1"/>
    <col min="784" max="1024" width="11.42578125" style="173"/>
    <col min="1025" max="1025" width="0.140625" style="173" customWidth="1"/>
    <col min="1026" max="1026" width="2.7109375" style="173" customWidth="1"/>
    <col min="1027" max="1027" width="15.42578125" style="173" customWidth="1"/>
    <col min="1028" max="1028" width="1.28515625" style="173" customWidth="1"/>
    <col min="1029" max="1029" width="28.5703125" style="173" customWidth="1"/>
    <col min="1030" max="1038" width="7" style="173" customWidth="1"/>
    <col min="1039" max="1039" width="6.140625" style="173" customWidth="1"/>
    <col min="1040" max="1280" width="11.42578125" style="173"/>
    <col min="1281" max="1281" width="0.140625" style="173" customWidth="1"/>
    <col min="1282" max="1282" width="2.7109375" style="173" customWidth="1"/>
    <col min="1283" max="1283" width="15.42578125" style="173" customWidth="1"/>
    <col min="1284" max="1284" width="1.28515625" style="173" customWidth="1"/>
    <col min="1285" max="1285" width="28.5703125" style="173" customWidth="1"/>
    <col min="1286" max="1294" width="7" style="173" customWidth="1"/>
    <col min="1295" max="1295" width="6.140625" style="173" customWidth="1"/>
    <col min="1296" max="1536" width="11.42578125" style="173"/>
    <col min="1537" max="1537" width="0.140625" style="173" customWidth="1"/>
    <col min="1538" max="1538" width="2.7109375" style="173" customWidth="1"/>
    <col min="1539" max="1539" width="15.42578125" style="173" customWidth="1"/>
    <col min="1540" max="1540" width="1.28515625" style="173" customWidth="1"/>
    <col min="1541" max="1541" width="28.5703125" style="173" customWidth="1"/>
    <col min="1542" max="1550" width="7" style="173" customWidth="1"/>
    <col min="1551" max="1551" width="6.140625" style="173" customWidth="1"/>
    <col min="1552" max="1792" width="11.42578125" style="173"/>
    <col min="1793" max="1793" width="0.140625" style="173" customWidth="1"/>
    <col min="1794" max="1794" width="2.7109375" style="173" customWidth="1"/>
    <col min="1795" max="1795" width="15.42578125" style="173" customWidth="1"/>
    <col min="1796" max="1796" width="1.28515625" style="173" customWidth="1"/>
    <col min="1797" max="1797" width="28.5703125" style="173" customWidth="1"/>
    <col min="1798" max="1806" width="7" style="173" customWidth="1"/>
    <col min="1807" max="1807" width="6.140625" style="173" customWidth="1"/>
    <col min="1808" max="2048" width="11.42578125" style="173"/>
    <col min="2049" max="2049" width="0.140625" style="173" customWidth="1"/>
    <col min="2050" max="2050" width="2.7109375" style="173" customWidth="1"/>
    <col min="2051" max="2051" width="15.42578125" style="173" customWidth="1"/>
    <col min="2052" max="2052" width="1.28515625" style="173" customWidth="1"/>
    <col min="2053" max="2053" width="28.5703125" style="173" customWidth="1"/>
    <col min="2054" max="2062" width="7" style="173" customWidth="1"/>
    <col min="2063" max="2063" width="6.140625" style="173" customWidth="1"/>
    <col min="2064" max="2304" width="11.42578125" style="173"/>
    <col min="2305" max="2305" width="0.140625" style="173" customWidth="1"/>
    <col min="2306" max="2306" width="2.7109375" style="173" customWidth="1"/>
    <col min="2307" max="2307" width="15.42578125" style="173" customWidth="1"/>
    <col min="2308" max="2308" width="1.28515625" style="173" customWidth="1"/>
    <col min="2309" max="2309" width="28.5703125" style="173" customWidth="1"/>
    <col min="2310" max="2318" width="7" style="173" customWidth="1"/>
    <col min="2319" max="2319" width="6.140625" style="173" customWidth="1"/>
    <col min="2320" max="2560" width="11.42578125" style="173"/>
    <col min="2561" max="2561" width="0.140625" style="173" customWidth="1"/>
    <col min="2562" max="2562" width="2.7109375" style="173" customWidth="1"/>
    <col min="2563" max="2563" width="15.42578125" style="173" customWidth="1"/>
    <col min="2564" max="2564" width="1.28515625" style="173" customWidth="1"/>
    <col min="2565" max="2565" width="28.5703125" style="173" customWidth="1"/>
    <col min="2566" max="2574" width="7" style="173" customWidth="1"/>
    <col min="2575" max="2575" width="6.140625" style="173" customWidth="1"/>
    <col min="2576" max="2816" width="11.42578125" style="173"/>
    <col min="2817" max="2817" width="0.140625" style="173" customWidth="1"/>
    <col min="2818" max="2818" width="2.7109375" style="173" customWidth="1"/>
    <col min="2819" max="2819" width="15.42578125" style="173" customWidth="1"/>
    <col min="2820" max="2820" width="1.28515625" style="173" customWidth="1"/>
    <col min="2821" max="2821" width="28.5703125" style="173" customWidth="1"/>
    <col min="2822" max="2830" width="7" style="173" customWidth="1"/>
    <col min="2831" max="2831" width="6.140625" style="173" customWidth="1"/>
    <col min="2832" max="3072" width="11.42578125" style="173"/>
    <col min="3073" max="3073" width="0.140625" style="173" customWidth="1"/>
    <col min="3074" max="3074" width="2.7109375" style="173" customWidth="1"/>
    <col min="3075" max="3075" width="15.42578125" style="173" customWidth="1"/>
    <col min="3076" max="3076" width="1.28515625" style="173" customWidth="1"/>
    <col min="3077" max="3077" width="28.5703125" style="173" customWidth="1"/>
    <col min="3078" max="3086" width="7" style="173" customWidth="1"/>
    <col min="3087" max="3087" width="6.140625" style="173" customWidth="1"/>
    <col min="3088" max="3328" width="11.42578125" style="173"/>
    <col min="3329" max="3329" width="0.140625" style="173" customWidth="1"/>
    <col min="3330" max="3330" width="2.7109375" style="173" customWidth="1"/>
    <col min="3331" max="3331" width="15.42578125" style="173" customWidth="1"/>
    <col min="3332" max="3332" width="1.28515625" style="173" customWidth="1"/>
    <col min="3333" max="3333" width="28.5703125" style="173" customWidth="1"/>
    <col min="3334" max="3342" width="7" style="173" customWidth="1"/>
    <col min="3343" max="3343" width="6.140625" style="173" customWidth="1"/>
    <col min="3344" max="3584" width="11.42578125" style="173"/>
    <col min="3585" max="3585" width="0.140625" style="173" customWidth="1"/>
    <col min="3586" max="3586" width="2.7109375" style="173" customWidth="1"/>
    <col min="3587" max="3587" width="15.42578125" style="173" customWidth="1"/>
    <col min="3588" max="3588" width="1.28515625" style="173" customWidth="1"/>
    <col min="3589" max="3589" width="28.5703125" style="173" customWidth="1"/>
    <col min="3590" max="3598" width="7" style="173" customWidth="1"/>
    <col min="3599" max="3599" width="6.140625" style="173" customWidth="1"/>
    <col min="3600" max="3840" width="11.42578125" style="173"/>
    <col min="3841" max="3841" width="0.140625" style="173" customWidth="1"/>
    <col min="3842" max="3842" width="2.7109375" style="173" customWidth="1"/>
    <col min="3843" max="3843" width="15.42578125" style="173" customWidth="1"/>
    <col min="3844" max="3844" width="1.28515625" style="173" customWidth="1"/>
    <col min="3845" max="3845" width="28.5703125" style="173" customWidth="1"/>
    <col min="3846" max="3854" width="7" style="173" customWidth="1"/>
    <col min="3855" max="3855" width="6.140625" style="173" customWidth="1"/>
    <col min="3856" max="4096" width="11.42578125" style="173"/>
    <col min="4097" max="4097" width="0.140625" style="173" customWidth="1"/>
    <col min="4098" max="4098" width="2.7109375" style="173" customWidth="1"/>
    <col min="4099" max="4099" width="15.42578125" style="173" customWidth="1"/>
    <col min="4100" max="4100" width="1.28515625" style="173" customWidth="1"/>
    <col min="4101" max="4101" width="28.5703125" style="173" customWidth="1"/>
    <col min="4102" max="4110" width="7" style="173" customWidth="1"/>
    <col min="4111" max="4111" width="6.140625" style="173" customWidth="1"/>
    <col min="4112" max="4352" width="11.42578125" style="173"/>
    <col min="4353" max="4353" width="0.140625" style="173" customWidth="1"/>
    <col min="4354" max="4354" width="2.7109375" style="173" customWidth="1"/>
    <col min="4355" max="4355" width="15.42578125" style="173" customWidth="1"/>
    <col min="4356" max="4356" width="1.28515625" style="173" customWidth="1"/>
    <col min="4357" max="4357" width="28.5703125" style="173" customWidth="1"/>
    <col min="4358" max="4366" width="7" style="173" customWidth="1"/>
    <col min="4367" max="4367" width="6.140625" style="173" customWidth="1"/>
    <col min="4368" max="4608" width="11.42578125" style="173"/>
    <col min="4609" max="4609" width="0.140625" style="173" customWidth="1"/>
    <col min="4610" max="4610" width="2.7109375" style="173" customWidth="1"/>
    <col min="4611" max="4611" width="15.42578125" style="173" customWidth="1"/>
    <col min="4612" max="4612" width="1.28515625" style="173" customWidth="1"/>
    <col min="4613" max="4613" width="28.5703125" style="173" customWidth="1"/>
    <col min="4614" max="4622" width="7" style="173" customWidth="1"/>
    <col min="4623" max="4623" width="6.140625" style="173" customWidth="1"/>
    <col min="4624" max="4864" width="11.42578125" style="173"/>
    <col min="4865" max="4865" width="0.140625" style="173" customWidth="1"/>
    <col min="4866" max="4866" width="2.7109375" style="173" customWidth="1"/>
    <col min="4867" max="4867" width="15.42578125" style="173" customWidth="1"/>
    <col min="4868" max="4868" width="1.28515625" style="173" customWidth="1"/>
    <col min="4869" max="4869" width="28.5703125" style="173" customWidth="1"/>
    <col min="4870" max="4878" width="7" style="173" customWidth="1"/>
    <col min="4879" max="4879" width="6.140625" style="173" customWidth="1"/>
    <col min="4880" max="5120" width="11.42578125" style="173"/>
    <col min="5121" max="5121" width="0.140625" style="173" customWidth="1"/>
    <col min="5122" max="5122" width="2.7109375" style="173" customWidth="1"/>
    <col min="5123" max="5123" width="15.42578125" style="173" customWidth="1"/>
    <col min="5124" max="5124" width="1.28515625" style="173" customWidth="1"/>
    <col min="5125" max="5125" width="28.5703125" style="173" customWidth="1"/>
    <col min="5126" max="5134" width="7" style="173" customWidth="1"/>
    <col min="5135" max="5135" width="6.140625" style="173" customWidth="1"/>
    <col min="5136" max="5376" width="11.42578125" style="173"/>
    <col min="5377" max="5377" width="0.140625" style="173" customWidth="1"/>
    <col min="5378" max="5378" width="2.7109375" style="173" customWidth="1"/>
    <col min="5379" max="5379" width="15.42578125" style="173" customWidth="1"/>
    <col min="5380" max="5380" width="1.28515625" style="173" customWidth="1"/>
    <col min="5381" max="5381" width="28.5703125" style="173" customWidth="1"/>
    <col min="5382" max="5390" width="7" style="173" customWidth="1"/>
    <col min="5391" max="5391" width="6.140625" style="173" customWidth="1"/>
    <col min="5392" max="5632" width="11.42578125" style="173"/>
    <col min="5633" max="5633" width="0.140625" style="173" customWidth="1"/>
    <col min="5634" max="5634" width="2.7109375" style="173" customWidth="1"/>
    <col min="5635" max="5635" width="15.42578125" style="173" customWidth="1"/>
    <col min="5636" max="5636" width="1.28515625" style="173" customWidth="1"/>
    <col min="5637" max="5637" width="28.5703125" style="173" customWidth="1"/>
    <col min="5638" max="5646" width="7" style="173" customWidth="1"/>
    <col min="5647" max="5647" width="6.140625" style="173" customWidth="1"/>
    <col min="5648" max="5888" width="11.42578125" style="173"/>
    <col min="5889" max="5889" width="0.140625" style="173" customWidth="1"/>
    <col min="5890" max="5890" width="2.7109375" style="173" customWidth="1"/>
    <col min="5891" max="5891" width="15.42578125" style="173" customWidth="1"/>
    <col min="5892" max="5892" width="1.28515625" style="173" customWidth="1"/>
    <col min="5893" max="5893" width="28.5703125" style="173" customWidth="1"/>
    <col min="5894" max="5902" width="7" style="173" customWidth="1"/>
    <col min="5903" max="5903" width="6.140625" style="173" customWidth="1"/>
    <col min="5904" max="6144" width="11.42578125" style="173"/>
    <col min="6145" max="6145" width="0.140625" style="173" customWidth="1"/>
    <col min="6146" max="6146" width="2.7109375" style="173" customWidth="1"/>
    <col min="6147" max="6147" width="15.42578125" style="173" customWidth="1"/>
    <col min="6148" max="6148" width="1.28515625" style="173" customWidth="1"/>
    <col min="6149" max="6149" width="28.5703125" style="173" customWidth="1"/>
    <col min="6150" max="6158" width="7" style="173" customWidth="1"/>
    <col min="6159" max="6159" width="6.140625" style="173" customWidth="1"/>
    <col min="6160" max="6400" width="11.42578125" style="173"/>
    <col min="6401" max="6401" width="0.140625" style="173" customWidth="1"/>
    <col min="6402" max="6402" width="2.7109375" style="173" customWidth="1"/>
    <col min="6403" max="6403" width="15.42578125" style="173" customWidth="1"/>
    <col min="6404" max="6404" width="1.28515625" style="173" customWidth="1"/>
    <col min="6405" max="6405" width="28.5703125" style="173" customWidth="1"/>
    <col min="6406" max="6414" width="7" style="173" customWidth="1"/>
    <col min="6415" max="6415" width="6.140625" style="173" customWidth="1"/>
    <col min="6416" max="6656" width="11.42578125" style="173"/>
    <col min="6657" max="6657" width="0.140625" style="173" customWidth="1"/>
    <col min="6658" max="6658" width="2.7109375" style="173" customWidth="1"/>
    <col min="6659" max="6659" width="15.42578125" style="173" customWidth="1"/>
    <col min="6660" max="6660" width="1.28515625" style="173" customWidth="1"/>
    <col min="6661" max="6661" width="28.5703125" style="173" customWidth="1"/>
    <col min="6662" max="6670" width="7" style="173" customWidth="1"/>
    <col min="6671" max="6671" width="6.140625" style="173" customWidth="1"/>
    <col min="6672" max="6912" width="11.42578125" style="173"/>
    <col min="6913" max="6913" width="0.140625" style="173" customWidth="1"/>
    <col min="6914" max="6914" width="2.7109375" style="173" customWidth="1"/>
    <col min="6915" max="6915" width="15.42578125" style="173" customWidth="1"/>
    <col min="6916" max="6916" width="1.28515625" style="173" customWidth="1"/>
    <col min="6917" max="6917" width="28.5703125" style="173" customWidth="1"/>
    <col min="6918" max="6926" width="7" style="173" customWidth="1"/>
    <col min="6927" max="6927" width="6.140625" style="173" customWidth="1"/>
    <col min="6928" max="7168" width="11.42578125" style="173"/>
    <col min="7169" max="7169" width="0.140625" style="173" customWidth="1"/>
    <col min="7170" max="7170" width="2.7109375" style="173" customWidth="1"/>
    <col min="7171" max="7171" width="15.42578125" style="173" customWidth="1"/>
    <col min="7172" max="7172" width="1.28515625" style="173" customWidth="1"/>
    <col min="7173" max="7173" width="28.5703125" style="173" customWidth="1"/>
    <col min="7174" max="7182" width="7" style="173" customWidth="1"/>
    <col min="7183" max="7183" width="6.140625" style="173" customWidth="1"/>
    <col min="7184" max="7424" width="11.42578125" style="173"/>
    <col min="7425" max="7425" width="0.140625" style="173" customWidth="1"/>
    <col min="7426" max="7426" width="2.7109375" style="173" customWidth="1"/>
    <col min="7427" max="7427" width="15.42578125" style="173" customWidth="1"/>
    <col min="7428" max="7428" width="1.28515625" style="173" customWidth="1"/>
    <col min="7429" max="7429" width="28.5703125" style="173" customWidth="1"/>
    <col min="7430" max="7438" width="7" style="173" customWidth="1"/>
    <col min="7439" max="7439" width="6.140625" style="173" customWidth="1"/>
    <col min="7440" max="7680" width="11.42578125" style="173"/>
    <col min="7681" max="7681" width="0.140625" style="173" customWidth="1"/>
    <col min="7682" max="7682" width="2.7109375" style="173" customWidth="1"/>
    <col min="7683" max="7683" width="15.42578125" style="173" customWidth="1"/>
    <col min="7684" max="7684" width="1.28515625" style="173" customWidth="1"/>
    <col min="7685" max="7685" width="28.5703125" style="173" customWidth="1"/>
    <col min="7686" max="7694" width="7" style="173" customWidth="1"/>
    <col min="7695" max="7695" width="6.140625" style="173" customWidth="1"/>
    <col min="7696" max="7936" width="11.42578125" style="173"/>
    <col min="7937" max="7937" width="0.140625" style="173" customWidth="1"/>
    <col min="7938" max="7938" width="2.7109375" style="173" customWidth="1"/>
    <col min="7939" max="7939" width="15.42578125" style="173" customWidth="1"/>
    <col min="7940" max="7940" width="1.28515625" style="173" customWidth="1"/>
    <col min="7941" max="7941" width="28.5703125" style="173" customWidth="1"/>
    <col min="7942" max="7950" width="7" style="173" customWidth="1"/>
    <col min="7951" max="7951" width="6.140625" style="173" customWidth="1"/>
    <col min="7952" max="8192" width="11.42578125" style="173"/>
    <col min="8193" max="8193" width="0.140625" style="173" customWidth="1"/>
    <col min="8194" max="8194" width="2.7109375" style="173" customWidth="1"/>
    <col min="8195" max="8195" width="15.42578125" style="173" customWidth="1"/>
    <col min="8196" max="8196" width="1.28515625" style="173" customWidth="1"/>
    <col min="8197" max="8197" width="28.5703125" style="173" customWidth="1"/>
    <col min="8198" max="8206" width="7" style="173" customWidth="1"/>
    <col min="8207" max="8207" width="6.140625" style="173" customWidth="1"/>
    <col min="8208" max="8448" width="11.42578125" style="173"/>
    <col min="8449" max="8449" width="0.140625" style="173" customWidth="1"/>
    <col min="8450" max="8450" width="2.7109375" style="173" customWidth="1"/>
    <col min="8451" max="8451" width="15.42578125" style="173" customWidth="1"/>
    <col min="8452" max="8452" width="1.28515625" style="173" customWidth="1"/>
    <col min="8453" max="8453" width="28.5703125" style="173" customWidth="1"/>
    <col min="8454" max="8462" width="7" style="173" customWidth="1"/>
    <col min="8463" max="8463" width="6.140625" style="173" customWidth="1"/>
    <col min="8464" max="8704" width="11.42578125" style="173"/>
    <col min="8705" max="8705" width="0.140625" style="173" customWidth="1"/>
    <col min="8706" max="8706" width="2.7109375" style="173" customWidth="1"/>
    <col min="8707" max="8707" width="15.42578125" style="173" customWidth="1"/>
    <col min="8708" max="8708" width="1.28515625" style="173" customWidth="1"/>
    <col min="8709" max="8709" width="28.5703125" style="173" customWidth="1"/>
    <col min="8710" max="8718" width="7" style="173" customWidth="1"/>
    <col min="8719" max="8719" width="6.140625" style="173" customWidth="1"/>
    <col min="8720" max="8960" width="11.42578125" style="173"/>
    <col min="8961" max="8961" width="0.140625" style="173" customWidth="1"/>
    <col min="8962" max="8962" width="2.7109375" style="173" customWidth="1"/>
    <col min="8963" max="8963" width="15.42578125" style="173" customWidth="1"/>
    <col min="8964" max="8964" width="1.28515625" style="173" customWidth="1"/>
    <col min="8965" max="8965" width="28.5703125" style="173" customWidth="1"/>
    <col min="8966" max="8974" width="7" style="173" customWidth="1"/>
    <col min="8975" max="8975" width="6.140625" style="173" customWidth="1"/>
    <col min="8976" max="9216" width="11.42578125" style="173"/>
    <col min="9217" max="9217" width="0.140625" style="173" customWidth="1"/>
    <col min="9218" max="9218" width="2.7109375" style="173" customWidth="1"/>
    <col min="9219" max="9219" width="15.42578125" style="173" customWidth="1"/>
    <col min="9220" max="9220" width="1.28515625" style="173" customWidth="1"/>
    <col min="9221" max="9221" width="28.5703125" style="173" customWidth="1"/>
    <col min="9222" max="9230" width="7" style="173" customWidth="1"/>
    <col min="9231" max="9231" width="6.140625" style="173" customWidth="1"/>
    <col min="9232" max="9472" width="11.42578125" style="173"/>
    <col min="9473" max="9473" width="0.140625" style="173" customWidth="1"/>
    <col min="9474" max="9474" width="2.7109375" style="173" customWidth="1"/>
    <col min="9475" max="9475" width="15.42578125" style="173" customWidth="1"/>
    <col min="9476" max="9476" width="1.28515625" style="173" customWidth="1"/>
    <col min="9477" max="9477" width="28.5703125" style="173" customWidth="1"/>
    <col min="9478" max="9486" width="7" style="173" customWidth="1"/>
    <col min="9487" max="9487" width="6.140625" style="173" customWidth="1"/>
    <col min="9488" max="9728" width="11.42578125" style="173"/>
    <col min="9729" max="9729" width="0.140625" style="173" customWidth="1"/>
    <col min="9730" max="9730" width="2.7109375" style="173" customWidth="1"/>
    <col min="9731" max="9731" width="15.42578125" style="173" customWidth="1"/>
    <col min="9732" max="9732" width="1.28515625" style="173" customWidth="1"/>
    <col min="9733" max="9733" width="28.5703125" style="173" customWidth="1"/>
    <col min="9734" max="9742" width="7" style="173" customWidth="1"/>
    <col min="9743" max="9743" width="6.140625" style="173" customWidth="1"/>
    <col min="9744" max="9984" width="11.42578125" style="173"/>
    <col min="9985" max="9985" width="0.140625" style="173" customWidth="1"/>
    <col min="9986" max="9986" width="2.7109375" style="173" customWidth="1"/>
    <col min="9987" max="9987" width="15.42578125" style="173" customWidth="1"/>
    <col min="9988" max="9988" width="1.28515625" style="173" customWidth="1"/>
    <col min="9989" max="9989" width="28.5703125" style="173" customWidth="1"/>
    <col min="9990" max="9998" width="7" style="173" customWidth="1"/>
    <col min="9999" max="9999" width="6.140625" style="173" customWidth="1"/>
    <col min="10000" max="10240" width="11.42578125" style="173"/>
    <col min="10241" max="10241" width="0.140625" style="173" customWidth="1"/>
    <col min="10242" max="10242" width="2.7109375" style="173" customWidth="1"/>
    <col min="10243" max="10243" width="15.42578125" style="173" customWidth="1"/>
    <col min="10244" max="10244" width="1.28515625" style="173" customWidth="1"/>
    <col min="10245" max="10245" width="28.5703125" style="173" customWidth="1"/>
    <col min="10246" max="10254" width="7" style="173" customWidth="1"/>
    <col min="10255" max="10255" width="6.140625" style="173" customWidth="1"/>
    <col min="10256" max="10496" width="11.42578125" style="173"/>
    <col min="10497" max="10497" width="0.140625" style="173" customWidth="1"/>
    <col min="10498" max="10498" width="2.7109375" style="173" customWidth="1"/>
    <col min="10499" max="10499" width="15.42578125" style="173" customWidth="1"/>
    <col min="10500" max="10500" width="1.28515625" style="173" customWidth="1"/>
    <col min="10501" max="10501" width="28.5703125" style="173" customWidth="1"/>
    <col min="10502" max="10510" width="7" style="173" customWidth="1"/>
    <col min="10511" max="10511" width="6.140625" style="173" customWidth="1"/>
    <col min="10512" max="10752" width="11.42578125" style="173"/>
    <col min="10753" max="10753" width="0.140625" style="173" customWidth="1"/>
    <col min="10754" max="10754" width="2.7109375" style="173" customWidth="1"/>
    <col min="10755" max="10755" width="15.42578125" style="173" customWidth="1"/>
    <col min="10756" max="10756" width="1.28515625" style="173" customWidth="1"/>
    <col min="10757" max="10757" width="28.5703125" style="173" customWidth="1"/>
    <col min="10758" max="10766" width="7" style="173" customWidth="1"/>
    <col min="10767" max="10767" width="6.140625" style="173" customWidth="1"/>
    <col min="10768" max="11008" width="11.42578125" style="173"/>
    <col min="11009" max="11009" width="0.140625" style="173" customWidth="1"/>
    <col min="11010" max="11010" width="2.7109375" style="173" customWidth="1"/>
    <col min="11011" max="11011" width="15.42578125" style="173" customWidth="1"/>
    <col min="11012" max="11012" width="1.28515625" style="173" customWidth="1"/>
    <col min="11013" max="11013" width="28.5703125" style="173" customWidth="1"/>
    <col min="11014" max="11022" width="7" style="173" customWidth="1"/>
    <col min="11023" max="11023" width="6.140625" style="173" customWidth="1"/>
    <col min="11024" max="11264" width="11.42578125" style="173"/>
    <col min="11265" max="11265" width="0.140625" style="173" customWidth="1"/>
    <col min="11266" max="11266" width="2.7109375" style="173" customWidth="1"/>
    <col min="11267" max="11267" width="15.42578125" style="173" customWidth="1"/>
    <col min="11268" max="11268" width="1.28515625" style="173" customWidth="1"/>
    <col min="11269" max="11269" width="28.5703125" style="173" customWidth="1"/>
    <col min="11270" max="11278" width="7" style="173" customWidth="1"/>
    <col min="11279" max="11279" width="6.140625" style="173" customWidth="1"/>
    <col min="11280" max="11520" width="11.42578125" style="173"/>
    <col min="11521" max="11521" width="0.140625" style="173" customWidth="1"/>
    <col min="11522" max="11522" width="2.7109375" style="173" customWidth="1"/>
    <col min="11523" max="11523" width="15.42578125" style="173" customWidth="1"/>
    <col min="11524" max="11524" width="1.28515625" style="173" customWidth="1"/>
    <col min="11525" max="11525" width="28.5703125" style="173" customWidth="1"/>
    <col min="11526" max="11534" width="7" style="173" customWidth="1"/>
    <col min="11535" max="11535" width="6.140625" style="173" customWidth="1"/>
    <col min="11536" max="11776" width="11.42578125" style="173"/>
    <col min="11777" max="11777" width="0.140625" style="173" customWidth="1"/>
    <col min="11778" max="11778" width="2.7109375" style="173" customWidth="1"/>
    <col min="11779" max="11779" width="15.42578125" style="173" customWidth="1"/>
    <col min="11780" max="11780" width="1.28515625" style="173" customWidth="1"/>
    <col min="11781" max="11781" width="28.5703125" style="173" customWidth="1"/>
    <col min="11782" max="11790" width="7" style="173" customWidth="1"/>
    <col min="11791" max="11791" width="6.140625" style="173" customWidth="1"/>
    <col min="11792" max="12032" width="11.42578125" style="173"/>
    <col min="12033" max="12033" width="0.140625" style="173" customWidth="1"/>
    <col min="12034" max="12034" width="2.7109375" style="173" customWidth="1"/>
    <col min="12035" max="12035" width="15.42578125" style="173" customWidth="1"/>
    <col min="12036" max="12036" width="1.28515625" style="173" customWidth="1"/>
    <col min="12037" max="12037" width="28.5703125" style="173" customWidth="1"/>
    <col min="12038" max="12046" width="7" style="173" customWidth="1"/>
    <col min="12047" max="12047" width="6.140625" style="173" customWidth="1"/>
    <col min="12048" max="12288" width="11.42578125" style="173"/>
    <col min="12289" max="12289" width="0.140625" style="173" customWidth="1"/>
    <col min="12290" max="12290" width="2.7109375" style="173" customWidth="1"/>
    <col min="12291" max="12291" width="15.42578125" style="173" customWidth="1"/>
    <col min="12292" max="12292" width="1.28515625" style="173" customWidth="1"/>
    <col min="12293" max="12293" width="28.5703125" style="173" customWidth="1"/>
    <col min="12294" max="12302" width="7" style="173" customWidth="1"/>
    <col min="12303" max="12303" width="6.140625" style="173" customWidth="1"/>
    <col min="12304" max="12544" width="11.42578125" style="173"/>
    <col min="12545" max="12545" width="0.140625" style="173" customWidth="1"/>
    <col min="12546" max="12546" width="2.7109375" style="173" customWidth="1"/>
    <col min="12547" max="12547" width="15.42578125" style="173" customWidth="1"/>
    <col min="12548" max="12548" width="1.28515625" style="173" customWidth="1"/>
    <col min="12549" max="12549" width="28.5703125" style="173" customWidth="1"/>
    <col min="12550" max="12558" width="7" style="173" customWidth="1"/>
    <col min="12559" max="12559" width="6.140625" style="173" customWidth="1"/>
    <col min="12560" max="12800" width="11.42578125" style="173"/>
    <col min="12801" max="12801" width="0.140625" style="173" customWidth="1"/>
    <col min="12802" max="12802" width="2.7109375" style="173" customWidth="1"/>
    <col min="12803" max="12803" width="15.42578125" style="173" customWidth="1"/>
    <col min="12804" max="12804" width="1.28515625" style="173" customWidth="1"/>
    <col min="12805" max="12805" width="28.5703125" style="173" customWidth="1"/>
    <col min="12806" max="12814" width="7" style="173" customWidth="1"/>
    <col min="12815" max="12815" width="6.140625" style="173" customWidth="1"/>
    <col min="12816" max="13056" width="11.42578125" style="173"/>
    <col min="13057" max="13057" width="0.140625" style="173" customWidth="1"/>
    <col min="13058" max="13058" width="2.7109375" style="173" customWidth="1"/>
    <col min="13059" max="13059" width="15.42578125" style="173" customWidth="1"/>
    <col min="13060" max="13060" width="1.28515625" style="173" customWidth="1"/>
    <col min="13061" max="13061" width="28.5703125" style="173" customWidth="1"/>
    <col min="13062" max="13070" width="7" style="173" customWidth="1"/>
    <col min="13071" max="13071" width="6.140625" style="173" customWidth="1"/>
    <col min="13072" max="13312" width="11.42578125" style="173"/>
    <col min="13313" max="13313" width="0.140625" style="173" customWidth="1"/>
    <col min="13314" max="13314" width="2.7109375" style="173" customWidth="1"/>
    <col min="13315" max="13315" width="15.42578125" style="173" customWidth="1"/>
    <col min="13316" max="13316" width="1.28515625" style="173" customWidth="1"/>
    <col min="13317" max="13317" width="28.5703125" style="173" customWidth="1"/>
    <col min="13318" max="13326" width="7" style="173" customWidth="1"/>
    <col min="13327" max="13327" width="6.140625" style="173" customWidth="1"/>
    <col min="13328" max="13568" width="11.42578125" style="173"/>
    <col min="13569" max="13569" width="0.140625" style="173" customWidth="1"/>
    <col min="13570" max="13570" width="2.7109375" style="173" customWidth="1"/>
    <col min="13571" max="13571" width="15.42578125" style="173" customWidth="1"/>
    <col min="13572" max="13572" width="1.28515625" style="173" customWidth="1"/>
    <col min="13573" max="13573" width="28.5703125" style="173" customWidth="1"/>
    <col min="13574" max="13582" width="7" style="173" customWidth="1"/>
    <col min="13583" max="13583" width="6.140625" style="173" customWidth="1"/>
    <col min="13584" max="13824" width="11.42578125" style="173"/>
    <col min="13825" max="13825" width="0.140625" style="173" customWidth="1"/>
    <col min="13826" max="13826" width="2.7109375" style="173" customWidth="1"/>
    <col min="13827" max="13827" width="15.42578125" style="173" customWidth="1"/>
    <col min="13828" max="13828" width="1.28515625" style="173" customWidth="1"/>
    <col min="13829" max="13829" width="28.5703125" style="173" customWidth="1"/>
    <col min="13830" max="13838" width="7" style="173" customWidth="1"/>
    <col min="13839" max="13839" width="6.140625" style="173" customWidth="1"/>
    <col min="13840" max="14080" width="11.42578125" style="173"/>
    <col min="14081" max="14081" width="0.140625" style="173" customWidth="1"/>
    <col min="14082" max="14082" width="2.7109375" style="173" customWidth="1"/>
    <col min="14083" max="14083" width="15.42578125" style="173" customWidth="1"/>
    <col min="14084" max="14084" width="1.28515625" style="173" customWidth="1"/>
    <col min="14085" max="14085" width="28.5703125" style="173" customWidth="1"/>
    <col min="14086" max="14094" width="7" style="173" customWidth="1"/>
    <col min="14095" max="14095" width="6.140625" style="173" customWidth="1"/>
    <col min="14096" max="14336" width="11.42578125" style="173"/>
    <col min="14337" max="14337" width="0.140625" style="173" customWidth="1"/>
    <col min="14338" max="14338" width="2.7109375" style="173" customWidth="1"/>
    <col min="14339" max="14339" width="15.42578125" style="173" customWidth="1"/>
    <col min="14340" max="14340" width="1.28515625" style="173" customWidth="1"/>
    <col min="14341" max="14341" width="28.5703125" style="173" customWidth="1"/>
    <col min="14342" max="14350" width="7" style="173" customWidth="1"/>
    <col min="14351" max="14351" width="6.140625" style="173" customWidth="1"/>
    <col min="14352" max="14592" width="11.42578125" style="173"/>
    <col min="14593" max="14593" width="0.140625" style="173" customWidth="1"/>
    <col min="14594" max="14594" width="2.7109375" style="173" customWidth="1"/>
    <col min="14595" max="14595" width="15.42578125" style="173" customWidth="1"/>
    <col min="14596" max="14596" width="1.28515625" style="173" customWidth="1"/>
    <col min="14597" max="14597" width="28.5703125" style="173" customWidth="1"/>
    <col min="14598" max="14606" width="7" style="173" customWidth="1"/>
    <col min="14607" max="14607" width="6.140625" style="173" customWidth="1"/>
    <col min="14608" max="14848" width="11.42578125" style="173"/>
    <col min="14849" max="14849" width="0.140625" style="173" customWidth="1"/>
    <col min="14850" max="14850" width="2.7109375" style="173" customWidth="1"/>
    <col min="14851" max="14851" width="15.42578125" style="173" customWidth="1"/>
    <col min="14852" max="14852" width="1.28515625" style="173" customWidth="1"/>
    <col min="14853" max="14853" width="28.5703125" style="173" customWidth="1"/>
    <col min="14854" max="14862" width="7" style="173" customWidth="1"/>
    <col min="14863" max="14863" width="6.140625" style="173" customWidth="1"/>
    <col min="14864" max="15104" width="11.42578125" style="173"/>
    <col min="15105" max="15105" width="0.140625" style="173" customWidth="1"/>
    <col min="15106" max="15106" width="2.7109375" style="173" customWidth="1"/>
    <col min="15107" max="15107" width="15.42578125" style="173" customWidth="1"/>
    <col min="15108" max="15108" width="1.28515625" style="173" customWidth="1"/>
    <col min="15109" max="15109" width="28.5703125" style="173" customWidth="1"/>
    <col min="15110" max="15118" width="7" style="173" customWidth="1"/>
    <col min="15119" max="15119" width="6.140625" style="173" customWidth="1"/>
    <col min="15120" max="15360" width="11.42578125" style="173"/>
    <col min="15361" max="15361" width="0.140625" style="173" customWidth="1"/>
    <col min="15362" max="15362" width="2.7109375" style="173" customWidth="1"/>
    <col min="15363" max="15363" width="15.42578125" style="173" customWidth="1"/>
    <col min="15364" max="15364" width="1.28515625" style="173" customWidth="1"/>
    <col min="15365" max="15365" width="28.5703125" style="173" customWidth="1"/>
    <col min="15366" max="15374" width="7" style="173" customWidth="1"/>
    <col min="15375" max="15375" width="6.140625" style="173" customWidth="1"/>
    <col min="15376" max="15616" width="11.42578125" style="173"/>
    <col min="15617" max="15617" width="0.140625" style="173" customWidth="1"/>
    <col min="15618" max="15618" width="2.7109375" style="173" customWidth="1"/>
    <col min="15619" max="15619" width="15.42578125" style="173" customWidth="1"/>
    <col min="15620" max="15620" width="1.28515625" style="173" customWidth="1"/>
    <col min="15621" max="15621" width="28.5703125" style="173" customWidth="1"/>
    <col min="15622" max="15630" width="7" style="173" customWidth="1"/>
    <col min="15631" max="15631" width="6.140625" style="173" customWidth="1"/>
    <col min="15632" max="15872" width="11.42578125" style="173"/>
    <col min="15873" max="15873" width="0.140625" style="173" customWidth="1"/>
    <col min="15874" max="15874" width="2.7109375" style="173" customWidth="1"/>
    <col min="15875" max="15875" width="15.42578125" style="173" customWidth="1"/>
    <col min="15876" max="15876" width="1.28515625" style="173" customWidth="1"/>
    <col min="15877" max="15877" width="28.5703125" style="173" customWidth="1"/>
    <col min="15878" max="15886" width="7" style="173" customWidth="1"/>
    <col min="15887" max="15887" width="6.140625" style="173" customWidth="1"/>
    <col min="15888" max="16128" width="11.42578125" style="173"/>
    <col min="16129" max="16129" width="0.140625" style="173" customWidth="1"/>
    <col min="16130" max="16130" width="2.7109375" style="173" customWidth="1"/>
    <col min="16131" max="16131" width="15.42578125" style="173" customWidth="1"/>
    <col min="16132" max="16132" width="1.28515625" style="173" customWidth="1"/>
    <col min="16133" max="16133" width="28.5703125" style="173" customWidth="1"/>
    <col min="16134" max="16142" width="7" style="173" customWidth="1"/>
    <col min="16143" max="16143" width="6.140625" style="173" customWidth="1"/>
    <col min="16144" max="16384" width="11.42578125" style="173"/>
  </cols>
  <sheetData>
    <row r="1" spans="3:23" ht="0.75" customHeight="1"/>
    <row r="2" spans="3:23" ht="21" customHeight="1">
      <c r="O2" s="66" t="s">
        <v>36</v>
      </c>
    </row>
    <row r="3" spans="3:23" ht="15" customHeight="1">
      <c r="O3" s="921" t="s">
        <v>538</v>
      </c>
    </row>
    <row r="4" spans="3:23" ht="20.25" customHeight="1">
      <c r="C4" s="6" t="str">
        <f>Indice!C4</f>
        <v>Producción de energía eléctrica</v>
      </c>
    </row>
    <row r="5" spans="3:23" ht="12.75" customHeight="1"/>
    <row r="6" spans="3:23" ht="13.5" customHeight="1"/>
    <row r="7" spans="3:23" ht="12.75" customHeight="1">
      <c r="C7" s="1012" t="s">
        <v>626</v>
      </c>
      <c r="E7" s="181"/>
      <c r="F7" s="1060" t="s">
        <v>239</v>
      </c>
      <c r="G7" s="1061"/>
      <c r="H7" s="1060" t="s">
        <v>240</v>
      </c>
      <c r="I7" s="1061"/>
      <c r="J7" s="1060" t="s">
        <v>241</v>
      </c>
      <c r="K7" s="1061"/>
      <c r="L7" s="1060" t="s">
        <v>242</v>
      </c>
      <c r="M7" s="1061"/>
      <c r="N7" s="1060" t="s">
        <v>0</v>
      </c>
      <c r="O7" s="1061"/>
      <c r="Q7"/>
      <c r="R7"/>
      <c r="S7"/>
      <c r="T7"/>
      <c r="U7"/>
      <c r="V7"/>
      <c r="W7"/>
    </row>
    <row r="8" spans="3:23" ht="12.75">
      <c r="C8" s="1012"/>
      <c r="E8" s="182"/>
      <c r="F8" s="183" t="s">
        <v>10</v>
      </c>
      <c r="G8" s="184" t="s">
        <v>539</v>
      </c>
      <c r="H8" s="183" t="s">
        <v>10</v>
      </c>
      <c r="I8" s="184" t="s">
        <v>539</v>
      </c>
      <c r="J8" s="183" t="s">
        <v>10</v>
      </c>
      <c r="K8" s="184" t="s">
        <v>539</v>
      </c>
      <c r="L8" s="183" t="s">
        <v>10</v>
      </c>
      <c r="M8" s="184" t="s">
        <v>539</v>
      </c>
      <c r="N8" s="183" t="s">
        <v>10</v>
      </c>
      <c r="O8" s="184" t="s">
        <v>539</v>
      </c>
      <c r="Q8"/>
      <c r="R8"/>
      <c r="S8"/>
      <c r="T8"/>
      <c r="U8"/>
      <c r="V8"/>
      <c r="W8"/>
    </row>
    <row r="9" spans="3:23" ht="12.75" customHeight="1">
      <c r="C9" s="1012"/>
      <c r="E9" s="434" t="s">
        <v>233</v>
      </c>
      <c r="F9" s="471" t="str">
        <f>'Data 1'!E35</f>
        <v>-</v>
      </c>
      <c r="G9" s="472" t="str">
        <f>'Data 1'!F35</f>
        <v>-</v>
      </c>
      <c r="H9" s="471">
        <f>'Data 1'!H35</f>
        <v>2.02</v>
      </c>
      <c r="I9" s="472">
        <f>'Data 1'!I35</f>
        <v>0</v>
      </c>
      <c r="J9" s="471" t="str">
        <f>'Data 1'!K35</f>
        <v>-</v>
      </c>
      <c r="K9" s="472" t="str">
        <f>'Data 1'!L35</f>
        <v>-</v>
      </c>
      <c r="L9" s="471" t="str">
        <f>'Data 1'!N35</f>
        <v>-</v>
      </c>
      <c r="M9" s="472" t="str">
        <f>'Data 1'!O35</f>
        <v>-</v>
      </c>
      <c r="N9" s="471">
        <f>'Data 1'!Q35</f>
        <v>2.02</v>
      </c>
      <c r="O9" s="472">
        <f>'Data 1'!R35</f>
        <v>0</v>
      </c>
      <c r="P9" s="1005"/>
      <c r="Q9" s="909"/>
      <c r="R9" s="71"/>
      <c r="S9"/>
      <c r="T9"/>
      <c r="U9"/>
      <c r="V9"/>
      <c r="W9"/>
    </row>
    <row r="10" spans="3:23" ht="12.75" customHeight="1">
      <c r="C10" s="293"/>
      <c r="E10" s="434" t="s">
        <v>4</v>
      </c>
      <c r="F10" s="471">
        <f>'Data 1'!E36</f>
        <v>468.4</v>
      </c>
      <c r="G10" s="472">
        <f>'Data 1'!F36</f>
        <v>0</v>
      </c>
      <c r="H10" s="471" t="str">
        <f>'Data 1'!H36</f>
        <v>-</v>
      </c>
      <c r="I10" s="472" t="str">
        <f>'Data 1'!I36</f>
        <v>-</v>
      </c>
      <c r="J10" s="471" t="str">
        <f>'Data 1'!K36</f>
        <v>-</v>
      </c>
      <c r="K10" s="472" t="str">
        <f>'Data 1'!L36</f>
        <v>-</v>
      </c>
      <c r="L10" s="471" t="str">
        <f>'Data 1'!N36</f>
        <v>-</v>
      </c>
      <c r="M10" s="472" t="str">
        <f>'Data 1'!O36</f>
        <v>-</v>
      </c>
      <c r="N10" s="471">
        <f>'Data 1'!Q36</f>
        <v>468.4</v>
      </c>
      <c r="O10" s="472">
        <f>'Data 1'!R36</f>
        <v>0</v>
      </c>
      <c r="P10" s="1005"/>
      <c r="Q10" s="413"/>
      <c r="R10" s="285"/>
      <c r="T10" s="413"/>
      <c r="U10" s="285"/>
    </row>
    <row r="11" spans="3:23" ht="12.75" customHeight="1">
      <c r="C11" s="293"/>
      <c r="D11"/>
      <c r="E11" s="436" t="s">
        <v>243</v>
      </c>
      <c r="F11" s="473">
        <f>'Data 1'!E37</f>
        <v>182</v>
      </c>
      <c r="G11" s="474">
        <f>'Data 1'!F37</f>
        <v>0</v>
      </c>
      <c r="H11" s="473">
        <f>'Data 1'!H37</f>
        <v>495.92000000000013</v>
      </c>
      <c r="I11" s="474">
        <f>'Data 1'!I37</f>
        <v>0</v>
      </c>
      <c r="J11" s="473">
        <f>'Data 1'!K37</f>
        <v>77.52</v>
      </c>
      <c r="K11" s="474">
        <f>'Data 1'!L37</f>
        <v>0</v>
      </c>
      <c r="L11" s="473">
        <f>'Data 1'!N37</f>
        <v>64.64</v>
      </c>
      <c r="M11" s="474">
        <f>'Data 1'!O37</f>
        <v>0</v>
      </c>
      <c r="N11" s="473">
        <f>'Data 1'!Q37</f>
        <v>820.08</v>
      </c>
      <c r="O11" s="474">
        <f>'Data 1'!R37</f>
        <v>0</v>
      </c>
      <c r="P11" s="1005"/>
      <c r="S11" s="176"/>
      <c r="T11" s="414"/>
      <c r="U11" s="412"/>
      <c r="V11" s="176"/>
      <c r="W11" s="176"/>
    </row>
    <row r="12" spans="3:23" ht="12.75" customHeight="1">
      <c r="C12"/>
      <c r="D12"/>
      <c r="E12" s="436" t="s">
        <v>244</v>
      </c>
      <c r="F12" s="473">
        <f>'Data 1'!E38</f>
        <v>605.4</v>
      </c>
      <c r="G12" s="474">
        <f>'Data 1'!F38</f>
        <v>0</v>
      </c>
      <c r="H12" s="473">
        <f>'Data 1'!H38</f>
        <v>557.1400000000001</v>
      </c>
      <c r="I12" s="474">
        <f>'Data 1'!I38</f>
        <v>0</v>
      </c>
      <c r="J12" s="473">
        <f>'Data 1'!K38</f>
        <v>13.3</v>
      </c>
      <c r="K12" s="474">
        <f>'Data 1'!L38</f>
        <v>0</v>
      </c>
      <c r="L12" s="473">
        <f>'Data 1'!N38</f>
        <v>11.5</v>
      </c>
      <c r="M12" s="474">
        <f>'Data 1'!O38</f>
        <v>0</v>
      </c>
      <c r="N12" s="473">
        <f>'Data 1'!Q38</f>
        <v>1187.3399999999999</v>
      </c>
      <c r="O12" s="474">
        <f>'Data 1'!R38</f>
        <v>0</v>
      </c>
      <c r="P12" s="1005"/>
      <c r="T12" s="413"/>
      <c r="U12" s="285"/>
    </row>
    <row r="13" spans="3:23" ht="12.75" customHeight="1">
      <c r="C13" s="293"/>
      <c r="D13"/>
      <c r="E13" s="436" t="s">
        <v>245</v>
      </c>
      <c r="F13" s="473" t="str">
        <f>'Data 1'!E39</f>
        <v>-</v>
      </c>
      <c r="G13" s="474" t="str">
        <f>'Data 1'!F39</f>
        <v>-</v>
      </c>
      <c r="H13" s="473">
        <f>'Data 1'!H39</f>
        <v>482.64</v>
      </c>
      <c r="I13" s="474">
        <f>'Data 1'!I39</f>
        <v>0</v>
      </c>
      <c r="J13" s="473" t="str">
        <f>'Data 1'!K39</f>
        <v>-</v>
      </c>
      <c r="K13" s="474" t="str">
        <f>'Data 1'!L39</f>
        <v>-</v>
      </c>
      <c r="L13" s="473" t="str">
        <f>'Data 1'!N39</f>
        <v>-</v>
      </c>
      <c r="M13" s="474" t="str">
        <f>'Data 1'!O39</f>
        <v>-</v>
      </c>
      <c r="N13" s="473">
        <f>'Data 1'!Q39</f>
        <v>482.64</v>
      </c>
      <c r="O13" s="474">
        <f>'Data 1'!R39</f>
        <v>0</v>
      </c>
      <c r="P13" s="1005"/>
      <c r="T13" s="413"/>
      <c r="U13" s="285"/>
    </row>
    <row r="14" spans="3:23" ht="12.75" customHeight="1">
      <c r="C14" s="293"/>
      <c r="D14"/>
      <c r="E14" s="434" t="s">
        <v>246</v>
      </c>
      <c r="F14" s="471">
        <f>'Data 1'!E40</f>
        <v>787.4</v>
      </c>
      <c r="G14" s="472">
        <f>'Data 1'!F40</f>
        <v>0</v>
      </c>
      <c r="H14" s="471">
        <f>'Data 1'!H40</f>
        <v>1535.7000000000003</v>
      </c>
      <c r="I14" s="472">
        <f>'Data 1'!I40</f>
        <v>0</v>
      </c>
      <c r="J14" s="471">
        <f>'Data 1'!K40</f>
        <v>90.82</v>
      </c>
      <c r="K14" s="472">
        <f>'Data 1'!L40</f>
        <v>0</v>
      </c>
      <c r="L14" s="471">
        <f>'Data 1'!N40</f>
        <v>76.14</v>
      </c>
      <c r="M14" s="472">
        <f>'Data 1'!O40</f>
        <v>0</v>
      </c>
      <c r="N14" s="471">
        <f>'Data 1'!Q40</f>
        <v>2490.0600000000004</v>
      </c>
      <c r="O14" s="472">
        <f>'Data 1'!R40</f>
        <v>0</v>
      </c>
      <c r="P14" s="1005"/>
      <c r="Q14" s="413"/>
      <c r="R14" s="285"/>
      <c r="T14" s="413"/>
      <c r="U14" s="285"/>
    </row>
    <row r="15" spans="3:23" ht="12.75" customHeight="1">
      <c r="C15" s="293"/>
      <c r="D15"/>
      <c r="E15" s="434" t="s">
        <v>67</v>
      </c>
      <c r="F15" s="471">
        <f>'Data 1'!E41</f>
        <v>857.95</v>
      </c>
      <c r="G15" s="472">
        <f>'Data 1'!F41</f>
        <v>0</v>
      </c>
      <c r="H15" s="471">
        <f>'Data 1'!H41</f>
        <v>864.2</v>
      </c>
      <c r="I15" s="472">
        <f>'Data 1'!I41</f>
        <v>0</v>
      </c>
      <c r="J15" s="471" t="str">
        <f>'Data 1'!K41</f>
        <v>-</v>
      </c>
      <c r="K15" s="472" t="str">
        <f>'Data 1'!L41</f>
        <v>-</v>
      </c>
      <c r="L15" s="471" t="str">
        <f>'Data 1'!N41</f>
        <v>-</v>
      </c>
      <c r="M15" s="472" t="str">
        <f>'Data 1'!O41</f>
        <v>-</v>
      </c>
      <c r="N15" s="471">
        <f>'Data 1'!Q41</f>
        <v>1722.15</v>
      </c>
      <c r="O15" s="472">
        <f>'Data 1'!R41</f>
        <v>0</v>
      </c>
      <c r="P15" s="1005"/>
      <c r="Q15" s="413"/>
      <c r="R15" s="285"/>
      <c r="T15" s="413"/>
      <c r="U15" s="285"/>
    </row>
    <row r="16" spans="3:23" ht="12.75" customHeight="1">
      <c r="C16" s="293"/>
      <c r="D16"/>
      <c r="E16" s="434" t="s">
        <v>372</v>
      </c>
      <c r="F16" s="471" t="str">
        <f>'Data 1'!E42</f>
        <v>-</v>
      </c>
      <c r="G16" s="472" t="str">
        <f>'Data 1'!F42</f>
        <v>-</v>
      </c>
      <c r="H16" s="471" t="str">
        <f>'Data 1'!H42</f>
        <v>-</v>
      </c>
      <c r="I16" s="472" t="str">
        <f>'Data 1'!I42</f>
        <v>-</v>
      </c>
      <c r="J16" s="471" t="str">
        <f>'Data 1'!K42</f>
        <v>-</v>
      </c>
      <c r="K16" s="472" t="str">
        <f>'Data 1'!L42</f>
        <v>-</v>
      </c>
      <c r="L16" s="471" t="str">
        <f>'Data 1'!N42</f>
        <v>-</v>
      </c>
      <c r="M16" s="472" t="str">
        <f>'Data 1'!O42</f>
        <v>-</v>
      </c>
      <c r="N16" s="471" t="str">
        <f>'Data 1'!Q42</f>
        <v>-</v>
      </c>
      <c r="O16" s="471" t="str">
        <f>'Data 1'!R42</f>
        <v>-</v>
      </c>
      <c r="P16" s="1005"/>
      <c r="Q16" s="413"/>
      <c r="R16" s="285"/>
      <c r="T16" s="413"/>
      <c r="U16" s="285"/>
    </row>
    <row r="17" spans="3:21" ht="12.75" customHeight="1">
      <c r="C17" s="293"/>
      <c r="D17"/>
      <c r="E17" s="434" t="s">
        <v>234</v>
      </c>
      <c r="F17" s="471" t="str">
        <f>'Data 1'!E43</f>
        <v>-</v>
      </c>
      <c r="G17" s="472" t="str">
        <f>'Data 1'!F43</f>
        <v>-</v>
      </c>
      <c r="H17" s="471">
        <f>'Data 1'!H43</f>
        <v>11.39</v>
      </c>
      <c r="I17" s="472">
        <f>'Data 1'!I43</f>
        <v>0</v>
      </c>
      <c r="J17" s="471" t="str">
        <f>'Data 1'!K43</f>
        <v>-</v>
      </c>
      <c r="K17" s="472" t="str">
        <f>'Data 1'!L43</f>
        <v>-</v>
      </c>
      <c r="L17" s="471" t="str">
        <f>'Data 1'!N43</f>
        <v>-</v>
      </c>
      <c r="M17" s="472" t="str">
        <f>'Data 1'!O43</f>
        <v>-</v>
      </c>
      <c r="N17" s="471">
        <f>'Data 1'!Q43</f>
        <v>11.39</v>
      </c>
      <c r="O17" s="472">
        <f>'Data 1'!R43</f>
        <v>0</v>
      </c>
      <c r="P17" s="1005"/>
      <c r="Q17" s="413"/>
      <c r="R17" s="285"/>
      <c r="T17" s="413"/>
      <c r="U17" s="285"/>
    </row>
    <row r="18" spans="3:21" ht="12.75" customHeight="1">
      <c r="C18"/>
      <c r="D18"/>
      <c r="E18" s="438" t="s">
        <v>235</v>
      </c>
      <c r="F18" s="471">
        <f>'Data 1'!E44</f>
        <v>3.6374999999999909</v>
      </c>
      <c r="G18" s="472">
        <f>'Data 1'!F44</f>
        <v>-0.27416038382452879</v>
      </c>
      <c r="H18" s="471">
        <f>'Data 1'!H44</f>
        <v>412.71499999999997</v>
      </c>
      <c r="I18" s="472">
        <f>'Data 1'!I44</f>
        <v>99.475592073465478</v>
      </c>
      <c r="J18" s="471" t="str">
        <f>'Data 1'!K44</f>
        <v>-</v>
      </c>
      <c r="K18" s="472" t="str">
        <f>'Data 1'!L44</f>
        <v>-</v>
      </c>
      <c r="L18" s="471" t="str">
        <f>'Data 1'!N44</f>
        <v>-</v>
      </c>
      <c r="M18" s="472" t="str">
        <f>'Data 1'!O44</f>
        <v>-</v>
      </c>
      <c r="N18" s="471">
        <f>'Data 1'!Q44</f>
        <v>416.35249999999996</v>
      </c>
      <c r="O18" s="472">
        <f>'Data 1'!R44</f>
        <v>97.74753915387268</v>
      </c>
      <c r="P18" s="1005"/>
      <c r="Q18" s="413"/>
      <c r="R18" s="285"/>
      <c r="T18" s="413"/>
      <c r="U18" s="285"/>
    </row>
    <row r="19" spans="3:21" ht="12.75" customHeight="1">
      <c r="C19"/>
      <c r="D19"/>
      <c r="E19" s="438" t="s">
        <v>236</v>
      </c>
      <c r="F19" s="471">
        <f>'Data 1'!E45</f>
        <v>80.524204999999839</v>
      </c>
      <c r="G19" s="472">
        <f>'Data 1'!F45</f>
        <v>0.55710622950086996</v>
      </c>
      <c r="H19" s="471">
        <f>'Data 1'!H45</f>
        <v>167.37556999999964</v>
      </c>
      <c r="I19" s="472">
        <f>'Data 1'!I45</f>
        <v>2.9881864439484929E-2</v>
      </c>
      <c r="J19" s="471" t="str">
        <f>'Data 1'!K45</f>
        <v>-</v>
      </c>
      <c r="K19" s="472" t="str">
        <f>'Data 1'!L45</f>
        <v>-</v>
      </c>
      <c r="L19" s="472">
        <f>'Data 1'!N45</f>
        <v>5.9700000000000003E-2</v>
      </c>
      <c r="M19" s="472">
        <f>'Data 1'!O45</f>
        <v>0</v>
      </c>
      <c r="N19" s="471">
        <f>'Data 1'!Q45</f>
        <v>247.95947499999946</v>
      </c>
      <c r="O19" s="472">
        <f>'Data 1'!R45</f>
        <v>0.20048220876984768</v>
      </c>
      <c r="P19" s="1005"/>
      <c r="Q19" s="413"/>
      <c r="R19" s="285"/>
      <c r="T19" s="413"/>
      <c r="U19" s="285"/>
    </row>
    <row r="20" spans="3:21" ht="12.75" customHeight="1">
      <c r="C20"/>
      <c r="D20"/>
      <c r="E20" s="438" t="s">
        <v>454</v>
      </c>
      <c r="F20" s="471">
        <f>'Data 1'!E46</f>
        <v>2.13</v>
      </c>
      <c r="G20" s="472">
        <f>'Data 1'!F46</f>
        <v>0</v>
      </c>
      <c r="H20" s="471">
        <f>'Data 1'!H46</f>
        <v>3.6960000000000002</v>
      </c>
      <c r="I20" s="472">
        <f>'Data 1'!I46</f>
        <v>0</v>
      </c>
      <c r="J20" s="471" t="str">
        <f>'Data 1'!K46</f>
        <v>-</v>
      </c>
      <c r="K20" s="472" t="str">
        <f>'Data 1'!L46</f>
        <v>-</v>
      </c>
      <c r="L20" s="471" t="str">
        <f>'Data 1'!N46</f>
        <v>-</v>
      </c>
      <c r="M20" s="472" t="str">
        <f>'Data 1'!O46</f>
        <v>-</v>
      </c>
      <c r="N20" s="471">
        <f>'Data 1'!Q46</f>
        <v>5.8260000000000005</v>
      </c>
      <c r="O20" s="472">
        <f>'Data 1'!R46</f>
        <v>0</v>
      </c>
      <c r="P20" s="1005"/>
      <c r="Q20" s="413"/>
      <c r="R20" s="285"/>
      <c r="T20" s="413"/>
      <c r="U20" s="285"/>
    </row>
    <row r="21" spans="3:21" ht="12.75" customHeight="1">
      <c r="C21"/>
      <c r="D21"/>
      <c r="E21" s="438" t="s">
        <v>247</v>
      </c>
      <c r="F21" s="471">
        <f>'Data 1'!E47</f>
        <v>10.486999999999998</v>
      </c>
      <c r="G21" s="472">
        <f>'Data 1'!F47</f>
        <v>0</v>
      </c>
      <c r="H21" s="471">
        <f>'Data 1'!H47</f>
        <v>0</v>
      </c>
      <c r="I21" s="472" t="str">
        <f>'Data 1'!I47</f>
        <v>-</v>
      </c>
      <c r="J21" s="471" t="str">
        <f>'Data 1'!K47</f>
        <v>-</v>
      </c>
      <c r="K21" s="472" t="str">
        <f>'Data 1'!L47</f>
        <v>-</v>
      </c>
      <c r="L21" s="471" t="str">
        <f>'Data 1'!N47</f>
        <v>-</v>
      </c>
      <c r="M21" s="472" t="str">
        <f>'Data 1'!O47</f>
        <v>-</v>
      </c>
      <c r="N21" s="471">
        <f>'Data 1'!Q47</f>
        <v>10.486999999999998</v>
      </c>
      <c r="O21" s="472">
        <f>'Data 1'!R47</f>
        <v>0</v>
      </c>
      <c r="P21" s="1005"/>
      <c r="Q21" s="413"/>
      <c r="R21" s="285"/>
      <c r="T21" s="413"/>
      <c r="U21" s="285"/>
    </row>
    <row r="22" spans="3:21" ht="12.75" customHeight="1">
      <c r="C22"/>
      <c r="D22"/>
      <c r="E22" s="557" t="s">
        <v>430</v>
      </c>
      <c r="F22" s="471">
        <f>'Data 1'!E48</f>
        <v>37.400000000000006</v>
      </c>
      <c r="G22" s="472">
        <f>'Data 1'!F48</f>
        <v>0</v>
      </c>
      <c r="H22" s="471" t="str">
        <f>'Data 1'!H48</f>
        <v>-</v>
      </c>
      <c r="I22" s="472" t="str">
        <f>'Data 1'!I48</f>
        <v>-</v>
      </c>
      <c r="J22" s="471" t="str">
        <f>'Data 1'!K48</f>
        <v>-</v>
      </c>
      <c r="K22" s="472" t="str">
        <f>'Data 1'!L48</f>
        <v>-</v>
      </c>
      <c r="L22" s="471">
        <f>'Data 1'!N48</f>
        <v>1.0840000000000001</v>
      </c>
      <c r="M22" s="472">
        <f>'Data 1'!O48</f>
        <v>0</v>
      </c>
      <c r="N22" s="471">
        <f>'Data 1'!Q48</f>
        <v>38.484000000000009</v>
      </c>
      <c r="O22" s="472">
        <f>'Data 1'!R48</f>
        <v>0</v>
      </c>
      <c r="P22" s="1005"/>
      <c r="Q22" s="413"/>
      <c r="R22" s="285"/>
      <c r="T22" s="413"/>
      <c r="U22" s="285"/>
    </row>
    <row r="23" spans="3:21" ht="12.75" customHeight="1">
      <c r="C23"/>
      <c r="D23"/>
      <c r="E23" s="557" t="s">
        <v>429</v>
      </c>
      <c r="F23" s="471">
        <f>'Data 1'!E49</f>
        <v>37.400000000000006</v>
      </c>
      <c r="G23" s="472">
        <f>'Data 1'!F49</f>
        <v>0</v>
      </c>
      <c r="H23" s="471" t="str">
        <f>'Data 1'!H49</f>
        <v>-</v>
      </c>
      <c r="I23" s="472" t="str">
        <f>'Data 1'!I49</f>
        <v>-</v>
      </c>
      <c r="J23" s="471" t="str">
        <f>'Data 1'!K49</f>
        <v>-</v>
      </c>
      <c r="K23" s="472" t="str">
        <f>'Data 1'!L49</f>
        <v>-</v>
      </c>
      <c r="L23" s="471">
        <f>'Data 1'!N49</f>
        <v>1.0840000000000001</v>
      </c>
      <c r="M23" s="472">
        <f>'Data 1'!O49</f>
        <v>0</v>
      </c>
      <c r="N23" s="471">
        <f>'Data 1'!Q49</f>
        <v>38.484000000000009</v>
      </c>
      <c r="O23" s="472">
        <f>'Data 1'!R49</f>
        <v>0</v>
      </c>
      <c r="P23" s="1005"/>
      <c r="Q23" s="413"/>
      <c r="R23" s="285"/>
      <c r="T23" s="413"/>
      <c r="U23" s="285"/>
    </row>
    <row r="24" spans="3:21" ht="16.149999999999999" customHeight="1">
      <c r="C24"/>
      <c r="D24"/>
      <c r="E24" s="465" t="s">
        <v>0</v>
      </c>
      <c r="F24" s="466">
        <f>SUM(F9:F10,F14:F23)</f>
        <v>2285.3287049999999</v>
      </c>
      <c r="G24" s="467">
        <f>'Data 1'!F50</f>
        <v>1.9087111703330883E-2</v>
      </c>
      <c r="H24" s="466">
        <f>SUM(H9:H10,H14:H23)</f>
        <v>2997.0965699999997</v>
      </c>
      <c r="I24" s="467">
        <f>'Data 1'!I50</f>
        <v>7.3754181563660204</v>
      </c>
      <c r="J24" s="466">
        <f>SUM(J9:J10,J14:J23)</f>
        <v>90.82</v>
      </c>
      <c r="K24" s="467">
        <f>'Data 1'!L50</f>
        <v>0</v>
      </c>
      <c r="L24" s="466">
        <f>SUM(L9:L10,L14:L23)</f>
        <v>78.367700000000013</v>
      </c>
      <c r="M24" s="467">
        <f>'Data 1'!O50</f>
        <v>0</v>
      </c>
      <c r="N24" s="466">
        <f>SUM(N9:N10,N14:N23)</f>
        <v>5451.6129750000018</v>
      </c>
      <c r="O24" s="467">
        <f>'Data 1'!R50</f>
        <v>3.9330572843509159</v>
      </c>
      <c r="P24" s="1005"/>
      <c r="Q24" s="413"/>
      <c r="R24" s="285"/>
    </row>
    <row r="25" spans="3:21" ht="12.75" customHeight="1">
      <c r="E25" s="1062" t="s">
        <v>373</v>
      </c>
      <c r="F25" s="1062"/>
      <c r="G25" s="1062"/>
      <c r="H25" s="1062"/>
      <c r="I25" s="1062"/>
      <c r="J25" s="1062"/>
      <c r="K25" s="1062"/>
      <c r="L25" s="1062"/>
      <c r="M25" s="1062"/>
      <c r="N25" s="1062"/>
      <c r="O25" s="1062"/>
    </row>
    <row r="26" spans="3:21" ht="12.75" customHeight="1">
      <c r="E26" s="1064" t="s">
        <v>406</v>
      </c>
      <c r="F26" s="1064"/>
      <c r="G26" s="1064"/>
      <c r="H26" s="1064"/>
      <c r="I26" s="1064"/>
      <c r="J26" s="1064"/>
      <c r="K26" s="1064"/>
      <c r="L26" s="1064"/>
      <c r="M26" s="1064"/>
      <c r="N26" s="1064"/>
      <c r="O26" s="1064"/>
    </row>
  </sheetData>
  <mergeCells count="8">
    <mergeCell ref="E26:O26"/>
    <mergeCell ref="C7:C9"/>
    <mergeCell ref="E25:O25"/>
    <mergeCell ref="F7:G7"/>
    <mergeCell ref="H7:I7"/>
    <mergeCell ref="J7:K7"/>
    <mergeCell ref="L7:M7"/>
    <mergeCell ref="N7:O7"/>
  </mergeCells>
  <hyperlinks>
    <hyperlink ref="C4" location="Indice!A1" display="Indice!A1"/>
  </hyperlinks>
  <printOptions horizontalCentered="1" verticalCentered="1"/>
  <pageMargins left="0.39370078740157483" right="0.75" top="0.39370078740157483" bottom="1" header="0" footer="0"/>
  <pageSetup paperSize="9" orientation="landscape" r:id="rId1"/>
  <headerFooter alignWithMargins="0"/>
  <ignoredErrors>
    <ignoredError sqref="G24 I24 K24 M24" formula="1"/>
  </ignoredErrors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 fitToPage="1"/>
  </sheetPr>
  <dimension ref="C1:S74"/>
  <sheetViews>
    <sheetView showGridLines="0" showRowColHeaders="0" showOutlineSymbols="0" topLeftCell="A19" zoomScaleNormal="100" workbookViewId="0">
      <selection activeCell="S11" sqref="S11:S12"/>
    </sheetView>
  </sheetViews>
  <sheetFormatPr baseColWidth="10" defaultRowHeight="11.25"/>
  <cols>
    <col min="1" max="1" width="0.140625" style="194" customWidth="1"/>
    <col min="2" max="2" width="2.7109375" style="194" customWidth="1"/>
    <col min="3" max="3" width="23.7109375" style="193" customWidth="1"/>
    <col min="4" max="4" width="1.28515625" style="193" customWidth="1"/>
    <col min="5" max="5" width="22.5703125" style="193" customWidth="1"/>
    <col min="6" max="7" width="6.7109375" style="193" customWidth="1"/>
    <col min="8" max="14" width="6.7109375" style="194" customWidth="1"/>
    <col min="15" max="15" width="7.5703125" style="194" customWidth="1"/>
    <col min="16" max="255" width="11.42578125" style="194"/>
    <col min="256" max="256" width="0.140625" style="194" customWidth="1"/>
    <col min="257" max="257" width="2.7109375" style="194" customWidth="1"/>
    <col min="258" max="258" width="15.42578125" style="194" customWidth="1"/>
    <col min="259" max="259" width="1.28515625" style="194" customWidth="1"/>
    <col min="260" max="260" width="1.7109375" style="194" customWidth="1"/>
    <col min="261" max="261" width="22.5703125" style="194" customWidth="1"/>
    <col min="262" max="270" width="6.7109375" style="194" customWidth="1"/>
    <col min="271" max="271" width="7.5703125" style="194" customWidth="1"/>
    <col min="272" max="272" width="6.85546875" style="194" customWidth="1"/>
    <col min="273" max="273" width="6.28515625" style="194" customWidth="1"/>
    <col min="274" max="274" width="5.7109375" style="194" customWidth="1"/>
    <col min="275" max="275" width="16.5703125" style="194" bestFit="1" customWidth="1"/>
    <col min="276" max="276" width="5.7109375" style="194" customWidth="1"/>
    <col min="277" max="277" width="5" style="194" bestFit="1" customWidth="1"/>
    <col min="278" max="278" width="4.85546875" style="194" bestFit="1" customWidth="1"/>
    <col min="279" max="279" width="5.7109375" style="194" customWidth="1"/>
    <col min="280" max="280" width="6.5703125" style="194" bestFit="1" customWidth="1"/>
    <col min="281" max="511" width="11.42578125" style="194"/>
    <col min="512" max="512" width="0.140625" style="194" customWidth="1"/>
    <col min="513" max="513" width="2.7109375" style="194" customWidth="1"/>
    <col min="514" max="514" width="15.42578125" style="194" customWidth="1"/>
    <col min="515" max="515" width="1.28515625" style="194" customWidth="1"/>
    <col min="516" max="516" width="1.7109375" style="194" customWidth="1"/>
    <col min="517" max="517" width="22.5703125" style="194" customWidth="1"/>
    <col min="518" max="526" width="6.7109375" style="194" customWidth="1"/>
    <col min="527" max="527" width="7.5703125" style="194" customWidth="1"/>
    <col min="528" max="528" width="6.85546875" style="194" customWidth="1"/>
    <col min="529" max="529" width="6.28515625" style="194" customWidth="1"/>
    <col min="530" max="530" width="5.7109375" style="194" customWidth="1"/>
    <col min="531" max="531" width="16.5703125" style="194" bestFit="1" customWidth="1"/>
    <col min="532" max="532" width="5.7109375" style="194" customWidth="1"/>
    <col min="533" max="533" width="5" style="194" bestFit="1" customWidth="1"/>
    <col min="534" max="534" width="4.85546875" style="194" bestFit="1" customWidth="1"/>
    <col min="535" max="535" width="5.7109375" style="194" customWidth="1"/>
    <col min="536" max="536" width="6.5703125" style="194" bestFit="1" customWidth="1"/>
    <col min="537" max="767" width="11.42578125" style="194"/>
    <col min="768" max="768" width="0.140625" style="194" customWidth="1"/>
    <col min="769" max="769" width="2.7109375" style="194" customWidth="1"/>
    <col min="770" max="770" width="15.42578125" style="194" customWidth="1"/>
    <col min="771" max="771" width="1.28515625" style="194" customWidth="1"/>
    <col min="772" max="772" width="1.7109375" style="194" customWidth="1"/>
    <col min="773" max="773" width="22.5703125" style="194" customWidth="1"/>
    <col min="774" max="782" width="6.7109375" style="194" customWidth="1"/>
    <col min="783" max="783" width="7.5703125" style="194" customWidth="1"/>
    <col min="784" max="784" width="6.85546875" style="194" customWidth="1"/>
    <col min="785" max="785" width="6.28515625" style="194" customWidth="1"/>
    <col min="786" max="786" width="5.7109375" style="194" customWidth="1"/>
    <col min="787" max="787" width="16.5703125" style="194" bestFit="1" customWidth="1"/>
    <col min="788" max="788" width="5.7109375" style="194" customWidth="1"/>
    <col min="789" max="789" width="5" style="194" bestFit="1" customWidth="1"/>
    <col min="790" max="790" width="4.85546875" style="194" bestFit="1" customWidth="1"/>
    <col min="791" max="791" width="5.7109375" style="194" customWidth="1"/>
    <col min="792" max="792" width="6.5703125" style="194" bestFit="1" customWidth="1"/>
    <col min="793" max="1023" width="11.42578125" style="194"/>
    <col min="1024" max="1024" width="0.140625" style="194" customWidth="1"/>
    <col min="1025" max="1025" width="2.7109375" style="194" customWidth="1"/>
    <col min="1026" max="1026" width="15.42578125" style="194" customWidth="1"/>
    <col min="1027" max="1027" width="1.28515625" style="194" customWidth="1"/>
    <col min="1028" max="1028" width="1.7109375" style="194" customWidth="1"/>
    <col min="1029" max="1029" width="22.5703125" style="194" customWidth="1"/>
    <col min="1030" max="1038" width="6.7109375" style="194" customWidth="1"/>
    <col min="1039" max="1039" width="7.5703125" style="194" customWidth="1"/>
    <col min="1040" max="1040" width="6.85546875" style="194" customWidth="1"/>
    <col min="1041" max="1041" width="6.28515625" style="194" customWidth="1"/>
    <col min="1042" max="1042" width="5.7109375" style="194" customWidth="1"/>
    <col min="1043" max="1043" width="16.5703125" style="194" bestFit="1" customWidth="1"/>
    <col min="1044" max="1044" width="5.7109375" style="194" customWidth="1"/>
    <col min="1045" max="1045" width="5" style="194" bestFit="1" customWidth="1"/>
    <col min="1046" max="1046" width="4.85546875" style="194" bestFit="1" customWidth="1"/>
    <col min="1047" max="1047" width="5.7109375" style="194" customWidth="1"/>
    <col min="1048" max="1048" width="6.5703125" style="194" bestFit="1" customWidth="1"/>
    <col min="1049" max="1279" width="11.42578125" style="194"/>
    <col min="1280" max="1280" width="0.140625" style="194" customWidth="1"/>
    <col min="1281" max="1281" width="2.7109375" style="194" customWidth="1"/>
    <col min="1282" max="1282" width="15.42578125" style="194" customWidth="1"/>
    <col min="1283" max="1283" width="1.28515625" style="194" customWidth="1"/>
    <col min="1284" max="1284" width="1.7109375" style="194" customWidth="1"/>
    <col min="1285" max="1285" width="22.5703125" style="194" customWidth="1"/>
    <col min="1286" max="1294" width="6.7109375" style="194" customWidth="1"/>
    <col min="1295" max="1295" width="7.5703125" style="194" customWidth="1"/>
    <col min="1296" max="1296" width="6.85546875" style="194" customWidth="1"/>
    <col min="1297" max="1297" width="6.28515625" style="194" customWidth="1"/>
    <col min="1298" max="1298" width="5.7109375" style="194" customWidth="1"/>
    <col min="1299" max="1299" width="16.5703125" style="194" bestFit="1" customWidth="1"/>
    <col min="1300" max="1300" width="5.7109375" style="194" customWidth="1"/>
    <col min="1301" max="1301" width="5" style="194" bestFit="1" customWidth="1"/>
    <col min="1302" max="1302" width="4.85546875" style="194" bestFit="1" customWidth="1"/>
    <col min="1303" max="1303" width="5.7109375" style="194" customWidth="1"/>
    <col min="1304" max="1304" width="6.5703125" style="194" bestFit="1" customWidth="1"/>
    <col min="1305" max="1535" width="11.42578125" style="194"/>
    <col min="1536" max="1536" width="0.140625" style="194" customWidth="1"/>
    <col min="1537" max="1537" width="2.7109375" style="194" customWidth="1"/>
    <col min="1538" max="1538" width="15.42578125" style="194" customWidth="1"/>
    <col min="1539" max="1539" width="1.28515625" style="194" customWidth="1"/>
    <col min="1540" max="1540" width="1.7109375" style="194" customWidth="1"/>
    <col min="1541" max="1541" width="22.5703125" style="194" customWidth="1"/>
    <col min="1542" max="1550" width="6.7109375" style="194" customWidth="1"/>
    <col min="1551" max="1551" width="7.5703125" style="194" customWidth="1"/>
    <col min="1552" max="1552" width="6.85546875" style="194" customWidth="1"/>
    <col min="1553" max="1553" width="6.28515625" style="194" customWidth="1"/>
    <col min="1554" max="1554" width="5.7109375" style="194" customWidth="1"/>
    <col min="1555" max="1555" width="16.5703125" style="194" bestFit="1" customWidth="1"/>
    <col min="1556" max="1556" width="5.7109375" style="194" customWidth="1"/>
    <col min="1557" max="1557" width="5" style="194" bestFit="1" customWidth="1"/>
    <col min="1558" max="1558" width="4.85546875" style="194" bestFit="1" customWidth="1"/>
    <col min="1559" max="1559" width="5.7109375" style="194" customWidth="1"/>
    <col min="1560" max="1560" width="6.5703125" style="194" bestFit="1" customWidth="1"/>
    <col min="1561" max="1791" width="11.42578125" style="194"/>
    <col min="1792" max="1792" width="0.140625" style="194" customWidth="1"/>
    <col min="1793" max="1793" width="2.7109375" style="194" customWidth="1"/>
    <col min="1794" max="1794" width="15.42578125" style="194" customWidth="1"/>
    <col min="1795" max="1795" width="1.28515625" style="194" customWidth="1"/>
    <col min="1796" max="1796" width="1.7109375" style="194" customWidth="1"/>
    <col min="1797" max="1797" width="22.5703125" style="194" customWidth="1"/>
    <col min="1798" max="1806" width="6.7109375" style="194" customWidth="1"/>
    <col min="1807" max="1807" width="7.5703125" style="194" customWidth="1"/>
    <col min="1808" max="1808" width="6.85546875" style="194" customWidth="1"/>
    <col min="1809" max="1809" width="6.28515625" style="194" customWidth="1"/>
    <col min="1810" max="1810" width="5.7109375" style="194" customWidth="1"/>
    <col min="1811" max="1811" width="16.5703125" style="194" bestFit="1" customWidth="1"/>
    <col min="1812" max="1812" width="5.7109375" style="194" customWidth="1"/>
    <col min="1813" max="1813" width="5" style="194" bestFit="1" customWidth="1"/>
    <col min="1814" max="1814" width="4.85546875" style="194" bestFit="1" customWidth="1"/>
    <col min="1815" max="1815" width="5.7109375" style="194" customWidth="1"/>
    <col min="1816" max="1816" width="6.5703125" style="194" bestFit="1" customWidth="1"/>
    <col min="1817" max="2047" width="11.42578125" style="194"/>
    <col min="2048" max="2048" width="0.140625" style="194" customWidth="1"/>
    <col min="2049" max="2049" width="2.7109375" style="194" customWidth="1"/>
    <col min="2050" max="2050" width="15.42578125" style="194" customWidth="1"/>
    <col min="2051" max="2051" width="1.28515625" style="194" customWidth="1"/>
    <col min="2052" max="2052" width="1.7109375" style="194" customWidth="1"/>
    <col min="2053" max="2053" width="22.5703125" style="194" customWidth="1"/>
    <col min="2054" max="2062" width="6.7109375" style="194" customWidth="1"/>
    <col min="2063" max="2063" width="7.5703125" style="194" customWidth="1"/>
    <col min="2064" max="2064" width="6.85546875" style="194" customWidth="1"/>
    <col min="2065" max="2065" width="6.28515625" style="194" customWidth="1"/>
    <col min="2066" max="2066" width="5.7109375" style="194" customWidth="1"/>
    <col min="2067" max="2067" width="16.5703125" style="194" bestFit="1" customWidth="1"/>
    <col min="2068" max="2068" width="5.7109375" style="194" customWidth="1"/>
    <col min="2069" max="2069" width="5" style="194" bestFit="1" customWidth="1"/>
    <col min="2070" max="2070" width="4.85546875" style="194" bestFit="1" customWidth="1"/>
    <col min="2071" max="2071" width="5.7109375" style="194" customWidth="1"/>
    <col min="2072" max="2072" width="6.5703125" style="194" bestFit="1" customWidth="1"/>
    <col min="2073" max="2303" width="11.42578125" style="194"/>
    <col min="2304" max="2304" width="0.140625" style="194" customWidth="1"/>
    <col min="2305" max="2305" width="2.7109375" style="194" customWidth="1"/>
    <col min="2306" max="2306" width="15.42578125" style="194" customWidth="1"/>
    <col min="2307" max="2307" width="1.28515625" style="194" customWidth="1"/>
    <col min="2308" max="2308" width="1.7109375" style="194" customWidth="1"/>
    <col min="2309" max="2309" width="22.5703125" style="194" customWidth="1"/>
    <col min="2310" max="2318" width="6.7109375" style="194" customWidth="1"/>
    <col min="2319" max="2319" width="7.5703125" style="194" customWidth="1"/>
    <col min="2320" max="2320" width="6.85546875" style="194" customWidth="1"/>
    <col min="2321" max="2321" width="6.28515625" style="194" customWidth="1"/>
    <col min="2322" max="2322" width="5.7109375" style="194" customWidth="1"/>
    <col min="2323" max="2323" width="16.5703125" style="194" bestFit="1" customWidth="1"/>
    <col min="2324" max="2324" width="5.7109375" style="194" customWidth="1"/>
    <col min="2325" max="2325" width="5" style="194" bestFit="1" customWidth="1"/>
    <col min="2326" max="2326" width="4.85546875" style="194" bestFit="1" customWidth="1"/>
    <col min="2327" max="2327" width="5.7109375" style="194" customWidth="1"/>
    <col min="2328" max="2328" width="6.5703125" style="194" bestFit="1" customWidth="1"/>
    <col min="2329" max="2559" width="11.42578125" style="194"/>
    <col min="2560" max="2560" width="0.140625" style="194" customWidth="1"/>
    <col min="2561" max="2561" width="2.7109375" style="194" customWidth="1"/>
    <col min="2562" max="2562" width="15.42578125" style="194" customWidth="1"/>
    <col min="2563" max="2563" width="1.28515625" style="194" customWidth="1"/>
    <col min="2564" max="2564" width="1.7109375" style="194" customWidth="1"/>
    <col min="2565" max="2565" width="22.5703125" style="194" customWidth="1"/>
    <col min="2566" max="2574" width="6.7109375" style="194" customWidth="1"/>
    <col min="2575" max="2575" width="7.5703125" style="194" customWidth="1"/>
    <col min="2576" max="2576" width="6.85546875" style="194" customWidth="1"/>
    <col min="2577" max="2577" width="6.28515625" style="194" customWidth="1"/>
    <col min="2578" max="2578" width="5.7109375" style="194" customWidth="1"/>
    <col min="2579" max="2579" width="16.5703125" style="194" bestFit="1" customWidth="1"/>
    <col min="2580" max="2580" width="5.7109375" style="194" customWidth="1"/>
    <col min="2581" max="2581" width="5" style="194" bestFit="1" customWidth="1"/>
    <col min="2582" max="2582" width="4.85546875" style="194" bestFit="1" customWidth="1"/>
    <col min="2583" max="2583" width="5.7109375" style="194" customWidth="1"/>
    <col min="2584" max="2584" width="6.5703125" style="194" bestFit="1" customWidth="1"/>
    <col min="2585" max="2815" width="11.42578125" style="194"/>
    <col min="2816" max="2816" width="0.140625" style="194" customWidth="1"/>
    <col min="2817" max="2817" width="2.7109375" style="194" customWidth="1"/>
    <col min="2818" max="2818" width="15.42578125" style="194" customWidth="1"/>
    <col min="2819" max="2819" width="1.28515625" style="194" customWidth="1"/>
    <col min="2820" max="2820" width="1.7109375" style="194" customWidth="1"/>
    <col min="2821" max="2821" width="22.5703125" style="194" customWidth="1"/>
    <col min="2822" max="2830" width="6.7109375" style="194" customWidth="1"/>
    <col min="2831" max="2831" width="7.5703125" style="194" customWidth="1"/>
    <col min="2832" max="2832" width="6.85546875" style="194" customWidth="1"/>
    <col min="2833" max="2833" width="6.28515625" style="194" customWidth="1"/>
    <col min="2834" max="2834" width="5.7109375" style="194" customWidth="1"/>
    <col min="2835" max="2835" width="16.5703125" style="194" bestFit="1" customWidth="1"/>
    <col min="2836" max="2836" width="5.7109375" style="194" customWidth="1"/>
    <col min="2837" max="2837" width="5" style="194" bestFit="1" customWidth="1"/>
    <col min="2838" max="2838" width="4.85546875" style="194" bestFit="1" customWidth="1"/>
    <col min="2839" max="2839" width="5.7109375" style="194" customWidth="1"/>
    <col min="2840" max="2840" width="6.5703125" style="194" bestFit="1" customWidth="1"/>
    <col min="2841" max="3071" width="11.42578125" style="194"/>
    <col min="3072" max="3072" width="0.140625" style="194" customWidth="1"/>
    <col min="3073" max="3073" width="2.7109375" style="194" customWidth="1"/>
    <col min="3074" max="3074" width="15.42578125" style="194" customWidth="1"/>
    <col min="3075" max="3075" width="1.28515625" style="194" customWidth="1"/>
    <col min="3076" max="3076" width="1.7109375" style="194" customWidth="1"/>
    <col min="3077" max="3077" width="22.5703125" style="194" customWidth="1"/>
    <col min="3078" max="3086" width="6.7109375" style="194" customWidth="1"/>
    <col min="3087" max="3087" width="7.5703125" style="194" customWidth="1"/>
    <col min="3088" max="3088" width="6.85546875" style="194" customWidth="1"/>
    <col min="3089" max="3089" width="6.28515625" style="194" customWidth="1"/>
    <col min="3090" max="3090" width="5.7109375" style="194" customWidth="1"/>
    <col min="3091" max="3091" width="16.5703125" style="194" bestFit="1" customWidth="1"/>
    <col min="3092" max="3092" width="5.7109375" style="194" customWidth="1"/>
    <col min="3093" max="3093" width="5" style="194" bestFit="1" customWidth="1"/>
    <col min="3094" max="3094" width="4.85546875" style="194" bestFit="1" customWidth="1"/>
    <col min="3095" max="3095" width="5.7109375" style="194" customWidth="1"/>
    <col min="3096" max="3096" width="6.5703125" style="194" bestFit="1" customWidth="1"/>
    <col min="3097" max="3327" width="11.42578125" style="194"/>
    <col min="3328" max="3328" width="0.140625" style="194" customWidth="1"/>
    <col min="3329" max="3329" width="2.7109375" style="194" customWidth="1"/>
    <col min="3330" max="3330" width="15.42578125" style="194" customWidth="1"/>
    <col min="3331" max="3331" width="1.28515625" style="194" customWidth="1"/>
    <col min="3332" max="3332" width="1.7109375" style="194" customWidth="1"/>
    <col min="3333" max="3333" width="22.5703125" style="194" customWidth="1"/>
    <col min="3334" max="3342" width="6.7109375" style="194" customWidth="1"/>
    <col min="3343" max="3343" width="7.5703125" style="194" customWidth="1"/>
    <col min="3344" max="3344" width="6.85546875" style="194" customWidth="1"/>
    <col min="3345" max="3345" width="6.28515625" style="194" customWidth="1"/>
    <col min="3346" max="3346" width="5.7109375" style="194" customWidth="1"/>
    <col min="3347" max="3347" width="16.5703125" style="194" bestFit="1" customWidth="1"/>
    <col min="3348" max="3348" width="5.7109375" style="194" customWidth="1"/>
    <col min="3349" max="3349" width="5" style="194" bestFit="1" customWidth="1"/>
    <col min="3350" max="3350" width="4.85546875" style="194" bestFit="1" customWidth="1"/>
    <col min="3351" max="3351" width="5.7109375" style="194" customWidth="1"/>
    <col min="3352" max="3352" width="6.5703125" style="194" bestFit="1" customWidth="1"/>
    <col min="3353" max="3583" width="11.42578125" style="194"/>
    <col min="3584" max="3584" width="0.140625" style="194" customWidth="1"/>
    <col min="3585" max="3585" width="2.7109375" style="194" customWidth="1"/>
    <col min="3586" max="3586" width="15.42578125" style="194" customWidth="1"/>
    <col min="3587" max="3587" width="1.28515625" style="194" customWidth="1"/>
    <col min="3588" max="3588" width="1.7109375" style="194" customWidth="1"/>
    <col min="3589" max="3589" width="22.5703125" style="194" customWidth="1"/>
    <col min="3590" max="3598" width="6.7109375" style="194" customWidth="1"/>
    <col min="3599" max="3599" width="7.5703125" style="194" customWidth="1"/>
    <col min="3600" max="3600" width="6.85546875" style="194" customWidth="1"/>
    <col min="3601" max="3601" width="6.28515625" style="194" customWidth="1"/>
    <col min="3602" max="3602" width="5.7109375" style="194" customWidth="1"/>
    <col min="3603" max="3603" width="16.5703125" style="194" bestFit="1" customWidth="1"/>
    <col min="3604" max="3604" width="5.7109375" style="194" customWidth="1"/>
    <col min="3605" max="3605" width="5" style="194" bestFit="1" customWidth="1"/>
    <col min="3606" max="3606" width="4.85546875" style="194" bestFit="1" customWidth="1"/>
    <col min="3607" max="3607" width="5.7109375" style="194" customWidth="1"/>
    <col min="3608" max="3608" width="6.5703125" style="194" bestFit="1" customWidth="1"/>
    <col min="3609" max="3839" width="11.42578125" style="194"/>
    <col min="3840" max="3840" width="0.140625" style="194" customWidth="1"/>
    <col min="3841" max="3841" width="2.7109375" style="194" customWidth="1"/>
    <col min="3842" max="3842" width="15.42578125" style="194" customWidth="1"/>
    <col min="3843" max="3843" width="1.28515625" style="194" customWidth="1"/>
    <col min="3844" max="3844" width="1.7109375" style="194" customWidth="1"/>
    <col min="3845" max="3845" width="22.5703125" style="194" customWidth="1"/>
    <col min="3846" max="3854" width="6.7109375" style="194" customWidth="1"/>
    <col min="3855" max="3855" width="7.5703125" style="194" customWidth="1"/>
    <col min="3856" max="3856" width="6.85546875" style="194" customWidth="1"/>
    <col min="3857" max="3857" width="6.28515625" style="194" customWidth="1"/>
    <col min="3858" max="3858" width="5.7109375" style="194" customWidth="1"/>
    <col min="3859" max="3859" width="16.5703125" style="194" bestFit="1" customWidth="1"/>
    <col min="3860" max="3860" width="5.7109375" style="194" customWidth="1"/>
    <col min="3861" max="3861" width="5" style="194" bestFit="1" customWidth="1"/>
    <col min="3862" max="3862" width="4.85546875" style="194" bestFit="1" customWidth="1"/>
    <col min="3863" max="3863" width="5.7109375" style="194" customWidth="1"/>
    <col min="3864" max="3864" width="6.5703125" style="194" bestFit="1" customWidth="1"/>
    <col min="3865" max="4095" width="11.42578125" style="194"/>
    <col min="4096" max="4096" width="0.140625" style="194" customWidth="1"/>
    <col min="4097" max="4097" width="2.7109375" style="194" customWidth="1"/>
    <col min="4098" max="4098" width="15.42578125" style="194" customWidth="1"/>
    <col min="4099" max="4099" width="1.28515625" style="194" customWidth="1"/>
    <col min="4100" max="4100" width="1.7109375" style="194" customWidth="1"/>
    <col min="4101" max="4101" width="22.5703125" style="194" customWidth="1"/>
    <col min="4102" max="4110" width="6.7109375" style="194" customWidth="1"/>
    <col min="4111" max="4111" width="7.5703125" style="194" customWidth="1"/>
    <col min="4112" max="4112" width="6.85546875" style="194" customWidth="1"/>
    <col min="4113" max="4113" width="6.28515625" style="194" customWidth="1"/>
    <col min="4114" max="4114" width="5.7109375" style="194" customWidth="1"/>
    <col min="4115" max="4115" width="16.5703125" style="194" bestFit="1" customWidth="1"/>
    <col min="4116" max="4116" width="5.7109375" style="194" customWidth="1"/>
    <col min="4117" max="4117" width="5" style="194" bestFit="1" customWidth="1"/>
    <col min="4118" max="4118" width="4.85546875" style="194" bestFit="1" customWidth="1"/>
    <col min="4119" max="4119" width="5.7109375" style="194" customWidth="1"/>
    <col min="4120" max="4120" width="6.5703125" style="194" bestFit="1" customWidth="1"/>
    <col min="4121" max="4351" width="11.42578125" style="194"/>
    <col min="4352" max="4352" width="0.140625" style="194" customWidth="1"/>
    <col min="4353" max="4353" width="2.7109375" style="194" customWidth="1"/>
    <col min="4354" max="4354" width="15.42578125" style="194" customWidth="1"/>
    <col min="4355" max="4355" width="1.28515625" style="194" customWidth="1"/>
    <col min="4356" max="4356" width="1.7109375" style="194" customWidth="1"/>
    <col min="4357" max="4357" width="22.5703125" style="194" customWidth="1"/>
    <col min="4358" max="4366" width="6.7109375" style="194" customWidth="1"/>
    <col min="4367" max="4367" width="7.5703125" style="194" customWidth="1"/>
    <col min="4368" max="4368" width="6.85546875" style="194" customWidth="1"/>
    <col min="4369" max="4369" width="6.28515625" style="194" customWidth="1"/>
    <col min="4370" max="4370" width="5.7109375" style="194" customWidth="1"/>
    <col min="4371" max="4371" width="16.5703125" style="194" bestFit="1" customWidth="1"/>
    <col min="4372" max="4372" width="5.7109375" style="194" customWidth="1"/>
    <col min="4373" max="4373" width="5" style="194" bestFit="1" customWidth="1"/>
    <col min="4374" max="4374" width="4.85546875" style="194" bestFit="1" customWidth="1"/>
    <col min="4375" max="4375" width="5.7109375" style="194" customWidth="1"/>
    <col min="4376" max="4376" width="6.5703125" style="194" bestFit="1" customWidth="1"/>
    <col min="4377" max="4607" width="11.42578125" style="194"/>
    <col min="4608" max="4608" width="0.140625" style="194" customWidth="1"/>
    <col min="4609" max="4609" width="2.7109375" style="194" customWidth="1"/>
    <col min="4610" max="4610" width="15.42578125" style="194" customWidth="1"/>
    <col min="4611" max="4611" width="1.28515625" style="194" customWidth="1"/>
    <col min="4612" max="4612" width="1.7109375" style="194" customWidth="1"/>
    <col min="4613" max="4613" width="22.5703125" style="194" customWidth="1"/>
    <col min="4614" max="4622" width="6.7109375" style="194" customWidth="1"/>
    <col min="4623" max="4623" width="7.5703125" style="194" customWidth="1"/>
    <col min="4624" max="4624" width="6.85546875" style="194" customWidth="1"/>
    <col min="4625" max="4625" width="6.28515625" style="194" customWidth="1"/>
    <col min="4626" max="4626" width="5.7109375" style="194" customWidth="1"/>
    <col min="4627" max="4627" width="16.5703125" style="194" bestFit="1" customWidth="1"/>
    <col min="4628" max="4628" width="5.7109375" style="194" customWidth="1"/>
    <col min="4629" max="4629" width="5" style="194" bestFit="1" customWidth="1"/>
    <col min="4630" max="4630" width="4.85546875" style="194" bestFit="1" customWidth="1"/>
    <col min="4631" max="4631" width="5.7109375" style="194" customWidth="1"/>
    <col min="4632" max="4632" width="6.5703125" style="194" bestFit="1" customWidth="1"/>
    <col min="4633" max="4863" width="11.42578125" style="194"/>
    <col min="4864" max="4864" width="0.140625" style="194" customWidth="1"/>
    <col min="4865" max="4865" width="2.7109375" style="194" customWidth="1"/>
    <col min="4866" max="4866" width="15.42578125" style="194" customWidth="1"/>
    <col min="4867" max="4867" width="1.28515625" style="194" customWidth="1"/>
    <col min="4868" max="4868" width="1.7109375" style="194" customWidth="1"/>
    <col min="4869" max="4869" width="22.5703125" style="194" customWidth="1"/>
    <col min="4870" max="4878" width="6.7109375" style="194" customWidth="1"/>
    <col min="4879" max="4879" width="7.5703125" style="194" customWidth="1"/>
    <col min="4880" max="4880" width="6.85546875" style="194" customWidth="1"/>
    <col min="4881" max="4881" width="6.28515625" style="194" customWidth="1"/>
    <col min="4882" max="4882" width="5.7109375" style="194" customWidth="1"/>
    <col min="4883" max="4883" width="16.5703125" style="194" bestFit="1" customWidth="1"/>
    <col min="4884" max="4884" width="5.7109375" style="194" customWidth="1"/>
    <col min="4885" max="4885" width="5" style="194" bestFit="1" customWidth="1"/>
    <col min="4886" max="4886" width="4.85546875" style="194" bestFit="1" customWidth="1"/>
    <col min="4887" max="4887" width="5.7109375" style="194" customWidth="1"/>
    <col min="4888" max="4888" width="6.5703125" style="194" bestFit="1" customWidth="1"/>
    <col min="4889" max="5119" width="11.42578125" style="194"/>
    <col min="5120" max="5120" width="0.140625" style="194" customWidth="1"/>
    <col min="5121" max="5121" width="2.7109375" style="194" customWidth="1"/>
    <col min="5122" max="5122" width="15.42578125" style="194" customWidth="1"/>
    <col min="5123" max="5123" width="1.28515625" style="194" customWidth="1"/>
    <col min="5124" max="5124" width="1.7109375" style="194" customWidth="1"/>
    <col min="5125" max="5125" width="22.5703125" style="194" customWidth="1"/>
    <col min="5126" max="5134" width="6.7109375" style="194" customWidth="1"/>
    <col min="5135" max="5135" width="7.5703125" style="194" customWidth="1"/>
    <col min="5136" max="5136" width="6.85546875" style="194" customWidth="1"/>
    <col min="5137" max="5137" width="6.28515625" style="194" customWidth="1"/>
    <col min="5138" max="5138" width="5.7109375" style="194" customWidth="1"/>
    <col min="5139" max="5139" width="16.5703125" style="194" bestFit="1" customWidth="1"/>
    <col min="5140" max="5140" width="5.7109375" style="194" customWidth="1"/>
    <col min="5141" max="5141" width="5" style="194" bestFit="1" customWidth="1"/>
    <col min="5142" max="5142" width="4.85546875" style="194" bestFit="1" customWidth="1"/>
    <col min="5143" max="5143" width="5.7109375" style="194" customWidth="1"/>
    <col min="5144" max="5144" width="6.5703125" style="194" bestFit="1" customWidth="1"/>
    <col min="5145" max="5375" width="11.42578125" style="194"/>
    <col min="5376" max="5376" width="0.140625" style="194" customWidth="1"/>
    <col min="5377" max="5377" width="2.7109375" style="194" customWidth="1"/>
    <col min="5378" max="5378" width="15.42578125" style="194" customWidth="1"/>
    <col min="5379" max="5379" width="1.28515625" style="194" customWidth="1"/>
    <col min="5380" max="5380" width="1.7109375" style="194" customWidth="1"/>
    <col min="5381" max="5381" width="22.5703125" style="194" customWidth="1"/>
    <col min="5382" max="5390" width="6.7109375" style="194" customWidth="1"/>
    <col min="5391" max="5391" width="7.5703125" style="194" customWidth="1"/>
    <col min="5392" max="5392" width="6.85546875" style="194" customWidth="1"/>
    <col min="5393" max="5393" width="6.28515625" style="194" customWidth="1"/>
    <col min="5394" max="5394" width="5.7109375" style="194" customWidth="1"/>
    <col min="5395" max="5395" width="16.5703125" style="194" bestFit="1" customWidth="1"/>
    <col min="5396" max="5396" width="5.7109375" style="194" customWidth="1"/>
    <col min="5397" max="5397" width="5" style="194" bestFit="1" customWidth="1"/>
    <col min="5398" max="5398" width="4.85546875" style="194" bestFit="1" customWidth="1"/>
    <col min="5399" max="5399" width="5.7109375" style="194" customWidth="1"/>
    <col min="5400" max="5400" width="6.5703125" style="194" bestFit="1" customWidth="1"/>
    <col min="5401" max="5631" width="11.42578125" style="194"/>
    <col min="5632" max="5632" width="0.140625" style="194" customWidth="1"/>
    <col min="5633" max="5633" width="2.7109375" style="194" customWidth="1"/>
    <col min="5634" max="5634" width="15.42578125" style="194" customWidth="1"/>
    <col min="5635" max="5635" width="1.28515625" style="194" customWidth="1"/>
    <col min="5636" max="5636" width="1.7109375" style="194" customWidth="1"/>
    <col min="5637" max="5637" width="22.5703125" style="194" customWidth="1"/>
    <col min="5638" max="5646" width="6.7109375" style="194" customWidth="1"/>
    <col min="5647" max="5647" width="7.5703125" style="194" customWidth="1"/>
    <col min="5648" max="5648" width="6.85546875" style="194" customWidth="1"/>
    <col min="5649" max="5649" width="6.28515625" style="194" customWidth="1"/>
    <col min="5650" max="5650" width="5.7109375" style="194" customWidth="1"/>
    <col min="5651" max="5651" width="16.5703125" style="194" bestFit="1" customWidth="1"/>
    <col min="5652" max="5652" width="5.7109375" style="194" customWidth="1"/>
    <col min="5653" max="5653" width="5" style="194" bestFit="1" customWidth="1"/>
    <col min="5654" max="5654" width="4.85546875" style="194" bestFit="1" customWidth="1"/>
    <col min="5655" max="5655" width="5.7109375" style="194" customWidth="1"/>
    <col min="5656" max="5656" width="6.5703125" style="194" bestFit="1" customWidth="1"/>
    <col min="5657" max="5887" width="11.42578125" style="194"/>
    <col min="5888" max="5888" width="0.140625" style="194" customWidth="1"/>
    <col min="5889" max="5889" width="2.7109375" style="194" customWidth="1"/>
    <col min="5890" max="5890" width="15.42578125" style="194" customWidth="1"/>
    <col min="5891" max="5891" width="1.28515625" style="194" customWidth="1"/>
    <col min="5892" max="5892" width="1.7109375" style="194" customWidth="1"/>
    <col min="5893" max="5893" width="22.5703125" style="194" customWidth="1"/>
    <col min="5894" max="5902" width="6.7109375" style="194" customWidth="1"/>
    <col min="5903" max="5903" width="7.5703125" style="194" customWidth="1"/>
    <col min="5904" max="5904" width="6.85546875" style="194" customWidth="1"/>
    <col min="5905" max="5905" width="6.28515625" style="194" customWidth="1"/>
    <col min="5906" max="5906" width="5.7109375" style="194" customWidth="1"/>
    <col min="5907" max="5907" width="16.5703125" style="194" bestFit="1" customWidth="1"/>
    <col min="5908" max="5908" width="5.7109375" style="194" customWidth="1"/>
    <col min="5909" max="5909" width="5" style="194" bestFit="1" customWidth="1"/>
    <col min="5910" max="5910" width="4.85546875" style="194" bestFit="1" customWidth="1"/>
    <col min="5911" max="5911" width="5.7109375" style="194" customWidth="1"/>
    <col min="5912" max="5912" width="6.5703125" style="194" bestFit="1" customWidth="1"/>
    <col min="5913" max="6143" width="11.42578125" style="194"/>
    <col min="6144" max="6144" width="0.140625" style="194" customWidth="1"/>
    <col min="6145" max="6145" width="2.7109375" style="194" customWidth="1"/>
    <col min="6146" max="6146" width="15.42578125" style="194" customWidth="1"/>
    <col min="6147" max="6147" width="1.28515625" style="194" customWidth="1"/>
    <col min="6148" max="6148" width="1.7109375" style="194" customWidth="1"/>
    <col min="6149" max="6149" width="22.5703125" style="194" customWidth="1"/>
    <col min="6150" max="6158" width="6.7109375" style="194" customWidth="1"/>
    <col min="6159" max="6159" width="7.5703125" style="194" customWidth="1"/>
    <col min="6160" max="6160" width="6.85546875" style="194" customWidth="1"/>
    <col min="6161" max="6161" width="6.28515625" style="194" customWidth="1"/>
    <col min="6162" max="6162" width="5.7109375" style="194" customWidth="1"/>
    <col min="6163" max="6163" width="16.5703125" style="194" bestFit="1" customWidth="1"/>
    <col min="6164" max="6164" width="5.7109375" style="194" customWidth="1"/>
    <col min="6165" max="6165" width="5" style="194" bestFit="1" customWidth="1"/>
    <col min="6166" max="6166" width="4.85546875" style="194" bestFit="1" customWidth="1"/>
    <col min="6167" max="6167" width="5.7109375" style="194" customWidth="1"/>
    <col min="6168" max="6168" width="6.5703125" style="194" bestFit="1" customWidth="1"/>
    <col min="6169" max="6399" width="11.42578125" style="194"/>
    <col min="6400" max="6400" width="0.140625" style="194" customWidth="1"/>
    <col min="6401" max="6401" width="2.7109375" style="194" customWidth="1"/>
    <col min="6402" max="6402" width="15.42578125" style="194" customWidth="1"/>
    <col min="6403" max="6403" width="1.28515625" style="194" customWidth="1"/>
    <col min="6404" max="6404" width="1.7109375" style="194" customWidth="1"/>
    <col min="6405" max="6405" width="22.5703125" style="194" customWidth="1"/>
    <col min="6406" max="6414" width="6.7109375" style="194" customWidth="1"/>
    <col min="6415" max="6415" width="7.5703125" style="194" customWidth="1"/>
    <col min="6416" max="6416" width="6.85546875" style="194" customWidth="1"/>
    <col min="6417" max="6417" width="6.28515625" style="194" customWidth="1"/>
    <col min="6418" max="6418" width="5.7109375" style="194" customWidth="1"/>
    <col min="6419" max="6419" width="16.5703125" style="194" bestFit="1" customWidth="1"/>
    <col min="6420" max="6420" width="5.7109375" style="194" customWidth="1"/>
    <col min="6421" max="6421" width="5" style="194" bestFit="1" customWidth="1"/>
    <col min="6422" max="6422" width="4.85546875" style="194" bestFit="1" customWidth="1"/>
    <col min="6423" max="6423" width="5.7109375" style="194" customWidth="1"/>
    <col min="6424" max="6424" width="6.5703125" style="194" bestFit="1" customWidth="1"/>
    <col min="6425" max="6655" width="11.42578125" style="194"/>
    <col min="6656" max="6656" width="0.140625" style="194" customWidth="1"/>
    <col min="6657" max="6657" width="2.7109375" style="194" customWidth="1"/>
    <col min="6658" max="6658" width="15.42578125" style="194" customWidth="1"/>
    <col min="6659" max="6659" width="1.28515625" style="194" customWidth="1"/>
    <col min="6660" max="6660" width="1.7109375" style="194" customWidth="1"/>
    <col min="6661" max="6661" width="22.5703125" style="194" customWidth="1"/>
    <col min="6662" max="6670" width="6.7109375" style="194" customWidth="1"/>
    <col min="6671" max="6671" width="7.5703125" style="194" customWidth="1"/>
    <col min="6672" max="6672" width="6.85546875" style="194" customWidth="1"/>
    <col min="6673" max="6673" width="6.28515625" style="194" customWidth="1"/>
    <col min="6674" max="6674" width="5.7109375" style="194" customWidth="1"/>
    <col min="6675" max="6675" width="16.5703125" style="194" bestFit="1" customWidth="1"/>
    <col min="6676" max="6676" width="5.7109375" style="194" customWidth="1"/>
    <col min="6677" max="6677" width="5" style="194" bestFit="1" customWidth="1"/>
    <col min="6678" max="6678" width="4.85546875" style="194" bestFit="1" customWidth="1"/>
    <col min="6679" max="6679" width="5.7109375" style="194" customWidth="1"/>
    <col min="6680" max="6680" width="6.5703125" style="194" bestFit="1" customWidth="1"/>
    <col min="6681" max="6911" width="11.42578125" style="194"/>
    <col min="6912" max="6912" width="0.140625" style="194" customWidth="1"/>
    <col min="6913" max="6913" width="2.7109375" style="194" customWidth="1"/>
    <col min="6914" max="6914" width="15.42578125" style="194" customWidth="1"/>
    <col min="6915" max="6915" width="1.28515625" style="194" customWidth="1"/>
    <col min="6916" max="6916" width="1.7109375" style="194" customWidth="1"/>
    <col min="6917" max="6917" width="22.5703125" style="194" customWidth="1"/>
    <col min="6918" max="6926" width="6.7109375" style="194" customWidth="1"/>
    <col min="6927" max="6927" width="7.5703125" style="194" customWidth="1"/>
    <col min="6928" max="6928" width="6.85546875" style="194" customWidth="1"/>
    <col min="6929" max="6929" width="6.28515625" style="194" customWidth="1"/>
    <col min="6930" max="6930" width="5.7109375" style="194" customWidth="1"/>
    <col min="6931" max="6931" width="16.5703125" style="194" bestFit="1" customWidth="1"/>
    <col min="6932" max="6932" width="5.7109375" style="194" customWidth="1"/>
    <col min="6933" max="6933" width="5" style="194" bestFit="1" customWidth="1"/>
    <col min="6934" max="6934" width="4.85546875" style="194" bestFit="1" customWidth="1"/>
    <col min="6935" max="6935" width="5.7109375" style="194" customWidth="1"/>
    <col min="6936" max="6936" width="6.5703125" style="194" bestFit="1" customWidth="1"/>
    <col min="6937" max="7167" width="11.42578125" style="194"/>
    <col min="7168" max="7168" width="0.140625" style="194" customWidth="1"/>
    <col min="7169" max="7169" width="2.7109375" style="194" customWidth="1"/>
    <col min="7170" max="7170" width="15.42578125" style="194" customWidth="1"/>
    <col min="7171" max="7171" width="1.28515625" style="194" customWidth="1"/>
    <col min="7172" max="7172" width="1.7109375" style="194" customWidth="1"/>
    <col min="7173" max="7173" width="22.5703125" style="194" customWidth="1"/>
    <col min="7174" max="7182" width="6.7109375" style="194" customWidth="1"/>
    <col min="7183" max="7183" width="7.5703125" style="194" customWidth="1"/>
    <col min="7184" max="7184" width="6.85546875" style="194" customWidth="1"/>
    <col min="7185" max="7185" width="6.28515625" style="194" customWidth="1"/>
    <col min="7186" max="7186" width="5.7109375" style="194" customWidth="1"/>
    <col min="7187" max="7187" width="16.5703125" style="194" bestFit="1" customWidth="1"/>
    <col min="7188" max="7188" width="5.7109375" style="194" customWidth="1"/>
    <col min="7189" max="7189" width="5" style="194" bestFit="1" customWidth="1"/>
    <col min="7190" max="7190" width="4.85546875" style="194" bestFit="1" customWidth="1"/>
    <col min="7191" max="7191" width="5.7109375" style="194" customWidth="1"/>
    <col min="7192" max="7192" width="6.5703125" style="194" bestFit="1" customWidth="1"/>
    <col min="7193" max="7423" width="11.42578125" style="194"/>
    <col min="7424" max="7424" width="0.140625" style="194" customWidth="1"/>
    <col min="7425" max="7425" width="2.7109375" style="194" customWidth="1"/>
    <col min="7426" max="7426" width="15.42578125" style="194" customWidth="1"/>
    <col min="7427" max="7427" width="1.28515625" style="194" customWidth="1"/>
    <col min="7428" max="7428" width="1.7109375" style="194" customWidth="1"/>
    <col min="7429" max="7429" width="22.5703125" style="194" customWidth="1"/>
    <col min="7430" max="7438" width="6.7109375" style="194" customWidth="1"/>
    <col min="7439" max="7439" width="7.5703125" style="194" customWidth="1"/>
    <col min="7440" max="7440" width="6.85546875" style="194" customWidth="1"/>
    <col min="7441" max="7441" width="6.28515625" style="194" customWidth="1"/>
    <col min="7442" max="7442" width="5.7109375" style="194" customWidth="1"/>
    <col min="7443" max="7443" width="16.5703125" style="194" bestFit="1" customWidth="1"/>
    <col min="7444" max="7444" width="5.7109375" style="194" customWidth="1"/>
    <col min="7445" max="7445" width="5" style="194" bestFit="1" customWidth="1"/>
    <col min="7446" max="7446" width="4.85546875" style="194" bestFit="1" customWidth="1"/>
    <col min="7447" max="7447" width="5.7109375" style="194" customWidth="1"/>
    <col min="7448" max="7448" width="6.5703125" style="194" bestFit="1" customWidth="1"/>
    <col min="7449" max="7679" width="11.42578125" style="194"/>
    <col min="7680" max="7680" width="0.140625" style="194" customWidth="1"/>
    <col min="7681" max="7681" width="2.7109375" style="194" customWidth="1"/>
    <col min="7682" max="7682" width="15.42578125" style="194" customWidth="1"/>
    <col min="7683" max="7683" width="1.28515625" style="194" customWidth="1"/>
    <col min="7684" max="7684" width="1.7109375" style="194" customWidth="1"/>
    <col min="7685" max="7685" width="22.5703125" style="194" customWidth="1"/>
    <col min="7686" max="7694" width="6.7109375" style="194" customWidth="1"/>
    <col min="7695" max="7695" width="7.5703125" style="194" customWidth="1"/>
    <col min="7696" max="7696" width="6.85546875" style="194" customWidth="1"/>
    <col min="7697" max="7697" width="6.28515625" style="194" customWidth="1"/>
    <col min="7698" max="7698" width="5.7109375" style="194" customWidth="1"/>
    <col min="7699" max="7699" width="16.5703125" style="194" bestFit="1" customWidth="1"/>
    <col min="7700" max="7700" width="5.7109375" style="194" customWidth="1"/>
    <col min="7701" max="7701" width="5" style="194" bestFit="1" customWidth="1"/>
    <col min="7702" max="7702" width="4.85546875" style="194" bestFit="1" customWidth="1"/>
    <col min="7703" max="7703" width="5.7109375" style="194" customWidth="1"/>
    <col min="7704" max="7704" width="6.5703125" style="194" bestFit="1" customWidth="1"/>
    <col min="7705" max="7935" width="11.42578125" style="194"/>
    <col min="7936" max="7936" width="0.140625" style="194" customWidth="1"/>
    <col min="7937" max="7937" width="2.7109375" style="194" customWidth="1"/>
    <col min="7938" max="7938" width="15.42578125" style="194" customWidth="1"/>
    <col min="7939" max="7939" width="1.28515625" style="194" customWidth="1"/>
    <col min="7940" max="7940" width="1.7109375" style="194" customWidth="1"/>
    <col min="7941" max="7941" width="22.5703125" style="194" customWidth="1"/>
    <col min="7942" max="7950" width="6.7109375" style="194" customWidth="1"/>
    <col min="7951" max="7951" width="7.5703125" style="194" customWidth="1"/>
    <col min="7952" max="7952" width="6.85546875" style="194" customWidth="1"/>
    <col min="7953" max="7953" width="6.28515625" style="194" customWidth="1"/>
    <col min="7954" max="7954" width="5.7109375" style="194" customWidth="1"/>
    <col min="7955" max="7955" width="16.5703125" style="194" bestFit="1" customWidth="1"/>
    <col min="7956" max="7956" width="5.7109375" style="194" customWidth="1"/>
    <col min="7957" max="7957" width="5" style="194" bestFit="1" customWidth="1"/>
    <col min="7958" max="7958" width="4.85546875" style="194" bestFit="1" customWidth="1"/>
    <col min="7959" max="7959" width="5.7109375" style="194" customWidth="1"/>
    <col min="7960" max="7960" width="6.5703125" style="194" bestFit="1" customWidth="1"/>
    <col min="7961" max="8191" width="11.42578125" style="194"/>
    <col min="8192" max="8192" width="0.140625" style="194" customWidth="1"/>
    <col min="8193" max="8193" width="2.7109375" style="194" customWidth="1"/>
    <col min="8194" max="8194" width="15.42578125" style="194" customWidth="1"/>
    <col min="8195" max="8195" width="1.28515625" style="194" customWidth="1"/>
    <col min="8196" max="8196" width="1.7109375" style="194" customWidth="1"/>
    <col min="8197" max="8197" width="22.5703125" style="194" customWidth="1"/>
    <col min="8198" max="8206" width="6.7109375" style="194" customWidth="1"/>
    <col min="8207" max="8207" width="7.5703125" style="194" customWidth="1"/>
    <col min="8208" max="8208" width="6.85546875" style="194" customWidth="1"/>
    <col min="8209" max="8209" width="6.28515625" style="194" customWidth="1"/>
    <col min="8210" max="8210" width="5.7109375" style="194" customWidth="1"/>
    <col min="8211" max="8211" width="16.5703125" style="194" bestFit="1" customWidth="1"/>
    <col min="8212" max="8212" width="5.7109375" style="194" customWidth="1"/>
    <col min="8213" max="8213" width="5" style="194" bestFit="1" customWidth="1"/>
    <col min="8214" max="8214" width="4.85546875" style="194" bestFit="1" customWidth="1"/>
    <col min="8215" max="8215" width="5.7109375" style="194" customWidth="1"/>
    <col min="8216" max="8216" width="6.5703125" style="194" bestFit="1" customWidth="1"/>
    <col min="8217" max="8447" width="11.42578125" style="194"/>
    <col min="8448" max="8448" width="0.140625" style="194" customWidth="1"/>
    <col min="8449" max="8449" width="2.7109375" style="194" customWidth="1"/>
    <col min="8450" max="8450" width="15.42578125" style="194" customWidth="1"/>
    <col min="8451" max="8451" width="1.28515625" style="194" customWidth="1"/>
    <col min="8452" max="8452" width="1.7109375" style="194" customWidth="1"/>
    <col min="8453" max="8453" width="22.5703125" style="194" customWidth="1"/>
    <col min="8454" max="8462" width="6.7109375" style="194" customWidth="1"/>
    <col min="8463" max="8463" width="7.5703125" style="194" customWidth="1"/>
    <col min="8464" max="8464" width="6.85546875" style="194" customWidth="1"/>
    <col min="8465" max="8465" width="6.28515625" style="194" customWidth="1"/>
    <col min="8466" max="8466" width="5.7109375" style="194" customWidth="1"/>
    <col min="8467" max="8467" width="16.5703125" style="194" bestFit="1" customWidth="1"/>
    <col min="8468" max="8468" width="5.7109375" style="194" customWidth="1"/>
    <col min="8469" max="8469" width="5" style="194" bestFit="1" customWidth="1"/>
    <col min="8470" max="8470" width="4.85546875" style="194" bestFit="1" customWidth="1"/>
    <col min="8471" max="8471" width="5.7109375" style="194" customWidth="1"/>
    <col min="8472" max="8472" width="6.5703125" style="194" bestFit="1" customWidth="1"/>
    <col min="8473" max="8703" width="11.42578125" style="194"/>
    <col min="8704" max="8704" width="0.140625" style="194" customWidth="1"/>
    <col min="8705" max="8705" width="2.7109375" style="194" customWidth="1"/>
    <col min="8706" max="8706" width="15.42578125" style="194" customWidth="1"/>
    <col min="8707" max="8707" width="1.28515625" style="194" customWidth="1"/>
    <col min="8708" max="8708" width="1.7109375" style="194" customWidth="1"/>
    <col min="8709" max="8709" width="22.5703125" style="194" customWidth="1"/>
    <col min="8710" max="8718" width="6.7109375" style="194" customWidth="1"/>
    <col min="8719" max="8719" width="7.5703125" style="194" customWidth="1"/>
    <col min="8720" max="8720" width="6.85546875" style="194" customWidth="1"/>
    <col min="8721" max="8721" width="6.28515625" style="194" customWidth="1"/>
    <col min="8722" max="8722" width="5.7109375" style="194" customWidth="1"/>
    <col min="8723" max="8723" width="16.5703125" style="194" bestFit="1" customWidth="1"/>
    <col min="8724" max="8724" width="5.7109375" style="194" customWidth="1"/>
    <col min="8725" max="8725" width="5" style="194" bestFit="1" customWidth="1"/>
    <col min="8726" max="8726" width="4.85546875" style="194" bestFit="1" customWidth="1"/>
    <col min="8727" max="8727" width="5.7109375" style="194" customWidth="1"/>
    <col min="8728" max="8728" width="6.5703125" style="194" bestFit="1" customWidth="1"/>
    <col min="8729" max="8959" width="11.42578125" style="194"/>
    <col min="8960" max="8960" width="0.140625" style="194" customWidth="1"/>
    <col min="8961" max="8961" width="2.7109375" style="194" customWidth="1"/>
    <col min="8962" max="8962" width="15.42578125" style="194" customWidth="1"/>
    <col min="8963" max="8963" width="1.28515625" style="194" customWidth="1"/>
    <col min="8964" max="8964" width="1.7109375" style="194" customWidth="1"/>
    <col min="8965" max="8965" width="22.5703125" style="194" customWidth="1"/>
    <col min="8966" max="8974" width="6.7109375" style="194" customWidth="1"/>
    <col min="8975" max="8975" width="7.5703125" style="194" customWidth="1"/>
    <col min="8976" max="8976" width="6.85546875" style="194" customWidth="1"/>
    <col min="8977" max="8977" width="6.28515625" style="194" customWidth="1"/>
    <col min="8978" max="8978" width="5.7109375" style="194" customWidth="1"/>
    <col min="8979" max="8979" width="16.5703125" style="194" bestFit="1" customWidth="1"/>
    <col min="8980" max="8980" width="5.7109375" style="194" customWidth="1"/>
    <col min="8981" max="8981" width="5" style="194" bestFit="1" customWidth="1"/>
    <col min="8982" max="8982" width="4.85546875" style="194" bestFit="1" customWidth="1"/>
    <col min="8983" max="8983" width="5.7109375" style="194" customWidth="1"/>
    <col min="8984" max="8984" width="6.5703125" style="194" bestFit="1" customWidth="1"/>
    <col min="8985" max="9215" width="11.42578125" style="194"/>
    <col min="9216" max="9216" width="0.140625" style="194" customWidth="1"/>
    <col min="9217" max="9217" width="2.7109375" style="194" customWidth="1"/>
    <col min="9218" max="9218" width="15.42578125" style="194" customWidth="1"/>
    <col min="9219" max="9219" width="1.28515625" style="194" customWidth="1"/>
    <col min="9220" max="9220" width="1.7109375" style="194" customWidth="1"/>
    <col min="9221" max="9221" width="22.5703125" style="194" customWidth="1"/>
    <col min="9222" max="9230" width="6.7109375" style="194" customWidth="1"/>
    <col min="9231" max="9231" width="7.5703125" style="194" customWidth="1"/>
    <col min="9232" max="9232" width="6.85546875" style="194" customWidth="1"/>
    <col min="9233" max="9233" width="6.28515625" style="194" customWidth="1"/>
    <col min="9234" max="9234" width="5.7109375" style="194" customWidth="1"/>
    <col min="9235" max="9235" width="16.5703125" style="194" bestFit="1" customWidth="1"/>
    <col min="9236" max="9236" width="5.7109375" style="194" customWidth="1"/>
    <col min="9237" max="9237" width="5" style="194" bestFit="1" customWidth="1"/>
    <col min="9238" max="9238" width="4.85546875" style="194" bestFit="1" customWidth="1"/>
    <col min="9239" max="9239" width="5.7109375" style="194" customWidth="1"/>
    <col min="9240" max="9240" width="6.5703125" style="194" bestFit="1" customWidth="1"/>
    <col min="9241" max="9471" width="11.42578125" style="194"/>
    <col min="9472" max="9472" width="0.140625" style="194" customWidth="1"/>
    <col min="9473" max="9473" width="2.7109375" style="194" customWidth="1"/>
    <col min="9474" max="9474" width="15.42578125" style="194" customWidth="1"/>
    <col min="9475" max="9475" width="1.28515625" style="194" customWidth="1"/>
    <col min="9476" max="9476" width="1.7109375" style="194" customWidth="1"/>
    <col min="9477" max="9477" width="22.5703125" style="194" customWidth="1"/>
    <col min="9478" max="9486" width="6.7109375" style="194" customWidth="1"/>
    <col min="9487" max="9487" width="7.5703125" style="194" customWidth="1"/>
    <col min="9488" max="9488" width="6.85546875" style="194" customWidth="1"/>
    <col min="9489" max="9489" width="6.28515625" style="194" customWidth="1"/>
    <col min="9490" max="9490" width="5.7109375" style="194" customWidth="1"/>
    <col min="9491" max="9491" width="16.5703125" style="194" bestFit="1" customWidth="1"/>
    <col min="9492" max="9492" width="5.7109375" style="194" customWidth="1"/>
    <col min="9493" max="9493" width="5" style="194" bestFit="1" customWidth="1"/>
    <col min="9494" max="9494" width="4.85546875" style="194" bestFit="1" customWidth="1"/>
    <col min="9495" max="9495" width="5.7109375" style="194" customWidth="1"/>
    <col min="9496" max="9496" width="6.5703125" style="194" bestFit="1" customWidth="1"/>
    <col min="9497" max="9727" width="11.42578125" style="194"/>
    <col min="9728" max="9728" width="0.140625" style="194" customWidth="1"/>
    <col min="9729" max="9729" width="2.7109375" style="194" customWidth="1"/>
    <col min="9730" max="9730" width="15.42578125" style="194" customWidth="1"/>
    <col min="9731" max="9731" width="1.28515625" style="194" customWidth="1"/>
    <col min="9732" max="9732" width="1.7109375" style="194" customWidth="1"/>
    <col min="9733" max="9733" width="22.5703125" style="194" customWidth="1"/>
    <col min="9734" max="9742" width="6.7109375" style="194" customWidth="1"/>
    <col min="9743" max="9743" width="7.5703125" style="194" customWidth="1"/>
    <col min="9744" max="9744" width="6.85546875" style="194" customWidth="1"/>
    <col min="9745" max="9745" width="6.28515625" style="194" customWidth="1"/>
    <col min="9746" max="9746" width="5.7109375" style="194" customWidth="1"/>
    <col min="9747" max="9747" width="16.5703125" style="194" bestFit="1" customWidth="1"/>
    <col min="9748" max="9748" width="5.7109375" style="194" customWidth="1"/>
    <col min="9749" max="9749" width="5" style="194" bestFit="1" customWidth="1"/>
    <col min="9750" max="9750" width="4.85546875" style="194" bestFit="1" customWidth="1"/>
    <col min="9751" max="9751" width="5.7109375" style="194" customWidth="1"/>
    <col min="9752" max="9752" width="6.5703125" style="194" bestFit="1" customWidth="1"/>
    <col min="9753" max="9983" width="11.42578125" style="194"/>
    <col min="9984" max="9984" width="0.140625" style="194" customWidth="1"/>
    <col min="9985" max="9985" width="2.7109375" style="194" customWidth="1"/>
    <col min="9986" max="9986" width="15.42578125" style="194" customWidth="1"/>
    <col min="9987" max="9987" width="1.28515625" style="194" customWidth="1"/>
    <col min="9988" max="9988" width="1.7109375" style="194" customWidth="1"/>
    <col min="9989" max="9989" width="22.5703125" style="194" customWidth="1"/>
    <col min="9990" max="9998" width="6.7109375" style="194" customWidth="1"/>
    <col min="9999" max="9999" width="7.5703125" style="194" customWidth="1"/>
    <col min="10000" max="10000" width="6.85546875" style="194" customWidth="1"/>
    <col min="10001" max="10001" width="6.28515625" style="194" customWidth="1"/>
    <col min="10002" max="10002" width="5.7109375" style="194" customWidth="1"/>
    <col min="10003" max="10003" width="16.5703125" style="194" bestFit="1" customWidth="1"/>
    <col min="10004" max="10004" width="5.7109375" style="194" customWidth="1"/>
    <col min="10005" max="10005" width="5" style="194" bestFit="1" customWidth="1"/>
    <col min="10006" max="10006" width="4.85546875" style="194" bestFit="1" customWidth="1"/>
    <col min="10007" max="10007" width="5.7109375" style="194" customWidth="1"/>
    <col min="10008" max="10008" width="6.5703125" style="194" bestFit="1" customWidth="1"/>
    <col min="10009" max="10239" width="11.42578125" style="194"/>
    <col min="10240" max="10240" width="0.140625" style="194" customWidth="1"/>
    <col min="10241" max="10241" width="2.7109375" style="194" customWidth="1"/>
    <col min="10242" max="10242" width="15.42578125" style="194" customWidth="1"/>
    <col min="10243" max="10243" width="1.28515625" style="194" customWidth="1"/>
    <col min="10244" max="10244" width="1.7109375" style="194" customWidth="1"/>
    <col min="10245" max="10245" width="22.5703125" style="194" customWidth="1"/>
    <col min="10246" max="10254" width="6.7109375" style="194" customWidth="1"/>
    <col min="10255" max="10255" width="7.5703125" style="194" customWidth="1"/>
    <col min="10256" max="10256" width="6.85546875" style="194" customWidth="1"/>
    <col min="10257" max="10257" width="6.28515625" style="194" customWidth="1"/>
    <col min="10258" max="10258" width="5.7109375" style="194" customWidth="1"/>
    <col min="10259" max="10259" width="16.5703125" style="194" bestFit="1" customWidth="1"/>
    <col min="10260" max="10260" width="5.7109375" style="194" customWidth="1"/>
    <col min="10261" max="10261" width="5" style="194" bestFit="1" customWidth="1"/>
    <col min="10262" max="10262" width="4.85546875" style="194" bestFit="1" customWidth="1"/>
    <col min="10263" max="10263" width="5.7109375" style="194" customWidth="1"/>
    <col min="10264" max="10264" width="6.5703125" style="194" bestFit="1" customWidth="1"/>
    <col min="10265" max="10495" width="11.42578125" style="194"/>
    <col min="10496" max="10496" width="0.140625" style="194" customWidth="1"/>
    <col min="10497" max="10497" width="2.7109375" style="194" customWidth="1"/>
    <col min="10498" max="10498" width="15.42578125" style="194" customWidth="1"/>
    <col min="10499" max="10499" width="1.28515625" style="194" customWidth="1"/>
    <col min="10500" max="10500" width="1.7109375" style="194" customWidth="1"/>
    <col min="10501" max="10501" width="22.5703125" style="194" customWidth="1"/>
    <col min="10502" max="10510" width="6.7109375" style="194" customWidth="1"/>
    <col min="10511" max="10511" width="7.5703125" style="194" customWidth="1"/>
    <col min="10512" max="10512" width="6.85546875" style="194" customWidth="1"/>
    <col min="10513" max="10513" width="6.28515625" style="194" customWidth="1"/>
    <col min="10514" max="10514" width="5.7109375" style="194" customWidth="1"/>
    <col min="10515" max="10515" width="16.5703125" style="194" bestFit="1" customWidth="1"/>
    <col min="10516" max="10516" width="5.7109375" style="194" customWidth="1"/>
    <col min="10517" max="10517" width="5" style="194" bestFit="1" customWidth="1"/>
    <col min="10518" max="10518" width="4.85546875" style="194" bestFit="1" customWidth="1"/>
    <col min="10519" max="10519" width="5.7109375" style="194" customWidth="1"/>
    <col min="10520" max="10520" width="6.5703125" style="194" bestFit="1" customWidth="1"/>
    <col min="10521" max="10751" width="11.42578125" style="194"/>
    <col min="10752" max="10752" width="0.140625" style="194" customWidth="1"/>
    <col min="10753" max="10753" width="2.7109375" style="194" customWidth="1"/>
    <col min="10754" max="10754" width="15.42578125" style="194" customWidth="1"/>
    <col min="10755" max="10755" width="1.28515625" style="194" customWidth="1"/>
    <col min="10756" max="10756" width="1.7109375" style="194" customWidth="1"/>
    <col min="10757" max="10757" width="22.5703125" style="194" customWidth="1"/>
    <col min="10758" max="10766" width="6.7109375" style="194" customWidth="1"/>
    <col min="10767" max="10767" width="7.5703125" style="194" customWidth="1"/>
    <col min="10768" max="10768" width="6.85546875" style="194" customWidth="1"/>
    <col min="10769" max="10769" width="6.28515625" style="194" customWidth="1"/>
    <col min="10770" max="10770" width="5.7109375" style="194" customWidth="1"/>
    <col min="10771" max="10771" width="16.5703125" style="194" bestFit="1" customWidth="1"/>
    <col min="10772" max="10772" width="5.7109375" style="194" customWidth="1"/>
    <col min="10773" max="10773" width="5" style="194" bestFit="1" customWidth="1"/>
    <col min="10774" max="10774" width="4.85546875" style="194" bestFit="1" customWidth="1"/>
    <col min="10775" max="10775" width="5.7109375" style="194" customWidth="1"/>
    <col min="10776" max="10776" width="6.5703125" style="194" bestFit="1" customWidth="1"/>
    <col min="10777" max="11007" width="11.42578125" style="194"/>
    <col min="11008" max="11008" width="0.140625" style="194" customWidth="1"/>
    <col min="11009" max="11009" width="2.7109375" style="194" customWidth="1"/>
    <col min="11010" max="11010" width="15.42578125" style="194" customWidth="1"/>
    <col min="11011" max="11011" width="1.28515625" style="194" customWidth="1"/>
    <col min="11012" max="11012" width="1.7109375" style="194" customWidth="1"/>
    <col min="11013" max="11013" width="22.5703125" style="194" customWidth="1"/>
    <col min="11014" max="11022" width="6.7109375" style="194" customWidth="1"/>
    <col min="11023" max="11023" width="7.5703125" style="194" customWidth="1"/>
    <col min="11024" max="11024" width="6.85546875" style="194" customWidth="1"/>
    <col min="11025" max="11025" width="6.28515625" style="194" customWidth="1"/>
    <col min="11026" max="11026" width="5.7109375" style="194" customWidth="1"/>
    <col min="11027" max="11027" width="16.5703125" style="194" bestFit="1" customWidth="1"/>
    <col min="11028" max="11028" width="5.7109375" style="194" customWidth="1"/>
    <col min="11029" max="11029" width="5" style="194" bestFit="1" customWidth="1"/>
    <col min="11030" max="11030" width="4.85546875" style="194" bestFit="1" customWidth="1"/>
    <col min="11031" max="11031" width="5.7109375" style="194" customWidth="1"/>
    <col min="11032" max="11032" width="6.5703125" style="194" bestFit="1" customWidth="1"/>
    <col min="11033" max="11263" width="11.42578125" style="194"/>
    <col min="11264" max="11264" width="0.140625" style="194" customWidth="1"/>
    <col min="11265" max="11265" width="2.7109375" style="194" customWidth="1"/>
    <col min="11266" max="11266" width="15.42578125" style="194" customWidth="1"/>
    <col min="11267" max="11267" width="1.28515625" style="194" customWidth="1"/>
    <col min="11268" max="11268" width="1.7109375" style="194" customWidth="1"/>
    <col min="11269" max="11269" width="22.5703125" style="194" customWidth="1"/>
    <col min="11270" max="11278" width="6.7109375" style="194" customWidth="1"/>
    <col min="11279" max="11279" width="7.5703125" style="194" customWidth="1"/>
    <col min="11280" max="11280" width="6.85546875" style="194" customWidth="1"/>
    <col min="11281" max="11281" width="6.28515625" style="194" customWidth="1"/>
    <col min="11282" max="11282" width="5.7109375" style="194" customWidth="1"/>
    <col min="11283" max="11283" width="16.5703125" style="194" bestFit="1" customWidth="1"/>
    <col min="11284" max="11284" width="5.7109375" style="194" customWidth="1"/>
    <col min="11285" max="11285" width="5" style="194" bestFit="1" customWidth="1"/>
    <col min="11286" max="11286" width="4.85546875" style="194" bestFit="1" customWidth="1"/>
    <col min="11287" max="11287" width="5.7109375" style="194" customWidth="1"/>
    <col min="11288" max="11288" width="6.5703125" style="194" bestFit="1" customWidth="1"/>
    <col min="11289" max="11519" width="11.42578125" style="194"/>
    <col min="11520" max="11520" width="0.140625" style="194" customWidth="1"/>
    <col min="11521" max="11521" width="2.7109375" style="194" customWidth="1"/>
    <col min="11522" max="11522" width="15.42578125" style="194" customWidth="1"/>
    <col min="11523" max="11523" width="1.28515625" style="194" customWidth="1"/>
    <col min="11524" max="11524" width="1.7109375" style="194" customWidth="1"/>
    <col min="11525" max="11525" width="22.5703125" style="194" customWidth="1"/>
    <col min="11526" max="11534" width="6.7109375" style="194" customWidth="1"/>
    <col min="11535" max="11535" width="7.5703125" style="194" customWidth="1"/>
    <col min="11536" max="11536" width="6.85546875" style="194" customWidth="1"/>
    <col min="11537" max="11537" width="6.28515625" style="194" customWidth="1"/>
    <col min="11538" max="11538" width="5.7109375" style="194" customWidth="1"/>
    <col min="11539" max="11539" width="16.5703125" style="194" bestFit="1" customWidth="1"/>
    <col min="11540" max="11540" width="5.7109375" style="194" customWidth="1"/>
    <col min="11541" max="11541" width="5" style="194" bestFit="1" customWidth="1"/>
    <col min="11542" max="11542" width="4.85546875" style="194" bestFit="1" customWidth="1"/>
    <col min="11543" max="11543" width="5.7109375" style="194" customWidth="1"/>
    <col min="11544" max="11544" width="6.5703125" style="194" bestFit="1" customWidth="1"/>
    <col min="11545" max="11775" width="11.42578125" style="194"/>
    <col min="11776" max="11776" width="0.140625" style="194" customWidth="1"/>
    <col min="11777" max="11777" width="2.7109375" style="194" customWidth="1"/>
    <col min="11778" max="11778" width="15.42578125" style="194" customWidth="1"/>
    <col min="11779" max="11779" width="1.28515625" style="194" customWidth="1"/>
    <col min="11780" max="11780" width="1.7109375" style="194" customWidth="1"/>
    <col min="11781" max="11781" width="22.5703125" style="194" customWidth="1"/>
    <col min="11782" max="11790" width="6.7109375" style="194" customWidth="1"/>
    <col min="11791" max="11791" width="7.5703125" style="194" customWidth="1"/>
    <col min="11792" max="11792" width="6.85546875" style="194" customWidth="1"/>
    <col min="11793" max="11793" width="6.28515625" style="194" customWidth="1"/>
    <col min="11794" max="11794" width="5.7109375" style="194" customWidth="1"/>
    <col min="11795" max="11795" width="16.5703125" style="194" bestFit="1" customWidth="1"/>
    <col min="11796" max="11796" width="5.7109375" style="194" customWidth="1"/>
    <col min="11797" max="11797" width="5" style="194" bestFit="1" customWidth="1"/>
    <col min="11798" max="11798" width="4.85546875" style="194" bestFit="1" customWidth="1"/>
    <col min="11799" max="11799" width="5.7109375" style="194" customWidth="1"/>
    <col min="11800" max="11800" width="6.5703125" style="194" bestFit="1" customWidth="1"/>
    <col min="11801" max="12031" width="11.42578125" style="194"/>
    <col min="12032" max="12032" width="0.140625" style="194" customWidth="1"/>
    <col min="12033" max="12033" width="2.7109375" style="194" customWidth="1"/>
    <col min="12034" max="12034" width="15.42578125" style="194" customWidth="1"/>
    <col min="12035" max="12035" width="1.28515625" style="194" customWidth="1"/>
    <col min="12036" max="12036" width="1.7109375" style="194" customWidth="1"/>
    <col min="12037" max="12037" width="22.5703125" style="194" customWidth="1"/>
    <col min="12038" max="12046" width="6.7109375" style="194" customWidth="1"/>
    <col min="12047" max="12047" width="7.5703125" style="194" customWidth="1"/>
    <col min="12048" max="12048" width="6.85546875" style="194" customWidth="1"/>
    <col min="12049" max="12049" width="6.28515625" style="194" customWidth="1"/>
    <col min="12050" max="12050" width="5.7109375" style="194" customWidth="1"/>
    <col min="12051" max="12051" width="16.5703125" style="194" bestFit="1" customWidth="1"/>
    <col min="12052" max="12052" width="5.7109375" style="194" customWidth="1"/>
    <col min="12053" max="12053" width="5" style="194" bestFit="1" customWidth="1"/>
    <col min="12054" max="12054" width="4.85546875" style="194" bestFit="1" customWidth="1"/>
    <col min="12055" max="12055" width="5.7109375" style="194" customWidth="1"/>
    <col min="12056" max="12056" width="6.5703125" style="194" bestFit="1" customWidth="1"/>
    <col min="12057" max="12287" width="11.42578125" style="194"/>
    <col min="12288" max="12288" width="0.140625" style="194" customWidth="1"/>
    <col min="12289" max="12289" width="2.7109375" style="194" customWidth="1"/>
    <col min="12290" max="12290" width="15.42578125" style="194" customWidth="1"/>
    <col min="12291" max="12291" width="1.28515625" style="194" customWidth="1"/>
    <col min="12292" max="12292" width="1.7109375" style="194" customWidth="1"/>
    <col min="12293" max="12293" width="22.5703125" style="194" customWidth="1"/>
    <col min="12294" max="12302" width="6.7109375" style="194" customWidth="1"/>
    <col min="12303" max="12303" width="7.5703125" style="194" customWidth="1"/>
    <col min="12304" max="12304" width="6.85546875" style="194" customWidth="1"/>
    <col min="12305" max="12305" width="6.28515625" style="194" customWidth="1"/>
    <col min="12306" max="12306" width="5.7109375" style="194" customWidth="1"/>
    <col min="12307" max="12307" width="16.5703125" style="194" bestFit="1" customWidth="1"/>
    <col min="12308" max="12308" width="5.7109375" style="194" customWidth="1"/>
    <col min="12309" max="12309" width="5" style="194" bestFit="1" customWidth="1"/>
    <col min="12310" max="12310" width="4.85546875" style="194" bestFit="1" customWidth="1"/>
    <col min="12311" max="12311" width="5.7109375" style="194" customWidth="1"/>
    <col min="12312" max="12312" width="6.5703125" style="194" bestFit="1" customWidth="1"/>
    <col min="12313" max="12543" width="11.42578125" style="194"/>
    <col min="12544" max="12544" width="0.140625" style="194" customWidth="1"/>
    <col min="12545" max="12545" width="2.7109375" style="194" customWidth="1"/>
    <col min="12546" max="12546" width="15.42578125" style="194" customWidth="1"/>
    <col min="12547" max="12547" width="1.28515625" style="194" customWidth="1"/>
    <col min="12548" max="12548" width="1.7109375" style="194" customWidth="1"/>
    <col min="12549" max="12549" width="22.5703125" style="194" customWidth="1"/>
    <col min="12550" max="12558" width="6.7109375" style="194" customWidth="1"/>
    <col min="12559" max="12559" width="7.5703125" style="194" customWidth="1"/>
    <col min="12560" max="12560" width="6.85546875" style="194" customWidth="1"/>
    <col min="12561" max="12561" width="6.28515625" style="194" customWidth="1"/>
    <col min="12562" max="12562" width="5.7109375" style="194" customWidth="1"/>
    <col min="12563" max="12563" width="16.5703125" style="194" bestFit="1" customWidth="1"/>
    <col min="12564" max="12564" width="5.7109375" style="194" customWidth="1"/>
    <col min="12565" max="12565" width="5" style="194" bestFit="1" customWidth="1"/>
    <col min="12566" max="12566" width="4.85546875" style="194" bestFit="1" customWidth="1"/>
    <col min="12567" max="12567" width="5.7109375" style="194" customWidth="1"/>
    <col min="12568" max="12568" width="6.5703125" style="194" bestFit="1" customWidth="1"/>
    <col min="12569" max="12799" width="11.42578125" style="194"/>
    <col min="12800" max="12800" width="0.140625" style="194" customWidth="1"/>
    <col min="12801" max="12801" width="2.7109375" style="194" customWidth="1"/>
    <col min="12802" max="12802" width="15.42578125" style="194" customWidth="1"/>
    <col min="12803" max="12803" width="1.28515625" style="194" customWidth="1"/>
    <col min="12804" max="12804" width="1.7109375" style="194" customWidth="1"/>
    <col min="12805" max="12805" width="22.5703125" style="194" customWidth="1"/>
    <col min="12806" max="12814" width="6.7109375" style="194" customWidth="1"/>
    <col min="12815" max="12815" width="7.5703125" style="194" customWidth="1"/>
    <col min="12816" max="12816" width="6.85546875" style="194" customWidth="1"/>
    <col min="12817" max="12817" width="6.28515625" style="194" customWidth="1"/>
    <col min="12818" max="12818" width="5.7109375" style="194" customWidth="1"/>
    <col min="12819" max="12819" width="16.5703125" style="194" bestFit="1" customWidth="1"/>
    <col min="12820" max="12820" width="5.7109375" style="194" customWidth="1"/>
    <col min="12821" max="12821" width="5" style="194" bestFit="1" customWidth="1"/>
    <col min="12822" max="12822" width="4.85546875" style="194" bestFit="1" customWidth="1"/>
    <col min="12823" max="12823" width="5.7109375" style="194" customWidth="1"/>
    <col min="12824" max="12824" width="6.5703125" style="194" bestFit="1" customWidth="1"/>
    <col min="12825" max="13055" width="11.42578125" style="194"/>
    <col min="13056" max="13056" width="0.140625" style="194" customWidth="1"/>
    <col min="13057" max="13057" width="2.7109375" style="194" customWidth="1"/>
    <col min="13058" max="13058" width="15.42578125" style="194" customWidth="1"/>
    <col min="13059" max="13059" width="1.28515625" style="194" customWidth="1"/>
    <col min="13060" max="13060" width="1.7109375" style="194" customWidth="1"/>
    <col min="13061" max="13061" width="22.5703125" style="194" customWidth="1"/>
    <col min="13062" max="13070" width="6.7109375" style="194" customWidth="1"/>
    <col min="13071" max="13071" width="7.5703125" style="194" customWidth="1"/>
    <col min="13072" max="13072" width="6.85546875" style="194" customWidth="1"/>
    <col min="13073" max="13073" width="6.28515625" style="194" customWidth="1"/>
    <col min="13074" max="13074" width="5.7109375" style="194" customWidth="1"/>
    <col min="13075" max="13075" width="16.5703125" style="194" bestFit="1" customWidth="1"/>
    <col min="13076" max="13076" width="5.7109375" style="194" customWidth="1"/>
    <col min="13077" max="13077" width="5" style="194" bestFit="1" customWidth="1"/>
    <col min="13078" max="13078" width="4.85546875" style="194" bestFit="1" customWidth="1"/>
    <col min="13079" max="13079" width="5.7109375" style="194" customWidth="1"/>
    <col min="13080" max="13080" width="6.5703125" style="194" bestFit="1" customWidth="1"/>
    <col min="13081" max="13311" width="11.42578125" style="194"/>
    <col min="13312" max="13312" width="0.140625" style="194" customWidth="1"/>
    <col min="13313" max="13313" width="2.7109375" style="194" customWidth="1"/>
    <col min="13314" max="13314" width="15.42578125" style="194" customWidth="1"/>
    <col min="13315" max="13315" width="1.28515625" style="194" customWidth="1"/>
    <col min="13316" max="13316" width="1.7109375" style="194" customWidth="1"/>
    <col min="13317" max="13317" width="22.5703125" style="194" customWidth="1"/>
    <col min="13318" max="13326" width="6.7109375" style="194" customWidth="1"/>
    <col min="13327" max="13327" width="7.5703125" style="194" customWidth="1"/>
    <col min="13328" max="13328" width="6.85546875" style="194" customWidth="1"/>
    <col min="13329" max="13329" width="6.28515625" style="194" customWidth="1"/>
    <col min="13330" max="13330" width="5.7109375" style="194" customWidth="1"/>
    <col min="13331" max="13331" width="16.5703125" style="194" bestFit="1" customWidth="1"/>
    <col min="13332" max="13332" width="5.7109375" style="194" customWidth="1"/>
    <col min="13333" max="13333" width="5" style="194" bestFit="1" customWidth="1"/>
    <col min="13334" max="13334" width="4.85546875" style="194" bestFit="1" customWidth="1"/>
    <col min="13335" max="13335" width="5.7109375" style="194" customWidth="1"/>
    <col min="13336" max="13336" width="6.5703125" style="194" bestFit="1" customWidth="1"/>
    <col min="13337" max="13567" width="11.42578125" style="194"/>
    <col min="13568" max="13568" width="0.140625" style="194" customWidth="1"/>
    <col min="13569" max="13569" width="2.7109375" style="194" customWidth="1"/>
    <col min="13570" max="13570" width="15.42578125" style="194" customWidth="1"/>
    <col min="13571" max="13571" width="1.28515625" style="194" customWidth="1"/>
    <col min="13572" max="13572" width="1.7109375" style="194" customWidth="1"/>
    <col min="13573" max="13573" width="22.5703125" style="194" customWidth="1"/>
    <col min="13574" max="13582" width="6.7109375" style="194" customWidth="1"/>
    <col min="13583" max="13583" width="7.5703125" style="194" customWidth="1"/>
    <col min="13584" max="13584" width="6.85546875" style="194" customWidth="1"/>
    <col min="13585" max="13585" width="6.28515625" style="194" customWidth="1"/>
    <col min="13586" max="13586" width="5.7109375" style="194" customWidth="1"/>
    <col min="13587" max="13587" width="16.5703125" style="194" bestFit="1" customWidth="1"/>
    <col min="13588" max="13588" width="5.7109375" style="194" customWidth="1"/>
    <col min="13589" max="13589" width="5" style="194" bestFit="1" customWidth="1"/>
    <col min="13590" max="13590" width="4.85546875" style="194" bestFit="1" customWidth="1"/>
    <col min="13591" max="13591" width="5.7109375" style="194" customWidth="1"/>
    <col min="13592" max="13592" width="6.5703125" style="194" bestFit="1" customWidth="1"/>
    <col min="13593" max="13823" width="11.42578125" style="194"/>
    <col min="13824" max="13824" width="0.140625" style="194" customWidth="1"/>
    <col min="13825" max="13825" width="2.7109375" style="194" customWidth="1"/>
    <col min="13826" max="13826" width="15.42578125" style="194" customWidth="1"/>
    <col min="13827" max="13827" width="1.28515625" style="194" customWidth="1"/>
    <col min="13828" max="13828" width="1.7109375" style="194" customWidth="1"/>
    <col min="13829" max="13829" width="22.5703125" style="194" customWidth="1"/>
    <col min="13830" max="13838" width="6.7109375" style="194" customWidth="1"/>
    <col min="13839" max="13839" width="7.5703125" style="194" customWidth="1"/>
    <col min="13840" max="13840" width="6.85546875" style="194" customWidth="1"/>
    <col min="13841" max="13841" width="6.28515625" style="194" customWidth="1"/>
    <col min="13842" max="13842" width="5.7109375" style="194" customWidth="1"/>
    <col min="13843" max="13843" width="16.5703125" style="194" bestFit="1" customWidth="1"/>
    <col min="13844" max="13844" width="5.7109375" style="194" customWidth="1"/>
    <col min="13845" max="13845" width="5" style="194" bestFit="1" customWidth="1"/>
    <col min="13846" max="13846" width="4.85546875" style="194" bestFit="1" customWidth="1"/>
    <col min="13847" max="13847" width="5.7109375" style="194" customWidth="1"/>
    <col min="13848" max="13848" width="6.5703125" style="194" bestFit="1" customWidth="1"/>
    <col min="13849" max="14079" width="11.42578125" style="194"/>
    <col min="14080" max="14080" width="0.140625" style="194" customWidth="1"/>
    <col min="14081" max="14081" width="2.7109375" style="194" customWidth="1"/>
    <col min="14082" max="14082" width="15.42578125" style="194" customWidth="1"/>
    <col min="14083" max="14083" width="1.28515625" style="194" customWidth="1"/>
    <col min="14084" max="14084" width="1.7109375" style="194" customWidth="1"/>
    <col min="14085" max="14085" width="22.5703125" style="194" customWidth="1"/>
    <col min="14086" max="14094" width="6.7109375" style="194" customWidth="1"/>
    <col min="14095" max="14095" width="7.5703125" style="194" customWidth="1"/>
    <col min="14096" max="14096" width="6.85546875" style="194" customWidth="1"/>
    <col min="14097" max="14097" width="6.28515625" style="194" customWidth="1"/>
    <col min="14098" max="14098" width="5.7109375" style="194" customWidth="1"/>
    <col min="14099" max="14099" width="16.5703125" style="194" bestFit="1" customWidth="1"/>
    <col min="14100" max="14100" width="5.7109375" style="194" customWidth="1"/>
    <col min="14101" max="14101" width="5" style="194" bestFit="1" customWidth="1"/>
    <col min="14102" max="14102" width="4.85546875" style="194" bestFit="1" customWidth="1"/>
    <col min="14103" max="14103" width="5.7109375" style="194" customWidth="1"/>
    <col min="14104" max="14104" width="6.5703125" style="194" bestFit="1" customWidth="1"/>
    <col min="14105" max="14335" width="11.42578125" style="194"/>
    <col min="14336" max="14336" width="0.140625" style="194" customWidth="1"/>
    <col min="14337" max="14337" width="2.7109375" style="194" customWidth="1"/>
    <col min="14338" max="14338" width="15.42578125" style="194" customWidth="1"/>
    <col min="14339" max="14339" width="1.28515625" style="194" customWidth="1"/>
    <col min="14340" max="14340" width="1.7109375" style="194" customWidth="1"/>
    <col min="14341" max="14341" width="22.5703125" style="194" customWidth="1"/>
    <col min="14342" max="14350" width="6.7109375" style="194" customWidth="1"/>
    <col min="14351" max="14351" width="7.5703125" style="194" customWidth="1"/>
    <col min="14352" max="14352" width="6.85546875" style="194" customWidth="1"/>
    <col min="14353" max="14353" width="6.28515625" style="194" customWidth="1"/>
    <col min="14354" max="14354" width="5.7109375" style="194" customWidth="1"/>
    <col min="14355" max="14355" width="16.5703125" style="194" bestFit="1" customWidth="1"/>
    <col min="14356" max="14356" width="5.7109375" style="194" customWidth="1"/>
    <col min="14357" max="14357" width="5" style="194" bestFit="1" customWidth="1"/>
    <col min="14358" max="14358" width="4.85546875" style="194" bestFit="1" customWidth="1"/>
    <col min="14359" max="14359" width="5.7109375" style="194" customWidth="1"/>
    <col min="14360" max="14360" width="6.5703125" style="194" bestFit="1" customWidth="1"/>
    <col min="14361" max="14591" width="11.42578125" style="194"/>
    <col min="14592" max="14592" width="0.140625" style="194" customWidth="1"/>
    <col min="14593" max="14593" width="2.7109375" style="194" customWidth="1"/>
    <col min="14594" max="14594" width="15.42578125" style="194" customWidth="1"/>
    <col min="14595" max="14595" width="1.28515625" style="194" customWidth="1"/>
    <col min="14596" max="14596" width="1.7109375" style="194" customWidth="1"/>
    <col min="14597" max="14597" width="22.5703125" style="194" customWidth="1"/>
    <col min="14598" max="14606" width="6.7109375" style="194" customWidth="1"/>
    <col min="14607" max="14607" width="7.5703125" style="194" customWidth="1"/>
    <col min="14608" max="14608" width="6.85546875" style="194" customWidth="1"/>
    <col min="14609" max="14609" width="6.28515625" style="194" customWidth="1"/>
    <col min="14610" max="14610" width="5.7109375" style="194" customWidth="1"/>
    <col min="14611" max="14611" width="16.5703125" style="194" bestFit="1" customWidth="1"/>
    <col min="14612" max="14612" width="5.7109375" style="194" customWidth="1"/>
    <col min="14613" max="14613" width="5" style="194" bestFit="1" customWidth="1"/>
    <col min="14614" max="14614" width="4.85546875" style="194" bestFit="1" customWidth="1"/>
    <col min="14615" max="14615" width="5.7109375" style="194" customWidth="1"/>
    <col min="14616" max="14616" width="6.5703125" style="194" bestFit="1" customWidth="1"/>
    <col min="14617" max="14847" width="11.42578125" style="194"/>
    <col min="14848" max="14848" width="0.140625" style="194" customWidth="1"/>
    <col min="14849" max="14849" width="2.7109375" style="194" customWidth="1"/>
    <col min="14850" max="14850" width="15.42578125" style="194" customWidth="1"/>
    <col min="14851" max="14851" width="1.28515625" style="194" customWidth="1"/>
    <col min="14852" max="14852" width="1.7109375" style="194" customWidth="1"/>
    <col min="14853" max="14853" width="22.5703125" style="194" customWidth="1"/>
    <col min="14854" max="14862" width="6.7109375" style="194" customWidth="1"/>
    <col min="14863" max="14863" width="7.5703125" style="194" customWidth="1"/>
    <col min="14864" max="14864" width="6.85546875" style="194" customWidth="1"/>
    <col min="14865" max="14865" width="6.28515625" style="194" customWidth="1"/>
    <col min="14866" max="14866" width="5.7109375" style="194" customWidth="1"/>
    <col min="14867" max="14867" width="16.5703125" style="194" bestFit="1" customWidth="1"/>
    <col min="14868" max="14868" width="5.7109375" style="194" customWidth="1"/>
    <col min="14869" max="14869" width="5" style="194" bestFit="1" customWidth="1"/>
    <col min="14870" max="14870" width="4.85546875" style="194" bestFit="1" customWidth="1"/>
    <col min="14871" max="14871" width="5.7109375" style="194" customWidth="1"/>
    <col min="14872" max="14872" width="6.5703125" style="194" bestFit="1" customWidth="1"/>
    <col min="14873" max="15103" width="11.42578125" style="194"/>
    <col min="15104" max="15104" width="0.140625" style="194" customWidth="1"/>
    <col min="15105" max="15105" width="2.7109375" style="194" customWidth="1"/>
    <col min="15106" max="15106" width="15.42578125" style="194" customWidth="1"/>
    <col min="15107" max="15107" width="1.28515625" style="194" customWidth="1"/>
    <col min="15108" max="15108" width="1.7109375" style="194" customWidth="1"/>
    <col min="15109" max="15109" width="22.5703125" style="194" customWidth="1"/>
    <col min="15110" max="15118" width="6.7109375" style="194" customWidth="1"/>
    <col min="15119" max="15119" width="7.5703125" style="194" customWidth="1"/>
    <col min="15120" max="15120" width="6.85546875" style="194" customWidth="1"/>
    <col min="15121" max="15121" width="6.28515625" style="194" customWidth="1"/>
    <col min="15122" max="15122" width="5.7109375" style="194" customWidth="1"/>
    <col min="15123" max="15123" width="16.5703125" style="194" bestFit="1" customWidth="1"/>
    <col min="15124" max="15124" width="5.7109375" style="194" customWidth="1"/>
    <col min="15125" max="15125" width="5" style="194" bestFit="1" customWidth="1"/>
    <col min="15126" max="15126" width="4.85546875" style="194" bestFit="1" customWidth="1"/>
    <col min="15127" max="15127" width="5.7109375" style="194" customWidth="1"/>
    <col min="15128" max="15128" width="6.5703125" style="194" bestFit="1" customWidth="1"/>
    <col min="15129" max="15359" width="11.42578125" style="194"/>
    <col min="15360" max="15360" width="0.140625" style="194" customWidth="1"/>
    <col min="15361" max="15361" width="2.7109375" style="194" customWidth="1"/>
    <col min="15362" max="15362" width="15.42578125" style="194" customWidth="1"/>
    <col min="15363" max="15363" width="1.28515625" style="194" customWidth="1"/>
    <col min="15364" max="15364" width="1.7109375" style="194" customWidth="1"/>
    <col min="15365" max="15365" width="22.5703125" style="194" customWidth="1"/>
    <col min="15366" max="15374" width="6.7109375" style="194" customWidth="1"/>
    <col min="15375" max="15375" width="7.5703125" style="194" customWidth="1"/>
    <col min="15376" max="15376" width="6.85546875" style="194" customWidth="1"/>
    <col min="15377" max="15377" width="6.28515625" style="194" customWidth="1"/>
    <col min="15378" max="15378" width="5.7109375" style="194" customWidth="1"/>
    <col min="15379" max="15379" width="16.5703125" style="194" bestFit="1" customWidth="1"/>
    <col min="15380" max="15380" width="5.7109375" style="194" customWidth="1"/>
    <col min="15381" max="15381" width="5" style="194" bestFit="1" customWidth="1"/>
    <col min="15382" max="15382" width="4.85546875" style="194" bestFit="1" customWidth="1"/>
    <col min="15383" max="15383" width="5.7109375" style="194" customWidth="1"/>
    <col min="15384" max="15384" width="6.5703125" style="194" bestFit="1" customWidth="1"/>
    <col min="15385" max="15615" width="11.42578125" style="194"/>
    <col min="15616" max="15616" width="0.140625" style="194" customWidth="1"/>
    <col min="15617" max="15617" width="2.7109375" style="194" customWidth="1"/>
    <col min="15618" max="15618" width="15.42578125" style="194" customWidth="1"/>
    <col min="15619" max="15619" width="1.28515625" style="194" customWidth="1"/>
    <col min="15620" max="15620" width="1.7109375" style="194" customWidth="1"/>
    <col min="15621" max="15621" width="22.5703125" style="194" customWidth="1"/>
    <col min="15622" max="15630" width="6.7109375" style="194" customWidth="1"/>
    <col min="15631" max="15631" width="7.5703125" style="194" customWidth="1"/>
    <col min="15632" max="15632" width="6.85546875" style="194" customWidth="1"/>
    <col min="15633" max="15633" width="6.28515625" style="194" customWidth="1"/>
    <col min="15634" max="15634" width="5.7109375" style="194" customWidth="1"/>
    <col min="15635" max="15635" width="16.5703125" style="194" bestFit="1" customWidth="1"/>
    <col min="15636" max="15636" width="5.7109375" style="194" customWidth="1"/>
    <col min="15637" max="15637" width="5" style="194" bestFit="1" customWidth="1"/>
    <col min="15638" max="15638" width="4.85546875" style="194" bestFit="1" customWidth="1"/>
    <col min="15639" max="15639" width="5.7109375" style="194" customWidth="1"/>
    <col min="15640" max="15640" width="6.5703125" style="194" bestFit="1" customWidth="1"/>
    <col min="15641" max="15871" width="11.42578125" style="194"/>
    <col min="15872" max="15872" width="0.140625" style="194" customWidth="1"/>
    <col min="15873" max="15873" width="2.7109375" style="194" customWidth="1"/>
    <col min="15874" max="15874" width="15.42578125" style="194" customWidth="1"/>
    <col min="15875" max="15875" width="1.28515625" style="194" customWidth="1"/>
    <col min="15876" max="15876" width="1.7109375" style="194" customWidth="1"/>
    <col min="15877" max="15877" width="22.5703125" style="194" customWidth="1"/>
    <col min="15878" max="15886" width="6.7109375" style="194" customWidth="1"/>
    <col min="15887" max="15887" width="7.5703125" style="194" customWidth="1"/>
    <col min="15888" max="15888" width="6.85546875" style="194" customWidth="1"/>
    <col min="15889" max="15889" width="6.28515625" style="194" customWidth="1"/>
    <col min="15890" max="15890" width="5.7109375" style="194" customWidth="1"/>
    <col min="15891" max="15891" width="16.5703125" style="194" bestFit="1" customWidth="1"/>
    <col min="15892" max="15892" width="5.7109375" style="194" customWidth="1"/>
    <col min="15893" max="15893" width="5" style="194" bestFit="1" customWidth="1"/>
    <col min="15894" max="15894" width="4.85546875" style="194" bestFit="1" customWidth="1"/>
    <col min="15895" max="15895" width="5.7109375" style="194" customWidth="1"/>
    <col min="15896" max="15896" width="6.5703125" style="194" bestFit="1" customWidth="1"/>
    <col min="15897" max="16127" width="11.42578125" style="194"/>
    <col min="16128" max="16128" width="0.140625" style="194" customWidth="1"/>
    <col min="16129" max="16129" width="2.7109375" style="194" customWidth="1"/>
    <col min="16130" max="16130" width="15.42578125" style="194" customWidth="1"/>
    <col min="16131" max="16131" width="1.28515625" style="194" customWidth="1"/>
    <col min="16132" max="16132" width="1.7109375" style="194" customWidth="1"/>
    <col min="16133" max="16133" width="22.5703125" style="194" customWidth="1"/>
    <col min="16134" max="16142" width="6.7109375" style="194" customWidth="1"/>
    <col min="16143" max="16143" width="7.5703125" style="194" customWidth="1"/>
    <col min="16144" max="16144" width="6.85546875" style="194" customWidth="1"/>
    <col min="16145" max="16145" width="6.28515625" style="194" customWidth="1"/>
    <col min="16146" max="16146" width="5.7109375" style="194" customWidth="1"/>
    <col min="16147" max="16147" width="16.5703125" style="194" bestFit="1" customWidth="1"/>
    <col min="16148" max="16148" width="5.7109375" style="194" customWidth="1"/>
    <col min="16149" max="16149" width="5" style="194" bestFit="1" customWidth="1"/>
    <col min="16150" max="16150" width="4.85546875" style="194" bestFit="1" customWidth="1"/>
    <col min="16151" max="16151" width="5.7109375" style="194" customWidth="1"/>
    <col min="16152" max="16152" width="6.5703125" style="194" bestFit="1" customWidth="1"/>
    <col min="16153" max="16384" width="11.42578125" style="194"/>
  </cols>
  <sheetData>
    <row r="1" spans="3:19" ht="0.75" customHeight="1"/>
    <row r="2" spans="3:19" ht="21" customHeight="1">
      <c r="K2" s="935"/>
      <c r="O2" s="937" t="s">
        <v>36</v>
      </c>
    </row>
    <row r="3" spans="3:19" ht="15" customHeight="1">
      <c r="E3" s="1065" t="s">
        <v>538</v>
      </c>
      <c r="F3" s="1065"/>
      <c r="G3" s="1065"/>
      <c r="H3" s="1065"/>
      <c r="I3" s="1065"/>
      <c r="J3" s="1065"/>
      <c r="K3" s="1065"/>
      <c r="L3" s="1065"/>
      <c r="M3" s="1065"/>
      <c r="N3" s="1065"/>
      <c r="O3" s="1065"/>
    </row>
    <row r="4" spans="3:19" ht="20.25" customHeight="1">
      <c r="C4" s="6" t="s">
        <v>424</v>
      </c>
    </row>
    <row r="5" spans="3:19" ht="12.75" customHeight="1">
      <c r="H5" s="193"/>
      <c r="I5" s="193"/>
      <c r="J5" s="193"/>
      <c r="K5" s="193"/>
      <c r="L5" s="193"/>
      <c r="M5" s="193"/>
    </row>
    <row r="6" spans="3:19" ht="13.5" customHeight="1">
      <c r="E6"/>
      <c r="F6"/>
      <c r="H6" s="193"/>
      <c r="I6" s="193"/>
      <c r="J6" s="193"/>
      <c r="K6" s="193"/>
      <c r="L6" s="193"/>
      <c r="M6" s="193"/>
    </row>
    <row r="7" spans="3:19" s="195" customFormat="1" ht="81.75">
      <c r="C7" s="1006" t="s">
        <v>596</v>
      </c>
      <c r="E7" s="272"/>
      <c r="F7" s="273" t="s">
        <v>310</v>
      </c>
      <c r="G7" s="273" t="s">
        <v>311</v>
      </c>
      <c r="H7" s="273" t="s">
        <v>312</v>
      </c>
      <c r="I7" s="273" t="s">
        <v>313</v>
      </c>
      <c r="J7" s="273" t="s">
        <v>314</v>
      </c>
      <c r="K7" s="273" t="s">
        <v>315</v>
      </c>
      <c r="L7" s="273" t="s">
        <v>316</v>
      </c>
      <c r="M7" s="273" t="s">
        <v>317</v>
      </c>
      <c r="N7" s="273" t="s">
        <v>318</v>
      </c>
      <c r="O7" s="273" t="s">
        <v>319</v>
      </c>
      <c r="Q7" s="293"/>
    </row>
    <row r="8" spans="3:19" s="196" customFormat="1" ht="12.75" customHeight="1">
      <c r="C8" s="338" t="s">
        <v>360</v>
      </c>
      <c r="E8" s="651" t="s">
        <v>233</v>
      </c>
      <c r="F8" s="435">
        <f>'Data 3'!D153</f>
        <v>755.52062123999997</v>
      </c>
      <c r="G8" s="435">
        <f>'Data 3'!E153</f>
        <v>3880.5466310000002</v>
      </c>
      <c r="H8" s="435">
        <f>'Data 3'!F153</f>
        <v>2229.1487935</v>
      </c>
      <c r="I8" s="435" t="str">
        <f>'Data 3'!G153</f>
        <v>-</v>
      </c>
      <c r="J8" s="435">
        <f>'Data 3'!H153</f>
        <v>417.34622300000001</v>
      </c>
      <c r="K8" s="435">
        <f>'Data 3'!I153</f>
        <v>3.275909</v>
      </c>
      <c r="L8" s="435">
        <f>'Data 3'!J153</f>
        <v>318.67855200000002</v>
      </c>
      <c r="M8" s="435">
        <f>'Data 3'!K153</f>
        <v>769.29089499999998</v>
      </c>
      <c r="N8" s="435">
        <f>'Data 3'!L153</f>
        <v>8057.0778345400004</v>
      </c>
      <c r="O8" s="435">
        <f>'Data 3'!M153</f>
        <v>5373.7069427759998</v>
      </c>
      <c r="P8" s="355"/>
      <c r="Q8" s="910"/>
      <c r="R8" s="276"/>
      <c r="S8" s="277"/>
    </row>
    <row r="9" spans="3:19" s="196" customFormat="1" ht="12.75" customHeight="1">
      <c r="C9" s="338"/>
      <c r="E9" s="567" t="s">
        <v>526</v>
      </c>
      <c r="F9" s="435">
        <f>'Data 3'!D154</f>
        <v>106.72110576</v>
      </c>
      <c r="G9" s="435">
        <f>'Data 3'!E154</f>
        <v>133.91807500000002</v>
      </c>
      <c r="H9" s="435">
        <f>'Data 3'!F154</f>
        <v>7.5048504999999999</v>
      </c>
      <c r="I9" s="435" t="str">
        <f>'Data 3'!G154</f>
        <v>-</v>
      </c>
      <c r="J9" s="435">
        <f>'Data 3'!H154</f>
        <v>966.36502199999995</v>
      </c>
      <c r="K9" s="435" t="str">
        <f>'Data 3'!I154</f>
        <v>-</v>
      </c>
      <c r="L9" s="435">
        <f>'Data 3'!J154</f>
        <v>291.68915100000004</v>
      </c>
      <c r="M9" s="435">
        <f>'Data 3'!K154</f>
        <v>41.313352000000002</v>
      </c>
      <c r="N9" s="435">
        <f>'Data 3'!L154</f>
        <v>347.11528746000005</v>
      </c>
      <c r="O9" s="435">
        <f>'Data 3'!M154</f>
        <v>54.373875224000003</v>
      </c>
      <c r="P9" s="355"/>
      <c r="Q9" s="910"/>
      <c r="R9" s="276"/>
      <c r="S9" s="277"/>
    </row>
    <row r="10" spans="3:19" s="199" customFormat="1" ht="12.75" customHeight="1">
      <c r="C10" s="201"/>
      <c r="E10" s="651" t="s">
        <v>3</v>
      </c>
      <c r="F10" s="435" t="str">
        <f>'Data 3'!D155</f>
        <v>-</v>
      </c>
      <c r="G10" s="435" t="str">
        <f>'Data 3'!E155</f>
        <v>-</v>
      </c>
      <c r="H10" s="435" t="str">
        <f>'Data 3'!F155</f>
        <v>-</v>
      </c>
      <c r="I10" s="435" t="str">
        <f>'Data 3'!G155</f>
        <v>-</v>
      </c>
      <c r="J10" s="435">
        <f>'Data 3'!H155</f>
        <v>8799.4154729999991</v>
      </c>
      <c r="K10" s="435" t="str">
        <f>'Data 3'!I155</f>
        <v>-</v>
      </c>
      <c r="L10" s="435" t="str">
        <f>'Data 3'!J155</f>
        <v>-</v>
      </c>
      <c r="M10" s="435">
        <f>'Data 3'!K155</f>
        <v>7714.4555970000001</v>
      </c>
      <c r="N10" s="435" t="str">
        <f>'Data 3'!L155</f>
        <v>-</v>
      </c>
      <c r="O10" s="435">
        <f>'Data 3'!M155</f>
        <v>20999.317454999997</v>
      </c>
      <c r="P10" s="355"/>
      <c r="Q10" s="910"/>
      <c r="R10" s="276"/>
      <c r="S10" s="277"/>
    </row>
    <row r="11" spans="3:19" s="199" customFormat="1" ht="12.75" customHeight="1">
      <c r="E11" s="651" t="s">
        <v>4</v>
      </c>
      <c r="F11" s="435">
        <f>'Data 3'!D156</f>
        <v>10869.536484999999</v>
      </c>
      <c r="G11" s="435">
        <f>'Data 3'!E156</f>
        <v>2941.3240299999998</v>
      </c>
      <c r="H11" s="435">
        <f>'Data 3'!F156</f>
        <v>7485.0905570000004</v>
      </c>
      <c r="I11" s="435">
        <f>'Data 3'!G156</f>
        <v>2392.239255</v>
      </c>
      <c r="J11" s="435" t="str">
        <f>'Data 3'!H156</f>
        <v>-</v>
      </c>
      <c r="K11" s="435" t="str">
        <f>'Data 3'!I156</f>
        <v>-</v>
      </c>
      <c r="L11" s="435" t="str">
        <f>'Data 3'!J156</f>
        <v>-</v>
      </c>
      <c r="M11" s="435" t="str">
        <f>'Data 3'!K156</f>
        <v>-</v>
      </c>
      <c r="N11" s="435">
        <f>'Data 3'!L156</f>
        <v>3277.853239</v>
      </c>
      <c r="O11" s="435" t="str">
        <f>'Data 3'!M156</f>
        <v>-</v>
      </c>
      <c r="P11" s="355"/>
      <c r="Q11" s="911"/>
      <c r="R11" s="276"/>
      <c r="S11" s="277"/>
    </row>
    <row r="12" spans="3:19" s="193" customFormat="1" ht="12.75" customHeight="1">
      <c r="E12" s="461" t="s">
        <v>478</v>
      </c>
      <c r="F12" s="435" t="str">
        <f>'Data 3'!D157</f>
        <v>-</v>
      </c>
      <c r="G12" s="435" t="str">
        <f>'Data 3'!E157</f>
        <v>-</v>
      </c>
      <c r="H12" s="435" t="str">
        <f>'Data 3'!F157</f>
        <v>-</v>
      </c>
      <c r="I12" s="435">
        <f>'Data 3'!G157</f>
        <v>1412.6826839999999</v>
      </c>
      <c r="J12" s="435">
        <f>'Data 3'!H157</f>
        <v>-9.9999999999999995E-7</v>
      </c>
      <c r="K12" s="435">
        <f>'Data 3'!I157</f>
        <v>4860.9282720000001</v>
      </c>
      <c r="L12" s="435" t="str">
        <f>'Data 3'!J157</f>
        <v>-</v>
      </c>
      <c r="M12" s="435" t="str">
        <f>'Data 3'!K157</f>
        <v>-</v>
      </c>
      <c r="N12" s="435" t="str">
        <f>'Data 3'!L157</f>
        <v>-</v>
      </c>
      <c r="O12" s="435" t="str">
        <f>'Data 3'!M157</f>
        <v>-</v>
      </c>
      <c r="P12" s="355"/>
      <c r="Q12" s="912"/>
      <c r="R12" s="276"/>
      <c r="S12" s="277"/>
    </row>
    <row r="13" spans="3:19" s="193" customFormat="1" ht="12.75" customHeight="1">
      <c r="E13" s="461" t="s">
        <v>480</v>
      </c>
      <c r="F13" s="435">
        <f>'Data 3'!D158</f>
        <v>6264.827131</v>
      </c>
      <c r="G13" s="435">
        <f>'Data 3'!E158</f>
        <v>59.868959000000004</v>
      </c>
      <c r="H13" s="435">
        <f>'Data 3'!F158</f>
        <v>586.41095200000007</v>
      </c>
      <c r="I13" s="435">
        <f>'Data 3'!G158</f>
        <v>590.52515300000005</v>
      </c>
      <c r="J13" s="435">
        <f>'Data 3'!H158</f>
        <v>4118.6404400000001</v>
      </c>
      <c r="K13" s="435">
        <f>'Data 3'!I158</f>
        <v>3051.021608</v>
      </c>
      <c r="L13" s="435" t="str">
        <f>'Data 3'!J158</f>
        <v>-</v>
      </c>
      <c r="M13" s="435">
        <f>'Data 3'!K158</f>
        <v>1401.7497250000001</v>
      </c>
      <c r="N13" s="435" t="str">
        <f>'Data 3'!L158</f>
        <v>-</v>
      </c>
      <c r="O13" s="435">
        <f>'Data 3'!M158</f>
        <v>7136.6032319999995</v>
      </c>
      <c r="P13" s="355"/>
      <c r="Q13" s="912"/>
      <c r="R13" s="276"/>
      <c r="S13" s="277"/>
    </row>
    <row r="14" spans="3:19" s="193" customFormat="1" ht="12.75" customHeight="1">
      <c r="E14" s="651" t="s">
        <v>234</v>
      </c>
      <c r="F14" s="435" t="str">
        <f>'Data 3'!D159</f>
        <v>-</v>
      </c>
      <c r="G14" s="435" t="str">
        <f>'Data 3'!E159</f>
        <v>-</v>
      </c>
      <c r="H14" s="435" t="str">
        <f>'Data 3'!F159</f>
        <v>-</v>
      </c>
      <c r="I14" s="435" t="str">
        <f>'Data 3'!G159</f>
        <v>-</v>
      </c>
      <c r="J14" s="435" t="str">
        <f>'Data 3'!H159</f>
        <v>-</v>
      </c>
      <c r="K14" s="435">
        <f>'Data 3'!I159</f>
        <v>23.655544000000003</v>
      </c>
      <c r="L14" s="435" t="str">
        <f>'Data 3'!J159</f>
        <v>-</v>
      </c>
      <c r="M14" s="435" t="str">
        <f>'Data 3'!K159</f>
        <v>-</v>
      </c>
      <c r="N14" s="435" t="str">
        <f>'Data 3'!L159</f>
        <v>-</v>
      </c>
      <c r="O14" s="435" t="str">
        <f>'Data 3'!M159</f>
        <v>-</v>
      </c>
      <c r="P14" s="355"/>
      <c r="Q14" s="912"/>
      <c r="R14" s="276"/>
      <c r="S14" s="277"/>
    </row>
    <row r="15" spans="3:19" s="193" customFormat="1" ht="12.75" customHeight="1">
      <c r="E15" s="651" t="s">
        <v>235</v>
      </c>
      <c r="F15" s="435">
        <f>'Data 3'!D160</f>
        <v>6255.386904</v>
      </c>
      <c r="G15" s="435">
        <f>'Data 3'!E160</f>
        <v>4341.5308660000001</v>
      </c>
      <c r="H15" s="435">
        <f>'Data 3'!F160</f>
        <v>1113.9868489999999</v>
      </c>
      <c r="I15" s="435">
        <f>'Data 3'!G160</f>
        <v>3.757171</v>
      </c>
      <c r="J15" s="435">
        <f>'Data 3'!H160</f>
        <v>2461.995038</v>
      </c>
      <c r="K15" s="435">
        <f>'Data 3'!I160</f>
        <v>620.94642699999997</v>
      </c>
      <c r="L15" s="435">
        <f>'Data 3'!J160</f>
        <v>66.871954000000002</v>
      </c>
      <c r="M15" s="435">
        <f>'Data 3'!K160</f>
        <v>8069.5016299999997</v>
      </c>
      <c r="N15" s="435">
        <f>'Data 3'!L160</f>
        <v>11462.245117</v>
      </c>
      <c r="O15" s="435">
        <f>'Data 3'!M160</f>
        <v>2709.468879</v>
      </c>
      <c r="P15" s="355"/>
      <c r="Q15" s="912"/>
      <c r="R15" s="276"/>
      <c r="S15" s="277"/>
    </row>
    <row r="16" spans="3:19" s="193" customFormat="1" ht="12.75" customHeight="1">
      <c r="E16" s="651" t="s">
        <v>236</v>
      </c>
      <c r="F16" s="435">
        <f>'Data 3'!D161</f>
        <v>1470.4075730000002</v>
      </c>
      <c r="G16" s="435">
        <f>'Data 3'!E161</f>
        <v>288.34434399999998</v>
      </c>
      <c r="H16" s="435">
        <f>'Data 3'!F161</f>
        <v>0.49983</v>
      </c>
      <c r="I16" s="435">
        <f>'Data 3'!G161</f>
        <v>112.823143</v>
      </c>
      <c r="J16" s="435">
        <f>'Data 3'!H161</f>
        <v>527.46686799999998</v>
      </c>
      <c r="K16" s="435">
        <f>'Data 3'!I161</f>
        <v>271.95830000000001</v>
      </c>
      <c r="L16" s="435">
        <f>'Data 3'!J161</f>
        <v>1.781949</v>
      </c>
      <c r="M16" s="435">
        <f>'Data 3'!K161</f>
        <v>1578.9262160000001</v>
      </c>
      <c r="N16" s="435">
        <f>'Data 3'!L161</f>
        <v>802.688399</v>
      </c>
      <c r="O16" s="435">
        <f>'Data 3'!M161</f>
        <v>384.01610299999999</v>
      </c>
      <c r="P16" s="355"/>
      <c r="Q16" s="912"/>
      <c r="R16" s="276"/>
      <c r="S16" s="277"/>
    </row>
    <row r="17" spans="5:19" s="193" customFormat="1" ht="12.75" customHeight="1">
      <c r="E17" s="651" t="s">
        <v>237</v>
      </c>
      <c r="F17" s="435">
        <f>'Data 3'!D162</f>
        <v>1937.626047</v>
      </c>
      <c r="G17" s="435" t="str">
        <f>'Data 3'!E162</f>
        <v>-</v>
      </c>
      <c r="H17" s="435" t="str">
        <f>'Data 3'!F162</f>
        <v>-</v>
      </c>
      <c r="I17" s="435" t="str">
        <f>'Data 3'!G162</f>
        <v>-</v>
      </c>
      <c r="J17" s="435">
        <f>'Data 3'!H162</f>
        <v>87.712473000000003</v>
      </c>
      <c r="K17" s="435" t="str">
        <f>'Data 3'!I162</f>
        <v>-</v>
      </c>
      <c r="L17" s="435" t="str">
        <f>'Data 3'!J162</f>
        <v>-</v>
      </c>
      <c r="M17" s="435">
        <f>'Data 3'!K162</f>
        <v>650.07807600000001</v>
      </c>
      <c r="N17" s="435" t="str">
        <f>'Data 3'!L162</f>
        <v>-</v>
      </c>
      <c r="O17" s="435">
        <f>'Data 3'!M162</f>
        <v>76.605625000000003</v>
      </c>
      <c r="P17" s="355"/>
      <c r="Q17" s="912"/>
      <c r="R17" s="276"/>
      <c r="S17" s="277"/>
    </row>
    <row r="18" spans="5:19" s="193" customFormat="1" ht="12.75" customHeight="1">
      <c r="E18" s="461" t="s">
        <v>481</v>
      </c>
      <c r="F18" s="435">
        <f>'Data 3'!D163</f>
        <v>1332.7615900000001</v>
      </c>
      <c r="G18" s="435">
        <f>'Data 3'!E163</f>
        <v>53.709086000000006</v>
      </c>
      <c r="H18" s="435">
        <f>'Data 3'!F163</f>
        <v>255.60142300000001</v>
      </c>
      <c r="I18" s="435">
        <f>'Data 3'!G163</f>
        <v>1.332595</v>
      </c>
      <c r="J18" s="435">
        <f>'Data 3'!H163</f>
        <v>37.886158000000002</v>
      </c>
      <c r="K18" s="435">
        <f>'Data 3'!I163</f>
        <v>8.931597</v>
      </c>
      <c r="L18" s="435">
        <f>'Data 3'!J163</f>
        <v>81.567729</v>
      </c>
      <c r="M18" s="435">
        <f>'Data 3'!K163</f>
        <v>271.56606400000004</v>
      </c>
      <c r="N18" s="435">
        <f>'Data 3'!L163</f>
        <v>270.573217</v>
      </c>
      <c r="O18" s="435">
        <f>'Data 3'!M163</f>
        <v>170.661418</v>
      </c>
      <c r="P18" s="355"/>
      <c r="Q18" s="912"/>
      <c r="R18" s="276"/>
      <c r="S18" s="277"/>
    </row>
    <row r="19" spans="5:19" s="193" customFormat="1" ht="12.75" customHeight="1">
      <c r="E19" s="461" t="s">
        <v>247</v>
      </c>
      <c r="F19" s="435">
        <f>'Data 3'!D164</f>
        <v>5198.4369230000002</v>
      </c>
      <c r="G19" s="435">
        <f>'Data 3'!E164</f>
        <v>3098.4589759999999</v>
      </c>
      <c r="H19" s="435">
        <f>'Data 3'!F164</f>
        <v>356.829813</v>
      </c>
      <c r="I19" s="435">
        <f>'Data 3'!G164</f>
        <v>34.974446</v>
      </c>
      <c r="J19" s="435">
        <f>'Data 3'!H164</f>
        <v>1642.390447</v>
      </c>
      <c r="K19" s="435" t="str">
        <f>'Data 3'!I164</f>
        <v>-</v>
      </c>
      <c r="L19" s="435">
        <f>'Data 3'!J164</f>
        <v>1379.623237</v>
      </c>
      <c r="M19" s="435">
        <f>'Data 3'!K164</f>
        <v>1173.1378189999998</v>
      </c>
      <c r="N19" s="435">
        <f>'Data 3'!L164</f>
        <v>2578.5375600000002</v>
      </c>
      <c r="O19" s="435">
        <f>'Data 3'!M164</f>
        <v>5315.2785169999997</v>
      </c>
      <c r="P19" s="355"/>
      <c r="Q19" s="912"/>
      <c r="R19" s="276"/>
      <c r="S19" s="277"/>
    </row>
    <row r="20" spans="5:19" s="193" customFormat="1" ht="12.75" customHeight="1">
      <c r="E20" s="557" t="s">
        <v>430</v>
      </c>
      <c r="F20" s="435">
        <f>'Data 3'!D165</f>
        <v>73.575355000000002</v>
      </c>
      <c r="G20" s="435">
        <f>'Data 3'!E165</f>
        <v>409.02123999999998</v>
      </c>
      <c r="H20" s="435">
        <f>'Data 3'!F165</f>
        <v>768.88472900000011</v>
      </c>
      <c r="I20" s="435">
        <f>'Data 3'!G165</f>
        <v>135.7577445</v>
      </c>
      <c r="J20" s="435">
        <f>'Data 3'!H165</f>
        <v>62.64631</v>
      </c>
      <c r="K20" s="435" t="str">
        <f>'Data 3'!I165</f>
        <v>-</v>
      </c>
      <c r="L20" s="435">
        <f>'Data 3'!J165</f>
        <v>36.435972500000005</v>
      </c>
      <c r="M20" s="435" t="str">
        <f>'Data 3'!K165</f>
        <v>-</v>
      </c>
      <c r="N20" s="435" t="str">
        <f>'Data 3'!L165</f>
        <v>-</v>
      </c>
      <c r="O20" s="435">
        <f>'Data 3'!M165</f>
        <v>127.882683</v>
      </c>
      <c r="P20" s="355"/>
      <c r="Q20" s="912"/>
      <c r="R20" s="276"/>
      <c r="S20" s="277"/>
    </row>
    <row r="21" spans="5:19" s="193" customFormat="1" ht="12.75" customHeight="1">
      <c r="E21" s="557" t="s">
        <v>429</v>
      </c>
      <c r="F21" s="435" t="str">
        <f>'Data 3'!D166</f>
        <v>-</v>
      </c>
      <c r="G21" s="435" t="str">
        <f>'Data 3'!E166</f>
        <v>-</v>
      </c>
      <c r="H21" s="435" t="str">
        <f>'Data 3'!F166</f>
        <v>-</v>
      </c>
      <c r="I21" s="435">
        <f>'Data 3'!G166</f>
        <v>135.7577445</v>
      </c>
      <c r="J21" s="435" t="str">
        <f>'Data 3'!H166</f>
        <v>-</v>
      </c>
      <c r="K21" s="435" t="str">
        <f>'Data 3'!I166</f>
        <v>-</v>
      </c>
      <c r="L21" s="435">
        <f>'Data 3'!J166</f>
        <v>36.435972500000005</v>
      </c>
      <c r="M21" s="435" t="str">
        <f>'Data 3'!K166</f>
        <v>-</v>
      </c>
      <c r="N21" s="435" t="str">
        <f>'Data 3'!L166</f>
        <v>-</v>
      </c>
      <c r="O21" s="435">
        <f>'Data 3'!M166</f>
        <v>120.05401300000001</v>
      </c>
      <c r="P21" s="355"/>
      <c r="Q21" s="912"/>
      <c r="R21" s="276"/>
      <c r="S21" s="277"/>
    </row>
    <row r="22" spans="5:19" s="193" customFormat="1" ht="12.75" customHeight="1">
      <c r="E22" s="652" t="s">
        <v>255</v>
      </c>
      <c r="F22" s="653">
        <f>SUM(F8:F21)</f>
        <v>34264.799735000001</v>
      </c>
      <c r="G22" s="653">
        <f>SUM(G8:G21)</f>
        <v>15206.722207000001</v>
      </c>
      <c r="H22" s="653">
        <f t="shared" ref="H22:O22" si="0">SUM(H8:H21)</f>
        <v>12803.957797000001</v>
      </c>
      <c r="I22" s="653">
        <f t="shared" si="0"/>
        <v>4819.8499359999996</v>
      </c>
      <c r="J22" s="653">
        <f t="shared" si="0"/>
        <v>19121.864451000001</v>
      </c>
      <c r="K22" s="653">
        <f t="shared" si="0"/>
        <v>8840.7176570000011</v>
      </c>
      <c r="L22" s="653">
        <f t="shared" si="0"/>
        <v>2213.0845170000002</v>
      </c>
      <c r="M22" s="653">
        <f t="shared" si="0"/>
        <v>21670.019374</v>
      </c>
      <c r="N22" s="653">
        <f t="shared" si="0"/>
        <v>26796.090654</v>
      </c>
      <c r="O22" s="653">
        <f t="shared" si="0"/>
        <v>42467.968742999998</v>
      </c>
      <c r="Q22" s="912"/>
      <c r="R22" s="276"/>
      <c r="S22" s="277"/>
    </row>
    <row r="23" spans="5:19" s="193" customFormat="1" ht="12.75" customHeight="1">
      <c r="E23" s="651" t="s">
        <v>309</v>
      </c>
      <c r="F23" s="435">
        <f>'Data 3'!D168</f>
        <v>-156.51245300000002</v>
      </c>
      <c r="G23" s="435">
        <f>'Data 3'!E168</f>
        <v>-158.032501</v>
      </c>
      <c r="H23" s="435">
        <f>'Data 3'!F168</f>
        <v>-11.269875000000001</v>
      </c>
      <c r="I23" s="435" t="str">
        <f>'Data 3'!G168</f>
        <v>-</v>
      </c>
      <c r="J23" s="435">
        <f>'Data 3'!H168</f>
        <v>-1273.3075200000001</v>
      </c>
      <c r="K23" s="435" t="str">
        <f>'Data 3'!I168</f>
        <v>-</v>
      </c>
      <c r="L23" s="435">
        <f>'Data 3'!J168</f>
        <v>-429.393574</v>
      </c>
      <c r="M23" s="435">
        <f>'Data 3'!K168</f>
        <v>-59.145555973</v>
      </c>
      <c r="N23" s="435">
        <f>'Data 3'!L168</f>
        <v>-753.95074099999999</v>
      </c>
      <c r="O23" s="435">
        <f>'Data 3'!M168</f>
        <v>-81.406797999999995</v>
      </c>
      <c r="Q23" s="912"/>
    </row>
    <row r="24" spans="5:19" s="193" customFormat="1" ht="12.75" customHeight="1">
      <c r="E24" s="651" t="s">
        <v>527</v>
      </c>
      <c r="F24" s="435">
        <f>'Data 3'!D169</f>
        <v>6051.5919380000005</v>
      </c>
      <c r="G24" s="435">
        <f>'Data 3'!E169</f>
        <v>-4339.2782740000002</v>
      </c>
      <c r="H24" s="435">
        <f>'Data 3'!F169</f>
        <v>-2132.7493730000001</v>
      </c>
      <c r="I24" s="435">
        <f>'Data 3'!G169</f>
        <v>1233.358142</v>
      </c>
      <c r="J24" s="435">
        <f>'Data 3'!H169</f>
        <v>9408.0405620000001</v>
      </c>
      <c r="K24" s="435" t="str">
        <f>'Data 3'!I169</f>
        <v>-</v>
      </c>
      <c r="L24" s="435">
        <f>'Data 3'!J169</f>
        <v>2497.3722859999998</v>
      </c>
      <c r="M24" s="435">
        <f>'Data 3'!K169</f>
        <v>-9679.4202100000002</v>
      </c>
      <c r="N24" s="435">
        <f>'Data 3'!L169</f>
        <v>-11718.977765000001</v>
      </c>
      <c r="O24" s="435">
        <f>'Data 3'!M169</f>
        <v>4937.6241119999995</v>
      </c>
      <c r="Q24" s="912"/>
    </row>
    <row r="25" spans="5:19" s="193" customFormat="1" ht="12.75" customHeight="1">
      <c r="E25" s="442" t="s">
        <v>627</v>
      </c>
      <c r="F25" s="441">
        <f>SUM(F22:F24)</f>
        <v>40159.879219999995</v>
      </c>
      <c r="G25" s="441">
        <f t="shared" ref="G25:O25" si="1">SUM(G22:G24)</f>
        <v>10709.411432000001</v>
      </c>
      <c r="H25" s="441">
        <f t="shared" si="1"/>
        <v>10659.938549</v>
      </c>
      <c r="I25" s="441">
        <f>SUM(I22:I24)</f>
        <v>6053.2080779999997</v>
      </c>
      <c r="J25" s="441">
        <f t="shared" si="1"/>
        <v>27256.597493000001</v>
      </c>
      <c r="K25" s="441">
        <f t="shared" si="1"/>
        <v>8840.7176570000011</v>
      </c>
      <c r="L25" s="441">
        <f t="shared" si="1"/>
        <v>4281.0632290000003</v>
      </c>
      <c r="M25" s="441">
        <f t="shared" si="1"/>
        <v>11931.453608027001</v>
      </c>
      <c r="N25" s="441">
        <f t="shared" si="1"/>
        <v>14323.162147999998</v>
      </c>
      <c r="O25" s="441">
        <f t="shared" si="1"/>
        <v>47324.186056999992</v>
      </c>
      <c r="Q25" s="912"/>
    </row>
    <row r="26" spans="5:19" s="193" customFormat="1" ht="12.75" customHeight="1">
      <c r="E26" s="440" t="s">
        <v>525</v>
      </c>
      <c r="F26" s="441">
        <f>'Data 3'!D149</f>
        <v>40164.565687000002</v>
      </c>
      <c r="G26" s="441">
        <f>'Data 3'!E149</f>
        <v>10665.771225</v>
      </c>
      <c r="H26" s="441">
        <f>'Data 3'!F149</f>
        <v>10600.672993</v>
      </c>
      <c r="I26" s="441">
        <f>'Data 3'!G149</f>
        <v>6016.4160160000001</v>
      </c>
      <c r="J26" s="441">
        <f>'Data 3'!H149</f>
        <v>26949.970571999998</v>
      </c>
      <c r="K26" s="441">
        <f>'Data 3'!I149</f>
        <v>8931.0630249999995</v>
      </c>
      <c r="L26" s="441">
        <f>'Data 3'!J149</f>
        <v>4372.1911049999999</v>
      </c>
      <c r="M26" s="441">
        <f>'Data 3'!K149</f>
        <v>11715.038234341999</v>
      </c>
      <c r="N26" s="441">
        <f>'Data 3'!L149</f>
        <v>14075.732916999999</v>
      </c>
      <c r="O26" s="441">
        <f>'Data 3'!M149</f>
        <v>47799.86864700001</v>
      </c>
      <c r="Q26" s="912"/>
    </row>
    <row r="27" spans="5:19" s="193" customFormat="1" ht="12.75" customHeight="1">
      <c r="E27" s="650" t="s">
        <v>628</v>
      </c>
      <c r="F27" s="654">
        <f>(F25/F26-1)*100</f>
        <v>-1.1668163018441202E-2</v>
      </c>
      <c r="G27" s="654">
        <f t="shared" ref="G27:O27" si="2">(G25/G26-1)*100</f>
        <v>0.40916128875623237</v>
      </c>
      <c r="H27" s="654">
        <f t="shared" si="2"/>
        <v>0.55907352334267912</v>
      </c>
      <c r="I27" s="654">
        <f>(I25/I26-1)*100</f>
        <v>0.6115278913917388</v>
      </c>
      <c r="J27" s="654">
        <f t="shared" si="2"/>
        <v>1.1377634724342833</v>
      </c>
      <c r="K27" s="654">
        <f t="shared" si="2"/>
        <v>-1.0115858296722569</v>
      </c>
      <c r="L27" s="654">
        <f>(L25/L26-1)*100</f>
        <v>-2.0842610446690335</v>
      </c>
      <c r="M27" s="654">
        <f t="shared" si="2"/>
        <v>1.8473296403813011</v>
      </c>
      <c r="N27" s="654">
        <f t="shared" si="2"/>
        <v>1.757842610818261</v>
      </c>
      <c r="O27" s="654">
        <f t="shared" si="2"/>
        <v>-0.99515459658040539</v>
      </c>
    </row>
    <row r="28" spans="5:19" s="193" customFormat="1" ht="12.75" customHeight="1">
      <c r="E28" s="940"/>
      <c r="F28" s="278"/>
      <c r="G28" s="278"/>
      <c r="H28" s="278"/>
      <c r="I28" s="278"/>
      <c r="J28" s="278"/>
      <c r="K28" s="278"/>
      <c r="L28" s="278"/>
      <c r="M28" s="278"/>
      <c r="N28" s="278"/>
      <c r="O28" s="278"/>
      <c r="R28" s="276"/>
    </row>
    <row r="29" spans="5:19" s="193" customFormat="1" ht="59.25" customHeight="1">
      <c r="E29" s="272"/>
      <c r="F29" s="273" t="s">
        <v>262</v>
      </c>
      <c r="G29" s="273" t="s">
        <v>320</v>
      </c>
      <c r="H29" s="273" t="s">
        <v>321</v>
      </c>
      <c r="I29" s="273" t="s">
        <v>322</v>
      </c>
      <c r="J29" s="273" t="s">
        <v>139</v>
      </c>
      <c r="K29" s="273" t="s">
        <v>242</v>
      </c>
      <c r="L29" s="273" t="s">
        <v>323</v>
      </c>
      <c r="M29" s="273" t="s">
        <v>324</v>
      </c>
      <c r="N29" s="273" t="s">
        <v>325</v>
      </c>
      <c r="O29" s="273" t="s">
        <v>326</v>
      </c>
    </row>
    <row r="30" spans="5:19" s="193" customFormat="1" ht="12.75" customHeight="1">
      <c r="E30" s="651" t="s">
        <v>233</v>
      </c>
      <c r="F30" s="435" t="str">
        <f>'Data 3'!N153</f>
        <v>-</v>
      </c>
      <c r="G30" s="435">
        <f>'Data 3'!O153</f>
        <v>2305.1733572160001</v>
      </c>
      <c r="H30" s="435">
        <f>'Data 3'!P153</f>
        <v>8525.6863076000009</v>
      </c>
      <c r="I30" s="435">
        <f>'Data 3'!Q153</f>
        <v>167.30912700000002</v>
      </c>
      <c r="J30" s="435">
        <f>'Data 3'!R153</f>
        <v>122.881148</v>
      </c>
      <c r="K30" s="435" t="str">
        <f>'Data 3'!S153</f>
        <v>-</v>
      </c>
      <c r="L30" s="435">
        <f>'Data 3'!T153</f>
        <v>78.491443000000004</v>
      </c>
      <c r="M30" s="435">
        <f>'Data 3'!U153</f>
        <v>660.60083299999997</v>
      </c>
      <c r="N30" s="435">
        <f>'Data 3'!V153</f>
        <v>441.62511800000004</v>
      </c>
      <c r="O30" s="439">
        <f>SUM(F8:O8,F30:N30)</f>
        <v>34106.359735872</v>
      </c>
      <c r="P30" s="203"/>
      <c r="Q30" s="203"/>
      <c r="S30" s="277"/>
    </row>
    <row r="31" spans="5:19" s="193" customFormat="1" ht="12.75" customHeight="1">
      <c r="E31" s="567" t="s">
        <v>526</v>
      </c>
      <c r="F31" s="435" t="str">
        <f>'Data 3'!N154</f>
        <v>-</v>
      </c>
      <c r="G31" s="435">
        <f>'Data 3'!O154</f>
        <v>23.680346784000001</v>
      </c>
      <c r="H31" s="435">
        <f>'Data 3'!P154</f>
        <v>36.6961224</v>
      </c>
      <c r="I31" s="435" t="str">
        <f>'Data 3'!Q154</f>
        <v>-</v>
      </c>
      <c r="J31" s="435" t="str">
        <f>'Data 3'!R154</f>
        <v>-</v>
      </c>
      <c r="K31" s="435" t="str">
        <f>'Data 3'!S154</f>
        <v>-</v>
      </c>
      <c r="L31" s="435" t="str">
        <f>'Data 3'!T154</f>
        <v>-</v>
      </c>
      <c r="M31" s="435" t="str">
        <f>'Data 3'!U154</f>
        <v>-</v>
      </c>
      <c r="N31" s="435" t="str">
        <f>'Data 3'!V154</f>
        <v>-</v>
      </c>
      <c r="O31" s="439">
        <f t="shared" ref="O31:O46" si="3">SUM(F9:O9,F31:N31)</f>
        <v>2009.3771881279997</v>
      </c>
      <c r="P31" s="203"/>
      <c r="Q31" s="203"/>
      <c r="S31" s="277"/>
    </row>
    <row r="32" spans="5:19" s="193" customFormat="1" ht="12.75" customHeight="1">
      <c r="E32" s="651" t="s">
        <v>3</v>
      </c>
      <c r="F32" s="435" t="str">
        <f>'Data 3'!N155</f>
        <v>-</v>
      </c>
      <c r="G32" s="435">
        <f>'Data 3'!O155</f>
        <v>15684.428904999999</v>
      </c>
      <c r="H32" s="435" t="str">
        <f>'Data 3'!P155</f>
        <v>-</v>
      </c>
      <c r="I32" s="435" t="str">
        <f>'Data 3'!Q155</f>
        <v>-</v>
      </c>
      <c r="J32" s="435" t="str">
        <f>'Data 3'!R155</f>
        <v>-</v>
      </c>
      <c r="K32" s="435" t="str">
        <f>'Data 3'!S155</f>
        <v>-</v>
      </c>
      <c r="L32" s="435" t="str">
        <f>'Data 3'!T155</f>
        <v>-</v>
      </c>
      <c r="M32" s="435" t="str">
        <f>'Data 3'!U155</f>
        <v>-</v>
      </c>
      <c r="N32" s="435" t="str">
        <f>'Data 3'!V155</f>
        <v>-</v>
      </c>
      <c r="O32" s="439">
        <f t="shared" si="3"/>
        <v>53197.617429999998</v>
      </c>
      <c r="P32" s="203"/>
      <c r="Q32" s="203"/>
      <c r="S32" s="277"/>
    </row>
    <row r="33" spans="3:19" s="193" customFormat="1" ht="12.75" customHeight="1">
      <c r="E33" s="651" t="s">
        <v>4</v>
      </c>
      <c r="F33" s="435" t="str">
        <f>'Data 3'!N156</f>
        <v>-</v>
      </c>
      <c r="G33" s="435" t="str">
        <f>'Data 3'!O156</f>
        <v>-</v>
      </c>
      <c r="H33" s="435">
        <f>'Data 3'!P156</f>
        <v>10307.835905</v>
      </c>
      <c r="I33" s="435" t="str">
        <f>'Data 3'!Q156</f>
        <v>-</v>
      </c>
      <c r="J33" s="435" t="str">
        <f>'Data 3'!R156</f>
        <v>-</v>
      </c>
      <c r="K33" s="435" t="str">
        <f>'Data 3'!S156</f>
        <v>-</v>
      </c>
      <c r="L33" s="435" t="str">
        <f>'Data 3'!T156</f>
        <v>-</v>
      </c>
      <c r="M33" s="435" t="str">
        <f>'Data 3'!U156</f>
        <v>-</v>
      </c>
      <c r="N33" s="435" t="str">
        <f>'Data 3'!V156</f>
        <v>-</v>
      </c>
      <c r="O33" s="439">
        <f t="shared" si="3"/>
        <v>37273.879471</v>
      </c>
      <c r="P33" s="203"/>
      <c r="Q33" s="203"/>
      <c r="S33" s="277"/>
    </row>
    <row r="34" spans="3:19" s="193" customFormat="1" ht="12.75" customHeight="1">
      <c r="E34" s="461" t="s">
        <v>478</v>
      </c>
      <c r="F34" s="435">
        <f>'Data 3'!N157</f>
        <v>207.356224</v>
      </c>
      <c r="G34" s="435" t="str">
        <f>'Data 3'!O157</f>
        <v>-</v>
      </c>
      <c r="H34" s="435" t="str">
        <f>'Data 3'!P157</f>
        <v>-</v>
      </c>
      <c r="I34" s="435" t="str">
        <f>'Data 3'!Q157</f>
        <v>-</v>
      </c>
      <c r="J34" s="435" t="str">
        <f>'Data 3'!R157</f>
        <v>-</v>
      </c>
      <c r="K34" s="435">
        <f>'Data 3'!S157</f>
        <v>202.180767</v>
      </c>
      <c r="L34" s="435" t="str">
        <f>'Data 3'!T157</f>
        <v>-</v>
      </c>
      <c r="M34" s="435" t="str">
        <f>'Data 3'!U157</f>
        <v>-</v>
      </c>
      <c r="N34" s="435" t="str">
        <f>'Data 3'!V157</f>
        <v>-</v>
      </c>
      <c r="O34" s="439">
        <f t="shared" si="3"/>
        <v>6683.147946</v>
      </c>
      <c r="P34" s="203"/>
      <c r="Q34" s="203"/>
      <c r="S34" s="277"/>
    </row>
    <row r="35" spans="3:19" s="193" customFormat="1" ht="12.75" customHeight="1">
      <c r="E35" s="461" t="s">
        <v>480</v>
      </c>
      <c r="F35" s="435" t="str">
        <f>'Data 3'!N158</f>
        <v>-</v>
      </c>
      <c r="G35" s="435" t="str">
        <f>'Data 3'!O158</f>
        <v>-</v>
      </c>
      <c r="H35" s="435">
        <f>'Data 3'!P158</f>
        <v>809.91663399999993</v>
      </c>
      <c r="I35" s="435">
        <f>'Data 3'!Q158</f>
        <v>1096.230726</v>
      </c>
      <c r="J35" s="435" t="str">
        <f>'Data 3'!R158</f>
        <v>-</v>
      </c>
      <c r="K35" s="435" t="str">
        <f>'Data 3'!S158</f>
        <v>-</v>
      </c>
      <c r="L35" s="435">
        <f>'Data 3'!T158</f>
        <v>2932.0502900000001</v>
      </c>
      <c r="M35" s="435">
        <f>'Data 3'!U158</f>
        <v>649.231852</v>
      </c>
      <c r="N35" s="435">
        <f>'Data 3'!V158</f>
        <v>1347.3934040000001</v>
      </c>
      <c r="O35" s="439">
        <f t="shared" si="3"/>
        <v>30044.470106000001</v>
      </c>
      <c r="P35" s="203"/>
      <c r="Q35" s="203"/>
      <c r="S35" s="277"/>
    </row>
    <row r="36" spans="3:19" ht="12.75" customHeight="1">
      <c r="D36" s="194"/>
      <c r="E36" s="651" t="s">
        <v>234</v>
      </c>
      <c r="F36" s="435" t="str">
        <f>'Data 3'!N159</f>
        <v>-</v>
      </c>
      <c r="G36" s="435" t="str">
        <f>'Data 3'!O159</f>
        <v>-</v>
      </c>
      <c r="H36" s="435" t="str">
        <f>'Data 3'!P159</f>
        <v>-</v>
      </c>
      <c r="I36" s="435" t="str">
        <f>'Data 3'!Q159</f>
        <v>-</v>
      </c>
      <c r="J36" s="435" t="str">
        <f>'Data 3'!R159</f>
        <v>-</v>
      </c>
      <c r="K36" s="435" t="str">
        <f>'Data 3'!S159</f>
        <v>-</v>
      </c>
      <c r="L36" s="435" t="str">
        <f>'Data 3'!T159</f>
        <v>-</v>
      </c>
      <c r="M36" s="435" t="str">
        <f>'Data 3'!U159</f>
        <v>-</v>
      </c>
      <c r="N36" s="435" t="str">
        <f>'Data 3'!V159</f>
        <v>-</v>
      </c>
      <c r="O36" s="439">
        <f t="shared" si="3"/>
        <v>23.655544000000003</v>
      </c>
      <c r="P36" s="211"/>
      <c r="Q36" s="211"/>
      <c r="S36" s="277"/>
    </row>
    <row r="37" spans="3:19" ht="12.75" customHeight="1">
      <c r="D37" s="194"/>
      <c r="E37" s="651" t="s">
        <v>235</v>
      </c>
      <c r="F37" s="435" t="str">
        <f>'Data 3'!N160</f>
        <v>-</v>
      </c>
      <c r="G37" s="435" t="str">
        <f>'Data 3'!O160</f>
        <v>-</v>
      </c>
      <c r="H37" s="435">
        <f>'Data 3'!P160</f>
        <v>8379.1063809999996</v>
      </c>
      <c r="I37" s="435">
        <f>'Data 3'!Q160</f>
        <v>908.48087299999997</v>
      </c>
      <c r="J37" s="435" t="str">
        <f>'Data 3'!R160</f>
        <v>-</v>
      </c>
      <c r="K37" s="435" t="str">
        <f>'Data 3'!S160</f>
        <v>-</v>
      </c>
      <c r="L37" s="435">
        <f>'Data 3'!T160</f>
        <v>496.02237000000002</v>
      </c>
      <c r="M37" s="435">
        <f>'Data 3'!U160</f>
        <v>2348.9098160000003</v>
      </c>
      <c r="N37" s="435">
        <f>'Data 3'!V160</f>
        <v>332.14229700000004</v>
      </c>
      <c r="O37" s="439">
        <f t="shared" si="3"/>
        <v>49570.352571999996</v>
      </c>
      <c r="P37" s="211"/>
      <c r="Q37" s="211"/>
      <c r="S37" s="277"/>
    </row>
    <row r="38" spans="3:19" ht="12.75" customHeight="1">
      <c r="D38" s="194"/>
      <c r="E38" s="651" t="s">
        <v>236</v>
      </c>
      <c r="F38" s="435" t="str">
        <f>'Data 3'!N161</f>
        <v>-</v>
      </c>
      <c r="G38" s="435">
        <f>'Data 3'!O161</f>
        <v>1018.792728</v>
      </c>
      <c r="H38" s="435">
        <f>'Data 3'!P161</f>
        <v>18.474782999999999</v>
      </c>
      <c r="I38" s="435">
        <f>'Data 3'!Q161</f>
        <v>130.19979700000002</v>
      </c>
      <c r="J38" s="435">
        <f>'Data 3'!R161</f>
        <v>85.168587000000002</v>
      </c>
      <c r="K38" s="435">
        <f>'Data 3'!S161</f>
        <v>7.4611000000000011E-2</v>
      </c>
      <c r="L38" s="435">
        <f>'Data 3'!T161</f>
        <v>743.31427899999994</v>
      </c>
      <c r="M38" s="435">
        <f>'Data 3'!U161</f>
        <v>295.69766200000004</v>
      </c>
      <c r="N38" s="435">
        <f>'Data 3'!V161</f>
        <v>28.206988000000003</v>
      </c>
      <c r="O38" s="439">
        <f t="shared" si="3"/>
        <v>7758.8421600000001</v>
      </c>
      <c r="P38" s="211"/>
      <c r="Q38" s="211"/>
      <c r="S38" s="277"/>
    </row>
    <row r="39" spans="3:19" ht="12.75" customHeight="1">
      <c r="D39" s="194"/>
      <c r="E39" s="651" t="s">
        <v>237</v>
      </c>
      <c r="F39" s="435" t="str">
        <f>'Data 3'!N162</f>
        <v>-</v>
      </c>
      <c r="G39" s="435">
        <f>'Data 3'!O162</f>
        <v>1634.3967339999999</v>
      </c>
      <c r="H39" s="435" t="str">
        <f>'Data 3'!P162</f>
        <v>-</v>
      </c>
      <c r="I39" s="435" t="str">
        <f>'Data 3'!Q162</f>
        <v>-</v>
      </c>
      <c r="J39" s="435" t="str">
        <f>'Data 3'!R162</f>
        <v>-</v>
      </c>
      <c r="K39" s="435" t="str">
        <f>'Data 3'!S162</f>
        <v>-</v>
      </c>
      <c r="L39" s="435">
        <f>'Data 3'!T162</f>
        <v>37.907719</v>
      </c>
      <c r="M39" s="435" t="str">
        <f>'Data 3'!U162</f>
        <v>-</v>
      </c>
      <c r="N39" s="435" t="str">
        <f>'Data 3'!V162</f>
        <v>-</v>
      </c>
      <c r="O39" s="439">
        <f t="shared" si="3"/>
        <v>4424.3266739999999</v>
      </c>
      <c r="P39" s="211"/>
      <c r="Q39" s="211"/>
      <c r="S39" s="277"/>
    </row>
    <row r="40" spans="3:19" ht="12.75" customHeight="1">
      <c r="D40" s="194"/>
      <c r="E40" s="461" t="s">
        <v>481</v>
      </c>
      <c r="F40" s="435" t="str">
        <f>'Data 3'!N163</f>
        <v>-</v>
      </c>
      <c r="G40" s="435">
        <f>'Data 3'!O163</f>
        <v>243.70050000000001</v>
      </c>
      <c r="H40" s="435">
        <f>'Data 3'!P163</f>
        <v>263.03980300000001</v>
      </c>
      <c r="I40" s="435">
        <f>'Data 3'!Q163</f>
        <v>8.3782479999999993</v>
      </c>
      <c r="J40" s="435">
        <f>'Data 3'!R163</f>
        <v>151.299207</v>
      </c>
      <c r="K40" s="435" t="str">
        <f>'Data 3'!S163</f>
        <v>-</v>
      </c>
      <c r="L40" s="435">
        <f>'Data 3'!T163</f>
        <v>48.961252000000002</v>
      </c>
      <c r="M40" s="435">
        <f>'Data 3'!U163</f>
        <v>304.97233599999998</v>
      </c>
      <c r="N40" s="435">
        <f>'Data 3'!V163</f>
        <v>51.845341999999995</v>
      </c>
      <c r="O40" s="439">
        <f t="shared" si="3"/>
        <v>3556.7875650000005</v>
      </c>
      <c r="P40" s="211"/>
      <c r="Q40" s="211"/>
      <c r="S40" s="277"/>
    </row>
    <row r="41" spans="3:19" ht="12.75" customHeight="1">
      <c r="D41" s="194"/>
      <c r="E41" s="461" t="s">
        <v>247</v>
      </c>
      <c r="F41" s="435" t="str">
        <f>'Data 3'!N164</f>
        <v>-</v>
      </c>
      <c r="G41" s="435">
        <f>'Data 3'!O164</f>
        <v>70.381163999999998</v>
      </c>
      <c r="H41" s="435">
        <f>'Data 3'!P164</f>
        <v>2625.6485550000002</v>
      </c>
      <c r="I41" s="435">
        <f>'Data 3'!Q164</f>
        <v>81.983378000000002</v>
      </c>
      <c r="J41" s="435">
        <f>'Data 3'!R164</f>
        <v>728.47881099999995</v>
      </c>
      <c r="K41" s="435" t="str">
        <f>'Data 3'!S164</f>
        <v>-</v>
      </c>
      <c r="L41" s="435">
        <f>'Data 3'!T164</f>
        <v>1752.7110379999999</v>
      </c>
      <c r="M41" s="435">
        <f>'Data 3'!U164</f>
        <v>921.20960400000001</v>
      </c>
      <c r="N41" s="435">
        <f>'Data 3'!V164</f>
        <v>2057.664655</v>
      </c>
      <c r="O41" s="439">
        <f t="shared" si="3"/>
        <v>29015.744943000002</v>
      </c>
      <c r="P41" s="211"/>
      <c r="Q41" s="211"/>
      <c r="S41" s="277"/>
    </row>
    <row r="42" spans="3:19" ht="12.75" customHeight="1">
      <c r="D42" s="194"/>
      <c r="E42" s="557" t="s">
        <v>430</v>
      </c>
      <c r="F42" s="435" t="str">
        <f>'Data 3'!N165</f>
        <v>-</v>
      </c>
      <c r="G42" s="435" t="str">
        <f>'Data 3'!O165</f>
        <v>-</v>
      </c>
      <c r="H42" s="435">
        <f>'Data 3'!P165</f>
        <v>173.02915299999998</v>
      </c>
      <c r="I42" s="435" t="str">
        <f>'Data 3'!Q165</f>
        <v>-</v>
      </c>
      <c r="J42" s="435">
        <f>'Data 3'!R165</f>
        <v>81.509521500000005</v>
      </c>
      <c r="K42" s="435">
        <f>'Data 3'!S165</f>
        <v>5.3468390000000001</v>
      </c>
      <c r="L42" s="435" t="str">
        <f>'Data 3'!T165</f>
        <v>-</v>
      </c>
      <c r="M42" s="435" t="str">
        <f>'Data 3'!U165</f>
        <v>-</v>
      </c>
      <c r="N42" s="435">
        <f>'Data 3'!V165</f>
        <v>560.86630749999995</v>
      </c>
      <c r="O42" s="439">
        <f t="shared" si="3"/>
        <v>2434.9558550000002</v>
      </c>
      <c r="P42" s="211"/>
      <c r="Q42" s="211"/>
      <c r="S42" s="277"/>
    </row>
    <row r="43" spans="3:19" ht="12.75" customHeight="1">
      <c r="D43" s="194"/>
      <c r="E43" s="557" t="s">
        <v>429</v>
      </c>
      <c r="F43" s="435" t="str">
        <f>'Data 3'!N166</f>
        <v>-</v>
      </c>
      <c r="G43" s="435" t="str">
        <f>'Data 3'!O166</f>
        <v>-</v>
      </c>
      <c r="H43" s="435">
        <f>'Data 3'!P166</f>
        <v>173.02915299999998</v>
      </c>
      <c r="I43" s="435" t="str">
        <f>'Data 3'!Q166</f>
        <v>-</v>
      </c>
      <c r="J43" s="435">
        <f>'Data 3'!R166</f>
        <v>81.509521500000005</v>
      </c>
      <c r="K43" s="435">
        <f>'Data 3'!S166</f>
        <v>5.3468390000000001</v>
      </c>
      <c r="L43" s="435" t="str">
        <f>'Data 3'!T166</f>
        <v>-</v>
      </c>
      <c r="M43" s="435" t="str">
        <f>'Data 3'!U166</f>
        <v>-</v>
      </c>
      <c r="N43" s="435">
        <f>'Data 3'!V166</f>
        <v>321.9420015</v>
      </c>
      <c r="O43" s="439">
        <f t="shared" si="3"/>
        <v>874.075245</v>
      </c>
      <c r="P43" s="211"/>
      <c r="Q43" s="211"/>
      <c r="S43" s="277"/>
    </row>
    <row r="44" spans="3:19" ht="12.75" customHeight="1">
      <c r="D44" s="194"/>
      <c r="E44" s="652" t="s">
        <v>255</v>
      </c>
      <c r="F44" s="653">
        <f>SUM(F30:F43)</f>
        <v>207.356224</v>
      </c>
      <c r="G44" s="653">
        <f t="shared" ref="G44:N44" si="4">SUM(G30:G43)</f>
        <v>20980.553734999994</v>
      </c>
      <c r="H44" s="653">
        <f t="shared" si="4"/>
        <v>31312.462797000004</v>
      </c>
      <c r="I44" s="653">
        <f t="shared" si="4"/>
        <v>2392.5821489999998</v>
      </c>
      <c r="J44" s="653">
        <f t="shared" si="4"/>
        <v>1250.8467960000003</v>
      </c>
      <c r="K44" s="653">
        <f t="shared" si="4"/>
        <v>212.94905599999998</v>
      </c>
      <c r="L44" s="653">
        <f t="shared" si="4"/>
        <v>6089.4583910000001</v>
      </c>
      <c r="M44" s="653">
        <f t="shared" si="4"/>
        <v>5180.6221029999997</v>
      </c>
      <c r="N44" s="653">
        <f t="shared" si="4"/>
        <v>5141.6861129999998</v>
      </c>
      <c r="O44" s="653">
        <f>SUM(O30:O43)</f>
        <v>260973.59243500006</v>
      </c>
      <c r="P44" s="211"/>
      <c r="Q44" s="211"/>
      <c r="S44" s="277"/>
    </row>
    <row r="45" spans="3:19" ht="12.75" customHeight="1">
      <c r="D45" s="194"/>
      <c r="E45" s="651" t="s">
        <v>309</v>
      </c>
      <c r="F45" s="435" t="str">
        <f>'Data 3'!N168</f>
        <v>-</v>
      </c>
      <c r="G45" s="435">
        <f>'Data 3'!O168</f>
        <v>-42.187336000000002</v>
      </c>
      <c r="H45" s="435">
        <f>'Data 3'!P168</f>
        <v>-233.26469</v>
      </c>
      <c r="I45" s="435" t="str">
        <f>'Data 3'!Q168</f>
        <v>-</v>
      </c>
      <c r="J45" s="435" t="str">
        <f>'Data 3'!R168</f>
        <v>-</v>
      </c>
      <c r="K45" s="435" t="str">
        <f>'Data 3'!S168</f>
        <v>-</v>
      </c>
      <c r="L45" s="435" t="str">
        <f>'Data 3'!T168</f>
        <v>-</v>
      </c>
      <c r="M45" s="435" t="str">
        <f>'Data 3'!U168</f>
        <v>-</v>
      </c>
      <c r="N45" s="435" t="str">
        <f>'Data 3'!V168</f>
        <v>-</v>
      </c>
      <c r="O45" s="439">
        <f t="shared" si="3"/>
        <v>-3198.4710439730002</v>
      </c>
      <c r="P45" s="211"/>
      <c r="Q45" s="211"/>
    </row>
    <row r="46" spans="3:19" ht="12.75" customHeight="1">
      <c r="D46" s="194"/>
      <c r="E46" s="651" t="s">
        <v>527</v>
      </c>
      <c r="F46" s="435" t="str">
        <f>'Data 3'!N169</f>
        <v>-</v>
      </c>
      <c r="G46" s="435">
        <f>'Data 3'!O169</f>
        <v>-15881.556462999999</v>
      </c>
      <c r="H46" s="435">
        <f>'Data 3'!P169</f>
        <v>-10916.123428999999</v>
      </c>
      <c r="I46" s="435">
        <f>'Data 3'!Q169</f>
        <v>-679.14352899999994</v>
      </c>
      <c r="J46" s="435">
        <f>'Data 3'!R169</f>
        <v>27446.657771000002</v>
      </c>
      <c r="K46" s="435" t="str">
        <f>'Data 3'!S169</f>
        <v>-</v>
      </c>
      <c r="L46" s="435">
        <f>'Data 3'!T169</f>
        <v>3408.1791539999999</v>
      </c>
      <c r="M46" s="435">
        <f>'Data 3'!U169</f>
        <v>-68.766385</v>
      </c>
      <c r="N46" s="435">
        <f>'Data 3'!V169</f>
        <v>11535.502602</v>
      </c>
      <c r="O46" s="439">
        <f t="shared" si="3"/>
        <v>11102.311138999999</v>
      </c>
      <c r="P46" s="211"/>
      <c r="Q46" s="211"/>
    </row>
    <row r="47" spans="3:19" ht="12.75" customHeight="1">
      <c r="D47" s="194"/>
      <c r="E47" s="442" t="s">
        <v>627</v>
      </c>
      <c r="F47" s="441">
        <f>SUM(F44:F46)</f>
        <v>207.356224</v>
      </c>
      <c r="G47" s="441">
        <f t="shared" ref="G47:N47" si="5">SUM(G44:G46)</f>
        <v>5056.809935999996</v>
      </c>
      <c r="H47" s="441">
        <f t="shared" si="5"/>
        <v>20163.074678000004</v>
      </c>
      <c r="I47" s="441">
        <f t="shared" si="5"/>
        <v>1713.4386199999999</v>
      </c>
      <c r="J47" s="441">
        <f t="shared" si="5"/>
        <v>28697.504567000004</v>
      </c>
      <c r="K47" s="441">
        <f t="shared" si="5"/>
        <v>212.94905599999998</v>
      </c>
      <c r="L47" s="441">
        <f t="shared" si="5"/>
        <v>9497.6375449999996</v>
      </c>
      <c r="M47" s="441">
        <f t="shared" si="5"/>
        <v>5111.8557179999998</v>
      </c>
      <c r="N47" s="441">
        <f t="shared" si="5"/>
        <v>16677.188715</v>
      </c>
      <c r="O47" s="441">
        <f>SUM(O44:O46)</f>
        <v>268877.43253002706</v>
      </c>
      <c r="P47" s="211"/>
      <c r="Q47" s="211"/>
    </row>
    <row r="48" spans="3:19" ht="12.75" customHeight="1">
      <c r="C48" s="194"/>
      <c r="D48" s="194"/>
      <c r="E48" s="440" t="s">
        <v>525</v>
      </c>
      <c r="F48" s="441">
        <f>'Data 3'!N149</f>
        <v>202.86082999999999</v>
      </c>
      <c r="G48" s="441">
        <f>'Data 3'!O149</f>
        <v>5022.3198400000038</v>
      </c>
      <c r="H48" s="441">
        <f>'Data 3'!P149</f>
        <v>19898.31394</v>
      </c>
      <c r="I48" s="441">
        <f>'Data 3'!Q149</f>
        <v>1704.1205599999992</v>
      </c>
      <c r="J48" s="441">
        <f>'Data 3'!R149</f>
        <v>28588.247359000001</v>
      </c>
      <c r="K48" s="441">
        <f>'Data 3'!S149</f>
        <v>210.42507800000001</v>
      </c>
      <c r="L48" s="441">
        <f>'Data 3'!T149</f>
        <v>9374.4941789999993</v>
      </c>
      <c r="M48" s="441">
        <f>'Data 3'!U149</f>
        <v>5052.6167800000003</v>
      </c>
      <c r="N48" s="441">
        <f>'Data 3'!V149</f>
        <v>16522.481661999998</v>
      </c>
      <c r="O48" s="441">
        <f>SUM(F26:O26,F48:N48)</f>
        <v>267867.17064934201</v>
      </c>
      <c r="P48" s="211"/>
      <c r="Q48" s="211"/>
    </row>
    <row r="49" spans="3:17" ht="12.75" customHeight="1">
      <c r="C49" s="194"/>
      <c r="D49" s="194"/>
      <c r="E49" s="650" t="s">
        <v>628</v>
      </c>
      <c r="F49" s="654">
        <f>(F47/F48-1)*100</f>
        <v>2.2159990176516597</v>
      </c>
      <c r="G49" s="654">
        <f>(G47/G48-1)*100</f>
        <v>0.68673635090497065</v>
      </c>
      <c r="H49" s="654">
        <f t="shared" ref="H49:N49" si="6">(H47/H48-1)*100</f>
        <v>1.3305687044558034</v>
      </c>
      <c r="I49" s="654">
        <f t="shared" si="6"/>
        <v>0.54679582059620202</v>
      </c>
      <c r="J49" s="654">
        <f t="shared" si="6"/>
        <v>0.38217525764343563</v>
      </c>
      <c r="K49" s="654">
        <f t="shared" si="6"/>
        <v>1.1994663487780555</v>
      </c>
      <c r="L49" s="654">
        <f t="shared" si="6"/>
        <v>1.3136001116290208</v>
      </c>
      <c r="M49" s="654">
        <f t="shared" si="6"/>
        <v>1.1724407486134236</v>
      </c>
      <c r="N49" s="654">
        <f t="shared" si="6"/>
        <v>0.93634271270406355</v>
      </c>
      <c r="O49" s="654">
        <f>((O47/O48)-1)*100</f>
        <v>0.37715031604510507</v>
      </c>
      <c r="P49" s="276"/>
      <c r="Q49" s="276"/>
    </row>
    <row r="50" spans="3:17" ht="12.75" customHeight="1">
      <c r="C50" s="194"/>
      <c r="D50" s="194"/>
      <c r="E50" s="1066" t="s">
        <v>261</v>
      </c>
      <c r="F50" s="1066"/>
      <c r="G50" s="1066"/>
      <c r="H50" s="1066"/>
      <c r="I50" s="1066"/>
      <c r="J50" s="1066"/>
      <c r="K50" s="1066"/>
      <c r="L50" s="1066"/>
      <c r="M50" s="1066"/>
      <c r="N50" s="1066"/>
      <c r="O50" s="1066"/>
    </row>
    <row r="51" spans="3:17" ht="12.75" customHeight="1">
      <c r="C51" s="194"/>
      <c r="D51" s="194"/>
      <c r="E51" s="1033" t="s">
        <v>479</v>
      </c>
      <c r="F51" s="1033"/>
      <c r="G51" s="1033"/>
      <c r="H51" s="1033"/>
      <c r="I51" s="1033"/>
      <c r="J51" s="1033"/>
      <c r="K51" s="1033"/>
      <c r="L51" s="1033"/>
      <c r="M51" s="1033"/>
      <c r="N51" s="1033"/>
      <c r="O51" s="1033"/>
    </row>
    <row r="52" spans="3:17" ht="12.75" customHeight="1">
      <c r="C52" s="194"/>
      <c r="E52" s="1033" t="s">
        <v>483</v>
      </c>
      <c r="F52" s="1033"/>
      <c r="G52" s="1033"/>
      <c r="H52" s="1033"/>
      <c r="I52" s="1033"/>
      <c r="J52" s="1033"/>
      <c r="K52" s="1033"/>
      <c r="L52" s="1033"/>
      <c r="M52" s="1033"/>
      <c r="N52" s="1033"/>
      <c r="O52" s="1033"/>
    </row>
    <row r="53" spans="3:17" ht="12.75" customHeight="1">
      <c r="C53" s="275"/>
      <c r="E53" s="1033" t="s">
        <v>484</v>
      </c>
      <c r="F53" s="1033"/>
      <c r="G53" s="1033"/>
      <c r="H53" s="1033"/>
      <c r="I53" s="1033"/>
      <c r="J53" s="1033"/>
      <c r="K53" s="1033"/>
      <c r="L53" s="1033"/>
      <c r="M53" s="1033"/>
      <c r="N53" s="1033"/>
      <c r="O53" s="1033"/>
    </row>
    <row r="54" spans="3:17" ht="12.75" customHeight="1">
      <c r="C54" s="194"/>
      <c r="E54" s="1033" t="s">
        <v>485</v>
      </c>
      <c r="F54" s="1033"/>
      <c r="G54" s="1033"/>
      <c r="H54" s="1033"/>
      <c r="I54" s="1033"/>
      <c r="J54" s="1033"/>
      <c r="K54" s="1033"/>
      <c r="L54" s="1033"/>
      <c r="M54" s="1033"/>
      <c r="N54" s="1033"/>
      <c r="O54" s="1033"/>
    </row>
    <row r="55" spans="3:17" ht="25.5" customHeight="1">
      <c r="C55" s="194"/>
      <c r="D55" s="173"/>
      <c r="E55" s="1013" t="s">
        <v>528</v>
      </c>
      <c r="F55" s="1013"/>
      <c r="G55" s="1013"/>
      <c r="H55" s="1013"/>
      <c r="I55" s="1013"/>
      <c r="J55" s="1013"/>
      <c r="K55" s="1013"/>
      <c r="L55" s="1013"/>
      <c r="M55" s="1013"/>
      <c r="N55" s="1013"/>
      <c r="O55" s="1013"/>
    </row>
    <row r="56" spans="3:17" ht="12.75" customHeight="1">
      <c r="C56" s="194"/>
      <c r="D56" s="173"/>
      <c r="E56" s="199"/>
      <c r="F56" s="199"/>
      <c r="G56" s="199"/>
      <c r="H56" s="916"/>
      <c r="I56" s="916"/>
      <c r="J56" s="916"/>
      <c r="K56" s="916"/>
    </row>
    <row r="57" spans="3:17">
      <c r="D57" s="173"/>
      <c r="E57" s="305"/>
      <c r="F57" s="305"/>
      <c r="G57" s="305"/>
      <c r="H57" s="305"/>
      <c r="I57" s="305"/>
      <c r="J57" s="305"/>
      <c r="K57" s="305"/>
      <c r="L57" s="203"/>
      <c r="M57" s="203"/>
      <c r="N57" s="203"/>
      <c r="O57" s="203"/>
      <c r="P57" s="211"/>
    </row>
    <row r="58" spans="3:17">
      <c r="D58" s="173"/>
      <c r="E58" s="305"/>
      <c r="F58" s="305"/>
      <c r="G58" s="305"/>
      <c r="H58" s="305"/>
      <c r="I58" s="305"/>
      <c r="J58" s="305"/>
      <c r="K58" s="305"/>
      <c r="L58" s="279"/>
      <c r="M58" s="280"/>
      <c r="N58" s="279"/>
      <c r="O58" s="279"/>
      <c r="P58" s="211"/>
    </row>
    <row r="59" spans="3:17">
      <c r="C59" s="173"/>
      <c r="D59" s="173"/>
      <c r="E59" s="305"/>
      <c r="F59" s="305"/>
      <c r="G59" s="305"/>
      <c r="H59" s="305"/>
      <c r="I59" s="305"/>
      <c r="J59" s="305"/>
      <c r="K59" s="305"/>
    </row>
    <row r="60" spans="3:17">
      <c r="C60" s="173"/>
      <c r="D60" s="173"/>
      <c r="E60" s="305"/>
      <c r="F60" s="305"/>
      <c r="G60" s="305"/>
      <c r="H60" s="305"/>
      <c r="I60" s="305"/>
      <c r="J60" s="305"/>
      <c r="K60" s="305"/>
    </row>
    <row r="61" spans="3:17">
      <c r="C61" s="173"/>
      <c r="D61" s="173"/>
      <c r="E61" s="305"/>
      <c r="F61" s="305"/>
      <c r="G61" s="305"/>
      <c r="H61" s="305"/>
      <c r="I61" s="305"/>
      <c r="J61" s="305"/>
      <c r="K61" s="305"/>
    </row>
    <row r="62" spans="3:17">
      <c r="C62" s="173"/>
      <c r="D62" s="173"/>
      <c r="E62" s="898"/>
      <c r="F62" s="898"/>
      <c r="G62" s="898"/>
      <c r="H62" s="898"/>
      <c r="I62" s="898"/>
      <c r="J62" s="898"/>
      <c r="K62" s="898"/>
    </row>
    <row r="63" spans="3:17">
      <c r="C63" s="173"/>
      <c r="D63" s="173"/>
      <c r="E63" s="898"/>
      <c r="F63" s="898"/>
      <c r="G63" s="898"/>
      <c r="H63" s="898"/>
      <c r="I63" s="898"/>
      <c r="J63" s="898"/>
      <c r="K63" s="898"/>
    </row>
    <row r="64" spans="3:17">
      <c r="C64" s="173"/>
      <c r="D64" s="173"/>
      <c r="F64" s="173"/>
      <c r="G64" s="173"/>
      <c r="H64" s="173"/>
      <c r="I64" s="173"/>
    </row>
    <row r="65" spans="3:9">
      <c r="C65" s="173"/>
      <c r="D65" s="173"/>
      <c r="F65" s="173"/>
      <c r="G65" s="173"/>
      <c r="H65" s="173"/>
      <c r="I65" s="173"/>
    </row>
    <row r="66" spans="3:9">
      <c r="C66" s="173"/>
      <c r="D66" s="173"/>
      <c r="F66" s="173"/>
      <c r="G66" s="173"/>
      <c r="H66" s="173"/>
      <c r="I66" s="173"/>
    </row>
    <row r="67" spans="3:9">
      <c r="C67" s="173"/>
      <c r="D67" s="173"/>
    </row>
    <row r="68" spans="3:9">
      <c r="C68" s="173"/>
      <c r="D68" s="173"/>
    </row>
    <row r="69" spans="3:9">
      <c r="C69" s="173"/>
      <c r="D69" s="173"/>
    </row>
    <row r="70" spans="3:9">
      <c r="C70" s="173"/>
      <c r="D70" s="173"/>
    </row>
    <row r="71" spans="3:9">
      <c r="C71" s="173"/>
    </row>
    <row r="72" spans="3:9">
      <c r="C72" s="173"/>
    </row>
    <row r="73" spans="3:9">
      <c r="C73" s="173"/>
    </row>
    <row r="74" spans="3:9">
      <c r="C74" s="173"/>
    </row>
  </sheetData>
  <mergeCells count="7">
    <mergeCell ref="E55:O55"/>
    <mergeCell ref="E3:O3"/>
    <mergeCell ref="E50:O50"/>
    <mergeCell ref="E51:O51"/>
    <mergeCell ref="E52:O52"/>
    <mergeCell ref="E53:O53"/>
    <mergeCell ref="E54:O54"/>
  </mergeCells>
  <hyperlinks>
    <hyperlink ref="C4" location="Indice!A1" display="Indice!A1"/>
  </hyperlinks>
  <printOptions horizontalCentered="1" verticalCentered="1"/>
  <pageMargins left="0.39370078740157483" right="0.78740157480314965" top="0.39370078740157483" bottom="0.39370078740157483" header="0" footer="0"/>
  <pageSetup paperSize="9" scale="74" orientation="portrait" r:id="rId1"/>
  <headerFooter alignWithMargins="0"/>
  <ignoredErrors>
    <ignoredError sqref="O44 O47" formula="1"/>
  </ignoredErrors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autoPageBreaks="0"/>
  </sheetPr>
  <dimension ref="C1:U26"/>
  <sheetViews>
    <sheetView showGridLines="0" showRowColHeaders="0" showOutlineSymbols="0" zoomScaleNormal="100" workbookViewId="0"/>
  </sheetViews>
  <sheetFormatPr baseColWidth="10" defaultRowHeight="11.25"/>
  <cols>
    <col min="1" max="1" width="0.140625" style="356" customWidth="1"/>
    <col min="2" max="2" width="2.7109375" style="356" customWidth="1"/>
    <col min="3" max="3" width="23.7109375" style="356" customWidth="1"/>
    <col min="4" max="4" width="1.28515625" style="357" customWidth="1"/>
    <col min="5" max="5" width="105.7109375" style="356" customWidth="1"/>
    <col min="6" max="8" width="6.85546875" style="356" customWidth="1"/>
    <col min="9" max="10" width="6.42578125" style="356" customWidth="1"/>
    <col min="11" max="11" width="6.85546875" style="356" customWidth="1"/>
    <col min="12" max="14" width="6.42578125" style="356" customWidth="1"/>
    <col min="15" max="15" width="6.85546875" style="356" customWidth="1"/>
    <col min="16" max="22" width="6.42578125" style="356" customWidth="1"/>
    <col min="23" max="23" width="7.42578125" style="356" customWidth="1"/>
    <col min="24" max="256" width="11.42578125" style="356"/>
    <col min="257" max="257" width="0.140625" style="356" customWidth="1"/>
    <col min="258" max="258" width="2.7109375" style="356" customWidth="1"/>
    <col min="259" max="259" width="15.42578125" style="356" customWidth="1"/>
    <col min="260" max="260" width="1.28515625" style="356" customWidth="1"/>
    <col min="261" max="261" width="71.42578125" style="356" customWidth="1"/>
    <col min="262" max="264" width="6.85546875" style="356" customWidth="1"/>
    <col min="265" max="266" width="6.42578125" style="356" customWidth="1"/>
    <col min="267" max="267" width="6.85546875" style="356" customWidth="1"/>
    <col min="268" max="270" width="6.42578125" style="356" customWidth="1"/>
    <col min="271" max="271" width="6.85546875" style="356" customWidth="1"/>
    <col min="272" max="278" width="6.42578125" style="356" customWidth="1"/>
    <col min="279" max="279" width="7.42578125" style="356" customWidth="1"/>
    <col min="280" max="512" width="11.42578125" style="356"/>
    <col min="513" max="513" width="0.140625" style="356" customWidth="1"/>
    <col min="514" max="514" width="2.7109375" style="356" customWidth="1"/>
    <col min="515" max="515" width="15.42578125" style="356" customWidth="1"/>
    <col min="516" max="516" width="1.28515625" style="356" customWidth="1"/>
    <col min="517" max="517" width="71.42578125" style="356" customWidth="1"/>
    <col min="518" max="520" width="6.85546875" style="356" customWidth="1"/>
    <col min="521" max="522" width="6.42578125" style="356" customWidth="1"/>
    <col min="523" max="523" width="6.85546875" style="356" customWidth="1"/>
    <col min="524" max="526" width="6.42578125" style="356" customWidth="1"/>
    <col min="527" max="527" width="6.85546875" style="356" customWidth="1"/>
    <col min="528" max="534" width="6.42578125" style="356" customWidth="1"/>
    <col min="535" max="535" width="7.42578125" style="356" customWidth="1"/>
    <col min="536" max="768" width="11.42578125" style="356"/>
    <col min="769" max="769" width="0.140625" style="356" customWidth="1"/>
    <col min="770" max="770" width="2.7109375" style="356" customWidth="1"/>
    <col min="771" max="771" width="15.42578125" style="356" customWidth="1"/>
    <col min="772" max="772" width="1.28515625" style="356" customWidth="1"/>
    <col min="773" max="773" width="71.42578125" style="356" customWidth="1"/>
    <col min="774" max="776" width="6.85546875" style="356" customWidth="1"/>
    <col min="777" max="778" width="6.42578125" style="356" customWidth="1"/>
    <col min="779" max="779" width="6.85546875" style="356" customWidth="1"/>
    <col min="780" max="782" width="6.42578125" style="356" customWidth="1"/>
    <col min="783" max="783" width="6.85546875" style="356" customWidth="1"/>
    <col min="784" max="790" width="6.42578125" style="356" customWidth="1"/>
    <col min="791" max="791" width="7.42578125" style="356" customWidth="1"/>
    <col min="792" max="1024" width="11.42578125" style="356"/>
    <col min="1025" max="1025" width="0.140625" style="356" customWidth="1"/>
    <col min="1026" max="1026" width="2.7109375" style="356" customWidth="1"/>
    <col min="1027" max="1027" width="15.42578125" style="356" customWidth="1"/>
    <col min="1028" max="1028" width="1.28515625" style="356" customWidth="1"/>
    <col min="1029" max="1029" width="71.42578125" style="356" customWidth="1"/>
    <col min="1030" max="1032" width="6.85546875" style="356" customWidth="1"/>
    <col min="1033" max="1034" width="6.42578125" style="356" customWidth="1"/>
    <col min="1035" max="1035" width="6.85546875" style="356" customWidth="1"/>
    <col min="1036" max="1038" width="6.42578125" style="356" customWidth="1"/>
    <col min="1039" max="1039" width="6.85546875" style="356" customWidth="1"/>
    <col min="1040" max="1046" width="6.42578125" style="356" customWidth="1"/>
    <col min="1047" max="1047" width="7.42578125" style="356" customWidth="1"/>
    <col min="1048" max="1280" width="11.42578125" style="356"/>
    <col min="1281" max="1281" width="0.140625" style="356" customWidth="1"/>
    <col min="1282" max="1282" width="2.7109375" style="356" customWidth="1"/>
    <col min="1283" max="1283" width="15.42578125" style="356" customWidth="1"/>
    <col min="1284" max="1284" width="1.28515625" style="356" customWidth="1"/>
    <col min="1285" max="1285" width="71.42578125" style="356" customWidth="1"/>
    <col min="1286" max="1288" width="6.85546875" style="356" customWidth="1"/>
    <col min="1289" max="1290" width="6.42578125" style="356" customWidth="1"/>
    <col min="1291" max="1291" width="6.85546875" style="356" customWidth="1"/>
    <col min="1292" max="1294" width="6.42578125" style="356" customWidth="1"/>
    <col min="1295" max="1295" width="6.85546875" style="356" customWidth="1"/>
    <col min="1296" max="1302" width="6.42578125" style="356" customWidth="1"/>
    <col min="1303" max="1303" width="7.42578125" style="356" customWidth="1"/>
    <col min="1304" max="1536" width="11.42578125" style="356"/>
    <col min="1537" max="1537" width="0.140625" style="356" customWidth="1"/>
    <col min="1538" max="1538" width="2.7109375" style="356" customWidth="1"/>
    <col min="1539" max="1539" width="15.42578125" style="356" customWidth="1"/>
    <col min="1540" max="1540" width="1.28515625" style="356" customWidth="1"/>
    <col min="1541" max="1541" width="71.42578125" style="356" customWidth="1"/>
    <col min="1542" max="1544" width="6.85546875" style="356" customWidth="1"/>
    <col min="1545" max="1546" width="6.42578125" style="356" customWidth="1"/>
    <col min="1547" max="1547" width="6.85546875" style="356" customWidth="1"/>
    <col min="1548" max="1550" width="6.42578125" style="356" customWidth="1"/>
    <col min="1551" max="1551" width="6.85546875" style="356" customWidth="1"/>
    <col min="1552" max="1558" width="6.42578125" style="356" customWidth="1"/>
    <col min="1559" max="1559" width="7.42578125" style="356" customWidth="1"/>
    <col min="1560" max="1792" width="11.42578125" style="356"/>
    <col min="1793" max="1793" width="0.140625" style="356" customWidth="1"/>
    <col min="1794" max="1794" width="2.7109375" style="356" customWidth="1"/>
    <col min="1795" max="1795" width="15.42578125" style="356" customWidth="1"/>
    <col min="1796" max="1796" width="1.28515625" style="356" customWidth="1"/>
    <col min="1797" max="1797" width="71.42578125" style="356" customWidth="1"/>
    <col min="1798" max="1800" width="6.85546875" style="356" customWidth="1"/>
    <col min="1801" max="1802" width="6.42578125" style="356" customWidth="1"/>
    <col min="1803" max="1803" width="6.85546875" style="356" customWidth="1"/>
    <col min="1804" max="1806" width="6.42578125" style="356" customWidth="1"/>
    <col min="1807" max="1807" width="6.85546875" style="356" customWidth="1"/>
    <col min="1808" max="1814" width="6.42578125" style="356" customWidth="1"/>
    <col min="1815" max="1815" width="7.42578125" style="356" customWidth="1"/>
    <col min="1816" max="2048" width="11.42578125" style="356"/>
    <col min="2049" max="2049" width="0.140625" style="356" customWidth="1"/>
    <col min="2050" max="2050" width="2.7109375" style="356" customWidth="1"/>
    <col min="2051" max="2051" width="15.42578125" style="356" customWidth="1"/>
    <col min="2052" max="2052" width="1.28515625" style="356" customWidth="1"/>
    <col min="2053" max="2053" width="71.42578125" style="356" customWidth="1"/>
    <col min="2054" max="2056" width="6.85546875" style="356" customWidth="1"/>
    <col min="2057" max="2058" width="6.42578125" style="356" customWidth="1"/>
    <col min="2059" max="2059" width="6.85546875" style="356" customWidth="1"/>
    <col min="2060" max="2062" width="6.42578125" style="356" customWidth="1"/>
    <col min="2063" max="2063" width="6.85546875" style="356" customWidth="1"/>
    <col min="2064" max="2070" width="6.42578125" style="356" customWidth="1"/>
    <col min="2071" max="2071" width="7.42578125" style="356" customWidth="1"/>
    <col min="2072" max="2304" width="11.42578125" style="356"/>
    <col min="2305" max="2305" width="0.140625" style="356" customWidth="1"/>
    <col min="2306" max="2306" width="2.7109375" style="356" customWidth="1"/>
    <col min="2307" max="2307" width="15.42578125" style="356" customWidth="1"/>
    <col min="2308" max="2308" width="1.28515625" style="356" customWidth="1"/>
    <col min="2309" max="2309" width="71.42578125" style="356" customWidth="1"/>
    <col min="2310" max="2312" width="6.85546875" style="356" customWidth="1"/>
    <col min="2313" max="2314" width="6.42578125" style="356" customWidth="1"/>
    <col min="2315" max="2315" width="6.85546875" style="356" customWidth="1"/>
    <col min="2316" max="2318" width="6.42578125" style="356" customWidth="1"/>
    <col min="2319" max="2319" width="6.85546875" style="356" customWidth="1"/>
    <col min="2320" max="2326" width="6.42578125" style="356" customWidth="1"/>
    <col min="2327" max="2327" width="7.42578125" style="356" customWidth="1"/>
    <col min="2328" max="2560" width="11.42578125" style="356"/>
    <col min="2561" max="2561" width="0.140625" style="356" customWidth="1"/>
    <col min="2562" max="2562" width="2.7109375" style="356" customWidth="1"/>
    <col min="2563" max="2563" width="15.42578125" style="356" customWidth="1"/>
    <col min="2564" max="2564" width="1.28515625" style="356" customWidth="1"/>
    <col min="2565" max="2565" width="71.42578125" style="356" customWidth="1"/>
    <col min="2566" max="2568" width="6.85546875" style="356" customWidth="1"/>
    <col min="2569" max="2570" width="6.42578125" style="356" customWidth="1"/>
    <col min="2571" max="2571" width="6.85546875" style="356" customWidth="1"/>
    <col min="2572" max="2574" width="6.42578125" style="356" customWidth="1"/>
    <col min="2575" max="2575" width="6.85546875" style="356" customWidth="1"/>
    <col min="2576" max="2582" width="6.42578125" style="356" customWidth="1"/>
    <col min="2583" max="2583" width="7.42578125" style="356" customWidth="1"/>
    <col min="2584" max="2816" width="11.42578125" style="356"/>
    <col min="2817" max="2817" width="0.140625" style="356" customWidth="1"/>
    <col min="2818" max="2818" width="2.7109375" style="356" customWidth="1"/>
    <col min="2819" max="2819" width="15.42578125" style="356" customWidth="1"/>
    <col min="2820" max="2820" width="1.28515625" style="356" customWidth="1"/>
    <col min="2821" max="2821" width="71.42578125" style="356" customWidth="1"/>
    <col min="2822" max="2824" width="6.85546875" style="356" customWidth="1"/>
    <col min="2825" max="2826" width="6.42578125" style="356" customWidth="1"/>
    <col min="2827" max="2827" width="6.85546875" style="356" customWidth="1"/>
    <col min="2828" max="2830" width="6.42578125" style="356" customWidth="1"/>
    <col min="2831" max="2831" width="6.85546875" style="356" customWidth="1"/>
    <col min="2832" max="2838" width="6.42578125" style="356" customWidth="1"/>
    <col min="2839" max="2839" width="7.42578125" style="356" customWidth="1"/>
    <col min="2840" max="3072" width="11.42578125" style="356"/>
    <col min="3073" max="3073" width="0.140625" style="356" customWidth="1"/>
    <col min="3074" max="3074" width="2.7109375" style="356" customWidth="1"/>
    <col min="3075" max="3075" width="15.42578125" style="356" customWidth="1"/>
    <col min="3076" max="3076" width="1.28515625" style="356" customWidth="1"/>
    <col min="3077" max="3077" width="71.42578125" style="356" customWidth="1"/>
    <col min="3078" max="3080" width="6.85546875" style="356" customWidth="1"/>
    <col min="3081" max="3082" width="6.42578125" style="356" customWidth="1"/>
    <col min="3083" max="3083" width="6.85546875" style="356" customWidth="1"/>
    <col min="3084" max="3086" width="6.42578125" style="356" customWidth="1"/>
    <col min="3087" max="3087" width="6.85546875" style="356" customWidth="1"/>
    <col min="3088" max="3094" width="6.42578125" style="356" customWidth="1"/>
    <col min="3095" max="3095" width="7.42578125" style="356" customWidth="1"/>
    <col min="3096" max="3328" width="11.42578125" style="356"/>
    <col min="3329" max="3329" width="0.140625" style="356" customWidth="1"/>
    <col min="3330" max="3330" width="2.7109375" style="356" customWidth="1"/>
    <col min="3331" max="3331" width="15.42578125" style="356" customWidth="1"/>
    <col min="3332" max="3332" width="1.28515625" style="356" customWidth="1"/>
    <col min="3333" max="3333" width="71.42578125" style="356" customWidth="1"/>
    <col min="3334" max="3336" width="6.85546875" style="356" customWidth="1"/>
    <col min="3337" max="3338" width="6.42578125" style="356" customWidth="1"/>
    <col min="3339" max="3339" width="6.85546875" style="356" customWidth="1"/>
    <col min="3340" max="3342" width="6.42578125" style="356" customWidth="1"/>
    <col min="3343" max="3343" width="6.85546875" style="356" customWidth="1"/>
    <col min="3344" max="3350" width="6.42578125" style="356" customWidth="1"/>
    <col min="3351" max="3351" width="7.42578125" style="356" customWidth="1"/>
    <col min="3352" max="3584" width="11.42578125" style="356"/>
    <col min="3585" max="3585" width="0.140625" style="356" customWidth="1"/>
    <col min="3586" max="3586" width="2.7109375" style="356" customWidth="1"/>
    <col min="3587" max="3587" width="15.42578125" style="356" customWidth="1"/>
    <col min="3588" max="3588" width="1.28515625" style="356" customWidth="1"/>
    <col min="3589" max="3589" width="71.42578125" style="356" customWidth="1"/>
    <col min="3590" max="3592" width="6.85546875" style="356" customWidth="1"/>
    <col min="3593" max="3594" width="6.42578125" style="356" customWidth="1"/>
    <col min="3595" max="3595" width="6.85546875" style="356" customWidth="1"/>
    <col min="3596" max="3598" width="6.42578125" style="356" customWidth="1"/>
    <col min="3599" max="3599" width="6.85546875" style="356" customWidth="1"/>
    <col min="3600" max="3606" width="6.42578125" style="356" customWidth="1"/>
    <col min="3607" max="3607" width="7.42578125" style="356" customWidth="1"/>
    <col min="3608" max="3840" width="11.42578125" style="356"/>
    <col min="3841" max="3841" width="0.140625" style="356" customWidth="1"/>
    <col min="3842" max="3842" width="2.7109375" style="356" customWidth="1"/>
    <col min="3843" max="3843" width="15.42578125" style="356" customWidth="1"/>
    <col min="3844" max="3844" width="1.28515625" style="356" customWidth="1"/>
    <col min="3845" max="3845" width="71.42578125" style="356" customWidth="1"/>
    <col min="3846" max="3848" width="6.85546875" style="356" customWidth="1"/>
    <col min="3849" max="3850" width="6.42578125" style="356" customWidth="1"/>
    <col min="3851" max="3851" width="6.85546875" style="356" customWidth="1"/>
    <col min="3852" max="3854" width="6.42578125" style="356" customWidth="1"/>
    <col min="3855" max="3855" width="6.85546875" style="356" customWidth="1"/>
    <col min="3856" max="3862" width="6.42578125" style="356" customWidth="1"/>
    <col min="3863" max="3863" width="7.42578125" style="356" customWidth="1"/>
    <col min="3864" max="4096" width="11.42578125" style="356"/>
    <col min="4097" max="4097" width="0.140625" style="356" customWidth="1"/>
    <col min="4098" max="4098" width="2.7109375" style="356" customWidth="1"/>
    <col min="4099" max="4099" width="15.42578125" style="356" customWidth="1"/>
    <col min="4100" max="4100" width="1.28515625" style="356" customWidth="1"/>
    <col min="4101" max="4101" width="71.42578125" style="356" customWidth="1"/>
    <col min="4102" max="4104" width="6.85546875" style="356" customWidth="1"/>
    <col min="4105" max="4106" width="6.42578125" style="356" customWidth="1"/>
    <col min="4107" max="4107" width="6.85546875" style="356" customWidth="1"/>
    <col min="4108" max="4110" width="6.42578125" style="356" customWidth="1"/>
    <col min="4111" max="4111" width="6.85546875" style="356" customWidth="1"/>
    <col min="4112" max="4118" width="6.42578125" style="356" customWidth="1"/>
    <col min="4119" max="4119" width="7.42578125" style="356" customWidth="1"/>
    <col min="4120" max="4352" width="11.42578125" style="356"/>
    <col min="4353" max="4353" width="0.140625" style="356" customWidth="1"/>
    <col min="4354" max="4354" width="2.7109375" style="356" customWidth="1"/>
    <col min="4355" max="4355" width="15.42578125" style="356" customWidth="1"/>
    <col min="4356" max="4356" width="1.28515625" style="356" customWidth="1"/>
    <col min="4357" max="4357" width="71.42578125" style="356" customWidth="1"/>
    <col min="4358" max="4360" width="6.85546875" style="356" customWidth="1"/>
    <col min="4361" max="4362" width="6.42578125" style="356" customWidth="1"/>
    <col min="4363" max="4363" width="6.85546875" style="356" customWidth="1"/>
    <col min="4364" max="4366" width="6.42578125" style="356" customWidth="1"/>
    <col min="4367" max="4367" width="6.85546875" style="356" customWidth="1"/>
    <col min="4368" max="4374" width="6.42578125" style="356" customWidth="1"/>
    <col min="4375" max="4375" width="7.42578125" style="356" customWidth="1"/>
    <col min="4376" max="4608" width="11.42578125" style="356"/>
    <col min="4609" max="4609" width="0.140625" style="356" customWidth="1"/>
    <col min="4610" max="4610" width="2.7109375" style="356" customWidth="1"/>
    <col min="4611" max="4611" width="15.42578125" style="356" customWidth="1"/>
    <col min="4612" max="4612" width="1.28515625" style="356" customWidth="1"/>
    <col min="4613" max="4613" width="71.42578125" style="356" customWidth="1"/>
    <col min="4614" max="4616" width="6.85546875" style="356" customWidth="1"/>
    <col min="4617" max="4618" width="6.42578125" style="356" customWidth="1"/>
    <col min="4619" max="4619" width="6.85546875" style="356" customWidth="1"/>
    <col min="4620" max="4622" width="6.42578125" style="356" customWidth="1"/>
    <col min="4623" max="4623" width="6.85546875" style="356" customWidth="1"/>
    <col min="4624" max="4630" width="6.42578125" style="356" customWidth="1"/>
    <col min="4631" max="4631" width="7.42578125" style="356" customWidth="1"/>
    <col min="4632" max="4864" width="11.42578125" style="356"/>
    <col min="4865" max="4865" width="0.140625" style="356" customWidth="1"/>
    <col min="4866" max="4866" width="2.7109375" style="356" customWidth="1"/>
    <col min="4867" max="4867" width="15.42578125" style="356" customWidth="1"/>
    <col min="4868" max="4868" width="1.28515625" style="356" customWidth="1"/>
    <col min="4869" max="4869" width="71.42578125" style="356" customWidth="1"/>
    <col min="4870" max="4872" width="6.85546875" style="356" customWidth="1"/>
    <col min="4873" max="4874" width="6.42578125" style="356" customWidth="1"/>
    <col min="4875" max="4875" width="6.85546875" style="356" customWidth="1"/>
    <col min="4876" max="4878" width="6.42578125" style="356" customWidth="1"/>
    <col min="4879" max="4879" width="6.85546875" style="356" customWidth="1"/>
    <col min="4880" max="4886" width="6.42578125" style="356" customWidth="1"/>
    <col min="4887" max="4887" width="7.42578125" style="356" customWidth="1"/>
    <col min="4888" max="5120" width="11.42578125" style="356"/>
    <col min="5121" max="5121" width="0.140625" style="356" customWidth="1"/>
    <col min="5122" max="5122" width="2.7109375" style="356" customWidth="1"/>
    <col min="5123" max="5123" width="15.42578125" style="356" customWidth="1"/>
    <col min="5124" max="5124" width="1.28515625" style="356" customWidth="1"/>
    <col min="5125" max="5125" width="71.42578125" style="356" customWidth="1"/>
    <col min="5126" max="5128" width="6.85546875" style="356" customWidth="1"/>
    <col min="5129" max="5130" width="6.42578125" style="356" customWidth="1"/>
    <col min="5131" max="5131" width="6.85546875" style="356" customWidth="1"/>
    <col min="5132" max="5134" width="6.42578125" style="356" customWidth="1"/>
    <col min="5135" max="5135" width="6.85546875" style="356" customWidth="1"/>
    <col min="5136" max="5142" width="6.42578125" style="356" customWidth="1"/>
    <col min="5143" max="5143" width="7.42578125" style="356" customWidth="1"/>
    <col min="5144" max="5376" width="11.42578125" style="356"/>
    <col min="5377" max="5377" width="0.140625" style="356" customWidth="1"/>
    <col min="5378" max="5378" width="2.7109375" style="356" customWidth="1"/>
    <col min="5379" max="5379" width="15.42578125" style="356" customWidth="1"/>
    <col min="5380" max="5380" width="1.28515625" style="356" customWidth="1"/>
    <col min="5381" max="5381" width="71.42578125" style="356" customWidth="1"/>
    <col min="5382" max="5384" width="6.85546875" style="356" customWidth="1"/>
    <col min="5385" max="5386" width="6.42578125" style="356" customWidth="1"/>
    <col min="5387" max="5387" width="6.85546875" style="356" customWidth="1"/>
    <col min="5388" max="5390" width="6.42578125" style="356" customWidth="1"/>
    <col min="5391" max="5391" width="6.85546875" style="356" customWidth="1"/>
    <col min="5392" max="5398" width="6.42578125" style="356" customWidth="1"/>
    <col min="5399" max="5399" width="7.42578125" style="356" customWidth="1"/>
    <col min="5400" max="5632" width="11.42578125" style="356"/>
    <col min="5633" max="5633" width="0.140625" style="356" customWidth="1"/>
    <col min="5634" max="5634" width="2.7109375" style="356" customWidth="1"/>
    <col min="5635" max="5635" width="15.42578125" style="356" customWidth="1"/>
    <col min="5636" max="5636" width="1.28515625" style="356" customWidth="1"/>
    <col min="5637" max="5637" width="71.42578125" style="356" customWidth="1"/>
    <col min="5638" max="5640" width="6.85546875" style="356" customWidth="1"/>
    <col min="5641" max="5642" width="6.42578125" style="356" customWidth="1"/>
    <col min="5643" max="5643" width="6.85546875" style="356" customWidth="1"/>
    <col min="5644" max="5646" width="6.42578125" style="356" customWidth="1"/>
    <col min="5647" max="5647" width="6.85546875" style="356" customWidth="1"/>
    <col min="5648" max="5654" width="6.42578125" style="356" customWidth="1"/>
    <col min="5655" max="5655" width="7.42578125" style="356" customWidth="1"/>
    <col min="5656" max="5888" width="11.42578125" style="356"/>
    <col min="5889" max="5889" width="0.140625" style="356" customWidth="1"/>
    <col min="5890" max="5890" width="2.7109375" style="356" customWidth="1"/>
    <col min="5891" max="5891" width="15.42578125" style="356" customWidth="1"/>
    <col min="5892" max="5892" width="1.28515625" style="356" customWidth="1"/>
    <col min="5893" max="5893" width="71.42578125" style="356" customWidth="1"/>
    <col min="5894" max="5896" width="6.85546875" style="356" customWidth="1"/>
    <col min="5897" max="5898" width="6.42578125" style="356" customWidth="1"/>
    <col min="5899" max="5899" width="6.85546875" style="356" customWidth="1"/>
    <col min="5900" max="5902" width="6.42578125" style="356" customWidth="1"/>
    <col min="5903" max="5903" width="6.85546875" style="356" customWidth="1"/>
    <col min="5904" max="5910" width="6.42578125" style="356" customWidth="1"/>
    <col min="5911" max="5911" width="7.42578125" style="356" customWidth="1"/>
    <col min="5912" max="6144" width="11.42578125" style="356"/>
    <col min="6145" max="6145" width="0.140625" style="356" customWidth="1"/>
    <col min="6146" max="6146" width="2.7109375" style="356" customWidth="1"/>
    <col min="6147" max="6147" width="15.42578125" style="356" customWidth="1"/>
    <col min="6148" max="6148" width="1.28515625" style="356" customWidth="1"/>
    <col min="6149" max="6149" width="71.42578125" style="356" customWidth="1"/>
    <col min="6150" max="6152" width="6.85546875" style="356" customWidth="1"/>
    <col min="6153" max="6154" width="6.42578125" style="356" customWidth="1"/>
    <col min="6155" max="6155" width="6.85546875" style="356" customWidth="1"/>
    <col min="6156" max="6158" width="6.42578125" style="356" customWidth="1"/>
    <col min="6159" max="6159" width="6.85546875" style="356" customWidth="1"/>
    <col min="6160" max="6166" width="6.42578125" style="356" customWidth="1"/>
    <col min="6167" max="6167" width="7.42578125" style="356" customWidth="1"/>
    <col min="6168" max="6400" width="11.42578125" style="356"/>
    <col min="6401" max="6401" width="0.140625" style="356" customWidth="1"/>
    <col min="6402" max="6402" width="2.7109375" style="356" customWidth="1"/>
    <col min="6403" max="6403" width="15.42578125" style="356" customWidth="1"/>
    <col min="6404" max="6404" width="1.28515625" style="356" customWidth="1"/>
    <col min="6405" max="6405" width="71.42578125" style="356" customWidth="1"/>
    <col min="6406" max="6408" width="6.85546875" style="356" customWidth="1"/>
    <col min="6409" max="6410" width="6.42578125" style="356" customWidth="1"/>
    <col min="6411" max="6411" width="6.85546875" style="356" customWidth="1"/>
    <col min="6412" max="6414" width="6.42578125" style="356" customWidth="1"/>
    <col min="6415" max="6415" width="6.85546875" style="356" customWidth="1"/>
    <col min="6416" max="6422" width="6.42578125" style="356" customWidth="1"/>
    <col min="6423" max="6423" width="7.42578125" style="356" customWidth="1"/>
    <col min="6424" max="6656" width="11.42578125" style="356"/>
    <col min="6657" max="6657" width="0.140625" style="356" customWidth="1"/>
    <col min="6658" max="6658" width="2.7109375" style="356" customWidth="1"/>
    <col min="6659" max="6659" width="15.42578125" style="356" customWidth="1"/>
    <col min="6660" max="6660" width="1.28515625" style="356" customWidth="1"/>
    <col min="6661" max="6661" width="71.42578125" style="356" customWidth="1"/>
    <col min="6662" max="6664" width="6.85546875" style="356" customWidth="1"/>
    <col min="6665" max="6666" width="6.42578125" style="356" customWidth="1"/>
    <col min="6667" max="6667" width="6.85546875" style="356" customWidth="1"/>
    <col min="6668" max="6670" width="6.42578125" style="356" customWidth="1"/>
    <col min="6671" max="6671" width="6.85546875" style="356" customWidth="1"/>
    <col min="6672" max="6678" width="6.42578125" style="356" customWidth="1"/>
    <col min="6679" max="6679" width="7.42578125" style="356" customWidth="1"/>
    <col min="6680" max="6912" width="11.42578125" style="356"/>
    <col min="6913" max="6913" width="0.140625" style="356" customWidth="1"/>
    <col min="6914" max="6914" width="2.7109375" style="356" customWidth="1"/>
    <col min="6915" max="6915" width="15.42578125" style="356" customWidth="1"/>
    <col min="6916" max="6916" width="1.28515625" style="356" customWidth="1"/>
    <col min="6917" max="6917" width="71.42578125" style="356" customWidth="1"/>
    <col min="6918" max="6920" width="6.85546875" style="356" customWidth="1"/>
    <col min="6921" max="6922" width="6.42578125" style="356" customWidth="1"/>
    <col min="6923" max="6923" width="6.85546875" style="356" customWidth="1"/>
    <col min="6924" max="6926" width="6.42578125" style="356" customWidth="1"/>
    <col min="6927" max="6927" width="6.85546875" style="356" customWidth="1"/>
    <col min="6928" max="6934" width="6.42578125" style="356" customWidth="1"/>
    <col min="6935" max="6935" width="7.42578125" style="356" customWidth="1"/>
    <col min="6936" max="7168" width="11.42578125" style="356"/>
    <col min="7169" max="7169" width="0.140625" style="356" customWidth="1"/>
    <col min="7170" max="7170" width="2.7109375" style="356" customWidth="1"/>
    <col min="7171" max="7171" width="15.42578125" style="356" customWidth="1"/>
    <col min="7172" max="7172" width="1.28515625" style="356" customWidth="1"/>
    <col min="7173" max="7173" width="71.42578125" style="356" customWidth="1"/>
    <col min="7174" max="7176" width="6.85546875" style="356" customWidth="1"/>
    <col min="7177" max="7178" width="6.42578125" style="356" customWidth="1"/>
    <col min="7179" max="7179" width="6.85546875" style="356" customWidth="1"/>
    <col min="7180" max="7182" width="6.42578125" style="356" customWidth="1"/>
    <col min="7183" max="7183" width="6.85546875" style="356" customWidth="1"/>
    <col min="7184" max="7190" width="6.42578125" style="356" customWidth="1"/>
    <col min="7191" max="7191" width="7.42578125" style="356" customWidth="1"/>
    <col min="7192" max="7424" width="11.42578125" style="356"/>
    <col min="7425" max="7425" width="0.140625" style="356" customWidth="1"/>
    <col min="7426" max="7426" width="2.7109375" style="356" customWidth="1"/>
    <col min="7427" max="7427" width="15.42578125" style="356" customWidth="1"/>
    <col min="7428" max="7428" width="1.28515625" style="356" customWidth="1"/>
    <col min="7429" max="7429" width="71.42578125" style="356" customWidth="1"/>
    <col min="7430" max="7432" width="6.85546875" style="356" customWidth="1"/>
    <col min="7433" max="7434" width="6.42578125" style="356" customWidth="1"/>
    <col min="7435" max="7435" width="6.85546875" style="356" customWidth="1"/>
    <col min="7436" max="7438" width="6.42578125" style="356" customWidth="1"/>
    <col min="7439" max="7439" width="6.85546875" style="356" customWidth="1"/>
    <col min="7440" max="7446" width="6.42578125" style="356" customWidth="1"/>
    <col min="7447" max="7447" width="7.42578125" style="356" customWidth="1"/>
    <col min="7448" max="7680" width="11.42578125" style="356"/>
    <col min="7681" max="7681" width="0.140625" style="356" customWidth="1"/>
    <col min="7682" max="7682" width="2.7109375" style="356" customWidth="1"/>
    <col min="7683" max="7683" width="15.42578125" style="356" customWidth="1"/>
    <col min="7684" max="7684" width="1.28515625" style="356" customWidth="1"/>
    <col min="7685" max="7685" width="71.42578125" style="356" customWidth="1"/>
    <col min="7686" max="7688" width="6.85546875" style="356" customWidth="1"/>
    <col min="7689" max="7690" width="6.42578125" style="356" customWidth="1"/>
    <col min="7691" max="7691" width="6.85546875" style="356" customWidth="1"/>
    <col min="7692" max="7694" width="6.42578125" style="356" customWidth="1"/>
    <col min="7695" max="7695" width="6.85546875" style="356" customWidth="1"/>
    <col min="7696" max="7702" width="6.42578125" style="356" customWidth="1"/>
    <col min="7703" max="7703" width="7.42578125" style="356" customWidth="1"/>
    <col min="7704" max="7936" width="11.42578125" style="356"/>
    <col min="7937" max="7937" width="0.140625" style="356" customWidth="1"/>
    <col min="7938" max="7938" width="2.7109375" style="356" customWidth="1"/>
    <col min="7939" max="7939" width="15.42578125" style="356" customWidth="1"/>
    <col min="7940" max="7940" width="1.28515625" style="356" customWidth="1"/>
    <col min="7941" max="7941" width="71.42578125" style="356" customWidth="1"/>
    <col min="7942" max="7944" width="6.85546875" style="356" customWidth="1"/>
    <col min="7945" max="7946" width="6.42578125" style="356" customWidth="1"/>
    <col min="7947" max="7947" width="6.85546875" style="356" customWidth="1"/>
    <col min="7948" max="7950" width="6.42578125" style="356" customWidth="1"/>
    <col min="7951" max="7951" width="6.85546875" style="356" customWidth="1"/>
    <col min="7952" max="7958" width="6.42578125" style="356" customWidth="1"/>
    <col min="7959" max="7959" width="7.42578125" style="356" customWidth="1"/>
    <col min="7960" max="8192" width="11.42578125" style="356"/>
    <col min="8193" max="8193" width="0.140625" style="356" customWidth="1"/>
    <col min="8194" max="8194" width="2.7109375" style="356" customWidth="1"/>
    <col min="8195" max="8195" width="15.42578125" style="356" customWidth="1"/>
    <col min="8196" max="8196" width="1.28515625" style="356" customWidth="1"/>
    <col min="8197" max="8197" width="71.42578125" style="356" customWidth="1"/>
    <col min="8198" max="8200" width="6.85546875" style="356" customWidth="1"/>
    <col min="8201" max="8202" width="6.42578125" style="356" customWidth="1"/>
    <col min="8203" max="8203" width="6.85546875" style="356" customWidth="1"/>
    <col min="8204" max="8206" width="6.42578125" style="356" customWidth="1"/>
    <col min="8207" max="8207" width="6.85546875" style="356" customWidth="1"/>
    <col min="8208" max="8214" width="6.42578125" style="356" customWidth="1"/>
    <col min="8215" max="8215" width="7.42578125" style="356" customWidth="1"/>
    <col min="8216" max="8448" width="11.42578125" style="356"/>
    <col min="8449" max="8449" width="0.140625" style="356" customWidth="1"/>
    <col min="8450" max="8450" width="2.7109375" style="356" customWidth="1"/>
    <col min="8451" max="8451" width="15.42578125" style="356" customWidth="1"/>
    <col min="8452" max="8452" width="1.28515625" style="356" customWidth="1"/>
    <col min="8453" max="8453" width="71.42578125" style="356" customWidth="1"/>
    <col min="8454" max="8456" width="6.85546875" style="356" customWidth="1"/>
    <col min="8457" max="8458" width="6.42578125" style="356" customWidth="1"/>
    <col min="8459" max="8459" width="6.85546875" style="356" customWidth="1"/>
    <col min="8460" max="8462" width="6.42578125" style="356" customWidth="1"/>
    <col min="8463" max="8463" width="6.85546875" style="356" customWidth="1"/>
    <col min="8464" max="8470" width="6.42578125" style="356" customWidth="1"/>
    <col min="8471" max="8471" width="7.42578125" style="356" customWidth="1"/>
    <col min="8472" max="8704" width="11.42578125" style="356"/>
    <col min="8705" max="8705" width="0.140625" style="356" customWidth="1"/>
    <col min="8706" max="8706" width="2.7109375" style="356" customWidth="1"/>
    <col min="8707" max="8707" width="15.42578125" style="356" customWidth="1"/>
    <col min="8708" max="8708" width="1.28515625" style="356" customWidth="1"/>
    <col min="8709" max="8709" width="71.42578125" style="356" customWidth="1"/>
    <col min="8710" max="8712" width="6.85546875" style="356" customWidth="1"/>
    <col min="8713" max="8714" width="6.42578125" style="356" customWidth="1"/>
    <col min="8715" max="8715" width="6.85546875" style="356" customWidth="1"/>
    <col min="8716" max="8718" width="6.42578125" style="356" customWidth="1"/>
    <col min="8719" max="8719" width="6.85546875" style="356" customWidth="1"/>
    <col min="8720" max="8726" width="6.42578125" style="356" customWidth="1"/>
    <col min="8727" max="8727" width="7.42578125" style="356" customWidth="1"/>
    <col min="8728" max="8960" width="11.42578125" style="356"/>
    <col min="8961" max="8961" width="0.140625" style="356" customWidth="1"/>
    <col min="8962" max="8962" width="2.7109375" style="356" customWidth="1"/>
    <col min="8963" max="8963" width="15.42578125" style="356" customWidth="1"/>
    <col min="8964" max="8964" width="1.28515625" style="356" customWidth="1"/>
    <col min="8965" max="8965" width="71.42578125" style="356" customWidth="1"/>
    <col min="8966" max="8968" width="6.85546875" style="356" customWidth="1"/>
    <col min="8969" max="8970" width="6.42578125" style="356" customWidth="1"/>
    <col min="8971" max="8971" width="6.85546875" style="356" customWidth="1"/>
    <col min="8972" max="8974" width="6.42578125" style="356" customWidth="1"/>
    <col min="8975" max="8975" width="6.85546875" style="356" customWidth="1"/>
    <col min="8976" max="8982" width="6.42578125" style="356" customWidth="1"/>
    <col min="8983" max="8983" width="7.42578125" style="356" customWidth="1"/>
    <col min="8984" max="9216" width="11.42578125" style="356"/>
    <col min="9217" max="9217" width="0.140625" style="356" customWidth="1"/>
    <col min="9218" max="9218" width="2.7109375" style="356" customWidth="1"/>
    <col min="9219" max="9219" width="15.42578125" style="356" customWidth="1"/>
    <col min="9220" max="9220" width="1.28515625" style="356" customWidth="1"/>
    <col min="9221" max="9221" width="71.42578125" style="356" customWidth="1"/>
    <col min="9222" max="9224" width="6.85546875" style="356" customWidth="1"/>
    <col min="9225" max="9226" width="6.42578125" style="356" customWidth="1"/>
    <col min="9227" max="9227" width="6.85546875" style="356" customWidth="1"/>
    <col min="9228" max="9230" width="6.42578125" style="356" customWidth="1"/>
    <col min="9231" max="9231" width="6.85546875" style="356" customWidth="1"/>
    <col min="9232" max="9238" width="6.42578125" style="356" customWidth="1"/>
    <col min="9239" max="9239" width="7.42578125" style="356" customWidth="1"/>
    <col min="9240" max="9472" width="11.42578125" style="356"/>
    <col min="9473" max="9473" width="0.140625" style="356" customWidth="1"/>
    <col min="9474" max="9474" width="2.7109375" style="356" customWidth="1"/>
    <col min="9475" max="9475" width="15.42578125" style="356" customWidth="1"/>
    <col min="9476" max="9476" width="1.28515625" style="356" customWidth="1"/>
    <col min="9477" max="9477" width="71.42578125" style="356" customWidth="1"/>
    <col min="9478" max="9480" width="6.85546875" style="356" customWidth="1"/>
    <col min="9481" max="9482" width="6.42578125" style="356" customWidth="1"/>
    <col min="9483" max="9483" width="6.85546875" style="356" customWidth="1"/>
    <col min="9484" max="9486" width="6.42578125" style="356" customWidth="1"/>
    <col min="9487" max="9487" width="6.85546875" style="356" customWidth="1"/>
    <col min="9488" max="9494" width="6.42578125" style="356" customWidth="1"/>
    <col min="9495" max="9495" width="7.42578125" style="356" customWidth="1"/>
    <col min="9496" max="9728" width="11.42578125" style="356"/>
    <col min="9729" max="9729" width="0.140625" style="356" customWidth="1"/>
    <col min="9730" max="9730" width="2.7109375" style="356" customWidth="1"/>
    <col min="9731" max="9731" width="15.42578125" style="356" customWidth="1"/>
    <col min="9732" max="9732" width="1.28515625" style="356" customWidth="1"/>
    <col min="9733" max="9733" width="71.42578125" style="356" customWidth="1"/>
    <col min="9734" max="9736" width="6.85546875" style="356" customWidth="1"/>
    <col min="9737" max="9738" width="6.42578125" style="356" customWidth="1"/>
    <col min="9739" max="9739" width="6.85546875" style="356" customWidth="1"/>
    <col min="9740" max="9742" width="6.42578125" style="356" customWidth="1"/>
    <col min="9743" max="9743" width="6.85546875" style="356" customWidth="1"/>
    <col min="9744" max="9750" width="6.42578125" style="356" customWidth="1"/>
    <col min="9751" max="9751" width="7.42578125" style="356" customWidth="1"/>
    <col min="9752" max="9984" width="11.42578125" style="356"/>
    <col min="9985" max="9985" width="0.140625" style="356" customWidth="1"/>
    <col min="9986" max="9986" width="2.7109375" style="356" customWidth="1"/>
    <col min="9987" max="9987" width="15.42578125" style="356" customWidth="1"/>
    <col min="9988" max="9988" width="1.28515625" style="356" customWidth="1"/>
    <col min="9989" max="9989" width="71.42578125" style="356" customWidth="1"/>
    <col min="9990" max="9992" width="6.85546875" style="356" customWidth="1"/>
    <col min="9993" max="9994" width="6.42578125" style="356" customWidth="1"/>
    <col min="9995" max="9995" width="6.85546875" style="356" customWidth="1"/>
    <col min="9996" max="9998" width="6.42578125" style="356" customWidth="1"/>
    <col min="9999" max="9999" width="6.85546875" style="356" customWidth="1"/>
    <col min="10000" max="10006" width="6.42578125" style="356" customWidth="1"/>
    <col min="10007" max="10007" width="7.42578125" style="356" customWidth="1"/>
    <col min="10008" max="10240" width="11.42578125" style="356"/>
    <col min="10241" max="10241" width="0.140625" style="356" customWidth="1"/>
    <col min="10242" max="10242" width="2.7109375" style="356" customWidth="1"/>
    <col min="10243" max="10243" width="15.42578125" style="356" customWidth="1"/>
    <col min="10244" max="10244" width="1.28515625" style="356" customWidth="1"/>
    <col min="10245" max="10245" width="71.42578125" style="356" customWidth="1"/>
    <col min="10246" max="10248" width="6.85546875" style="356" customWidth="1"/>
    <col min="10249" max="10250" width="6.42578125" style="356" customWidth="1"/>
    <col min="10251" max="10251" width="6.85546875" style="356" customWidth="1"/>
    <col min="10252" max="10254" width="6.42578125" style="356" customWidth="1"/>
    <col min="10255" max="10255" width="6.85546875" style="356" customWidth="1"/>
    <col min="10256" max="10262" width="6.42578125" style="356" customWidth="1"/>
    <col min="10263" max="10263" width="7.42578125" style="356" customWidth="1"/>
    <col min="10264" max="10496" width="11.42578125" style="356"/>
    <col min="10497" max="10497" width="0.140625" style="356" customWidth="1"/>
    <col min="10498" max="10498" width="2.7109375" style="356" customWidth="1"/>
    <col min="10499" max="10499" width="15.42578125" style="356" customWidth="1"/>
    <col min="10500" max="10500" width="1.28515625" style="356" customWidth="1"/>
    <col min="10501" max="10501" width="71.42578125" style="356" customWidth="1"/>
    <col min="10502" max="10504" width="6.85546875" style="356" customWidth="1"/>
    <col min="10505" max="10506" width="6.42578125" style="356" customWidth="1"/>
    <col min="10507" max="10507" width="6.85546875" style="356" customWidth="1"/>
    <col min="10508" max="10510" width="6.42578125" style="356" customWidth="1"/>
    <col min="10511" max="10511" width="6.85546875" style="356" customWidth="1"/>
    <col min="10512" max="10518" width="6.42578125" style="356" customWidth="1"/>
    <col min="10519" max="10519" width="7.42578125" style="356" customWidth="1"/>
    <col min="10520" max="10752" width="11.42578125" style="356"/>
    <col min="10753" max="10753" width="0.140625" style="356" customWidth="1"/>
    <col min="10754" max="10754" width="2.7109375" style="356" customWidth="1"/>
    <col min="10755" max="10755" width="15.42578125" style="356" customWidth="1"/>
    <col min="10756" max="10756" width="1.28515625" style="356" customWidth="1"/>
    <col min="10757" max="10757" width="71.42578125" style="356" customWidth="1"/>
    <col min="10758" max="10760" width="6.85546875" style="356" customWidth="1"/>
    <col min="10761" max="10762" width="6.42578125" style="356" customWidth="1"/>
    <col min="10763" max="10763" width="6.85546875" style="356" customWidth="1"/>
    <col min="10764" max="10766" width="6.42578125" style="356" customWidth="1"/>
    <col min="10767" max="10767" width="6.85546875" style="356" customWidth="1"/>
    <col min="10768" max="10774" width="6.42578125" style="356" customWidth="1"/>
    <col min="10775" max="10775" width="7.42578125" style="356" customWidth="1"/>
    <col min="10776" max="11008" width="11.42578125" style="356"/>
    <col min="11009" max="11009" width="0.140625" style="356" customWidth="1"/>
    <col min="11010" max="11010" width="2.7109375" style="356" customWidth="1"/>
    <col min="11011" max="11011" width="15.42578125" style="356" customWidth="1"/>
    <col min="11012" max="11012" width="1.28515625" style="356" customWidth="1"/>
    <col min="11013" max="11013" width="71.42578125" style="356" customWidth="1"/>
    <col min="11014" max="11016" width="6.85546875" style="356" customWidth="1"/>
    <col min="11017" max="11018" width="6.42578125" style="356" customWidth="1"/>
    <col min="11019" max="11019" width="6.85546875" style="356" customWidth="1"/>
    <col min="11020" max="11022" width="6.42578125" style="356" customWidth="1"/>
    <col min="11023" max="11023" width="6.85546875" style="356" customWidth="1"/>
    <col min="11024" max="11030" width="6.42578125" style="356" customWidth="1"/>
    <col min="11031" max="11031" width="7.42578125" style="356" customWidth="1"/>
    <col min="11032" max="11264" width="11.42578125" style="356"/>
    <col min="11265" max="11265" width="0.140625" style="356" customWidth="1"/>
    <col min="11266" max="11266" width="2.7109375" style="356" customWidth="1"/>
    <col min="11267" max="11267" width="15.42578125" style="356" customWidth="1"/>
    <col min="11268" max="11268" width="1.28515625" style="356" customWidth="1"/>
    <col min="11269" max="11269" width="71.42578125" style="356" customWidth="1"/>
    <col min="11270" max="11272" width="6.85546875" style="356" customWidth="1"/>
    <col min="11273" max="11274" width="6.42578125" style="356" customWidth="1"/>
    <col min="11275" max="11275" width="6.85546875" style="356" customWidth="1"/>
    <col min="11276" max="11278" width="6.42578125" style="356" customWidth="1"/>
    <col min="11279" max="11279" width="6.85546875" style="356" customWidth="1"/>
    <col min="11280" max="11286" width="6.42578125" style="356" customWidth="1"/>
    <col min="11287" max="11287" width="7.42578125" style="356" customWidth="1"/>
    <col min="11288" max="11520" width="11.42578125" style="356"/>
    <col min="11521" max="11521" width="0.140625" style="356" customWidth="1"/>
    <col min="11522" max="11522" width="2.7109375" style="356" customWidth="1"/>
    <col min="11523" max="11523" width="15.42578125" style="356" customWidth="1"/>
    <col min="11524" max="11524" width="1.28515625" style="356" customWidth="1"/>
    <col min="11525" max="11525" width="71.42578125" style="356" customWidth="1"/>
    <col min="11526" max="11528" width="6.85546875" style="356" customWidth="1"/>
    <col min="11529" max="11530" width="6.42578125" style="356" customWidth="1"/>
    <col min="11531" max="11531" width="6.85546875" style="356" customWidth="1"/>
    <col min="11532" max="11534" width="6.42578125" style="356" customWidth="1"/>
    <col min="11535" max="11535" width="6.85546875" style="356" customWidth="1"/>
    <col min="11536" max="11542" width="6.42578125" style="356" customWidth="1"/>
    <col min="11543" max="11543" width="7.42578125" style="356" customWidth="1"/>
    <col min="11544" max="11776" width="11.42578125" style="356"/>
    <col min="11777" max="11777" width="0.140625" style="356" customWidth="1"/>
    <col min="11778" max="11778" width="2.7109375" style="356" customWidth="1"/>
    <col min="11779" max="11779" width="15.42578125" style="356" customWidth="1"/>
    <col min="11780" max="11780" width="1.28515625" style="356" customWidth="1"/>
    <col min="11781" max="11781" width="71.42578125" style="356" customWidth="1"/>
    <col min="11782" max="11784" width="6.85546875" style="356" customWidth="1"/>
    <col min="11785" max="11786" width="6.42578125" style="356" customWidth="1"/>
    <col min="11787" max="11787" width="6.85546875" style="356" customWidth="1"/>
    <col min="11788" max="11790" width="6.42578125" style="356" customWidth="1"/>
    <col min="11791" max="11791" width="6.85546875" style="356" customWidth="1"/>
    <col min="11792" max="11798" width="6.42578125" style="356" customWidth="1"/>
    <col min="11799" max="11799" width="7.42578125" style="356" customWidth="1"/>
    <col min="11800" max="12032" width="11.42578125" style="356"/>
    <col min="12033" max="12033" width="0.140625" style="356" customWidth="1"/>
    <col min="12034" max="12034" width="2.7109375" style="356" customWidth="1"/>
    <col min="12035" max="12035" width="15.42578125" style="356" customWidth="1"/>
    <col min="12036" max="12036" width="1.28515625" style="356" customWidth="1"/>
    <col min="12037" max="12037" width="71.42578125" style="356" customWidth="1"/>
    <col min="12038" max="12040" width="6.85546875" style="356" customWidth="1"/>
    <col min="12041" max="12042" width="6.42578125" style="356" customWidth="1"/>
    <col min="12043" max="12043" width="6.85546875" style="356" customWidth="1"/>
    <col min="12044" max="12046" width="6.42578125" style="356" customWidth="1"/>
    <col min="12047" max="12047" width="6.85546875" style="356" customWidth="1"/>
    <col min="12048" max="12054" width="6.42578125" style="356" customWidth="1"/>
    <col min="12055" max="12055" width="7.42578125" style="356" customWidth="1"/>
    <col min="12056" max="12288" width="11.42578125" style="356"/>
    <col min="12289" max="12289" width="0.140625" style="356" customWidth="1"/>
    <col min="12290" max="12290" width="2.7109375" style="356" customWidth="1"/>
    <col min="12291" max="12291" width="15.42578125" style="356" customWidth="1"/>
    <col min="12292" max="12292" width="1.28515625" style="356" customWidth="1"/>
    <col min="12293" max="12293" width="71.42578125" style="356" customWidth="1"/>
    <col min="12294" max="12296" width="6.85546875" style="356" customWidth="1"/>
    <col min="12297" max="12298" width="6.42578125" style="356" customWidth="1"/>
    <col min="12299" max="12299" width="6.85546875" style="356" customWidth="1"/>
    <col min="12300" max="12302" width="6.42578125" style="356" customWidth="1"/>
    <col min="12303" max="12303" width="6.85546875" style="356" customWidth="1"/>
    <col min="12304" max="12310" width="6.42578125" style="356" customWidth="1"/>
    <col min="12311" max="12311" width="7.42578125" style="356" customWidth="1"/>
    <col min="12312" max="12544" width="11.42578125" style="356"/>
    <col min="12545" max="12545" width="0.140625" style="356" customWidth="1"/>
    <col min="12546" max="12546" width="2.7109375" style="356" customWidth="1"/>
    <col min="12547" max="12547" width="15.42578125" style="356" customWidth="1"/>
    <col min="12548" max="12548" width="1.28515625" style="356" customWidth="1"/>
    <col min="12549" max="12549" width="71.42578125" style="356" customWidth="1"/>
    <col min="12550" max="12552" width="6.85546875" style="356" customWidth="1"/>
    <col min="12553" max="12554" width="6.42578125" style="356" customWidth="1"/>
    <col min="12555" max="12555" width="6.85546875" style="356" customWidth="1"/>
    <col min="12556" max="12558" width="6.42578125" style="356" customWidth="1"/>
    <col min="12559" max="12559" width="6.85546875" style="356" customWidth="1"/>
    <col min="12560" max="12566" width="6.42578125" style="356" customWidth="1"/>
    <col min="12567" max="12567" width="7.42578125" style="356" customWidth="1"/>
    <col min="12568" max="12800" width="11.42578125" style="356"/>
    <col min="12801" max="12801" width="0.140625" style="356" customWidth="1"/>
    <col min="12802" max="12802" width="2.7109375" style="356" customWidth="1"/>
    <col min="12803" max="12803" width="15.42578125" style="356" customWidth="1"/>
    <col min="12804" max="12804" width="1.28515625" style="356" customWidth="1"/>
    <col min="12805" max="12805" width="71.42578125" style="356" customWidth="1"/>
    <col min="12806" max="12808" width="6.85546875" style="356" customWidth="1"/>
    <col min="12809" max="12810" width="6.42578125" style="356" customWidth="1"/>
    <col min="12811" max="12811" width="6.85546875" style="356" customWidth="1"/>
    <col min="12812" max="12814" width="6.42578125" style="356" customWidth="1"/>
    <col min="12815" max="12815" width="6.85546875" style="356" customWidth="1"/>
    <col min="12816" max="12822" width="6.42578125" style="356" customWidth="1"/>
    <col min="12823" max="12823" width="7.42578125" style="356" customWidth="1"/>
    <col min="12824" max="13056" width="11.42578125" style="356"/>
    <col min="13057" max="13057" width="0.140625" style="356" customWidth="1"/>
    <col min="13058" max="13058" width="2.7109375" style="356" customWidth="1"/>
    <col min="13059" max="13059" width="15.42578125" style="356" customWidth="1"/>
    <col min="13060" max="13060" width="1.28515625" style="356" customWidth="1"/>
    <col min="13061" max="13061" width="71.42578125" style="356" customWidth="1"/>
    <col min="13062" max="13064" width="6.85546875" style="356" customWidth="1"/>
    <col min="13065" max="13066" width="6.42578125" style="356" customWidth="1"/>
    <col min="13067" max="13067" width="6.85546875" style="356" customWidth="1"/>
    <col min="13068" max="13070" width="6.42578125" style="356" customWidth="1"/>
    <col min="13071" max="13071" width="6.85546875" style="356" customWidth="1"/>
    <col min="13072" max="13078" width="6.42578125" style="356" customWidth="1"/>
    <col min="13079" max="13079" width="7.42578125" style="356" customWidth="1"/>
    <col min="13080" max="13312" width="11.42578125" style="356"/>
    <col min="13313" max="13313" width="0.140625" style="356" customWidth="1"/>
    <col min="13314" max="13314" width="2.7109375" style="356" customWidth="1"/>
    <col min="13315" max="13315" width="15.42578125" style="356" customWidth="1"/>
    <col min="13316" max="13316" width="1.28515625" style="356" customWidth="1"/>
    <col min="13317" max="13317" width="71.42578125" style="356" customWidth="1"/>
    <col min="13318" max="13320" width="6.85546875" style="356" customWidth="1"/>
    <col min="13321" max="13322" width="6.42578125" style="356" customWidth="1"/>
    <col min="13323" max="13323" width="6.85546875" style="356" customWidth="1"/>
    <col min="13324" max="13326" width="6.42578125" style="356" customWidth="1"/>
    <col min="13327" max="13327" width="6.85546875" style="356" customWidth="1"/>
    <col min="13328" max="13334" width="6.42578125" style="356" customWidth="1"/>
    <col min="13335" max="13335" width="7.42578125" style="356" customWidth="1"/>
    <col min="13336" max="13568" width="11.42578125" style="356"/>
    <col min="13569" max="13569" width="0.140625" style="356" customWidth="1"/>
    <col min="13570" max="13570" width="2.7109375" style="356" customWidth="1"/>
    <col min="13571" max="13571" width="15.42578125" style="356" customWidth="1"/>
    <col min="13572" max="13572" width="1.28515625" style="356" customWidth="1"/>
    <col min="13573" max="13573" width="71.42578125" style="356" customWidth="1"/>
    <col min="13574" max="13576" width="6.85546875" style="356" customWidth="1"/>
    <col min="13577" max="13578" width="6.42578125" style="356" customWidth="1"/>
    <col min="13579" max="13579" width="6.85546875" style="356" customWidth="1"/>
    <col min="13580" max="13582" width="6.42578125" style="356" customWidth="1"/>
    <col min="13583" max="13583" width="6.85546875" style="356" customWidth="1"/>
    <col min="13584" max="13590" width="6.42578125" style="356" customWidth="1"/>
    <col min="13591" max="13591" width="7.42578125" style="356" customWidth="1"/>
    <col min="13592" max="13824" width="11.42578125" style="356"/>
    <col min="13825" max="13825" width="0.140625" style="356" customWidth="1"/>
    <col min="13826" max="13826" width="2.7109375" style="356" customWidth="1"/>
    <col min="13827" max="13827" width="15.42578125" style="356" customWidth="1"/>
    <col min="13828" max="13828" width="1.28515625" style="356" customWidth="1"/>
    <col min="13829" max="13829" width="71.42578125" style="356" customWidth="1"/>
    <col min="13830" max="13832" width="6.85546875" style="356" customWidth="1"/>
    <col min="13833" max="13834" width="6.42578125" style="356" customWidth="1"/>
    <col min="13835" max="13835" width="6.85546875" style="356" customWidth="1"/>
    <col min="13836" max="13838" width="6.42578125" style="356" customWidth="1"/>
    <col min="13839" max="13839" width="6.85546875" style="356" customWidth="1"/>
    <col min="13840" max="13846" width="6.42578125" style="356" customWidth="1"/>
    <col min="13847" max="13847" width="7.42578125" style="356" customWidth="1"/>
    <col min="13848" max="14080" width="11.42578125" style="356"/>
    <col min="14081" max="14081" width="0.140625" style="356" customWidth="1"/>
    <col min="14082" max="14082" width="2.7109375" style="356" customWidth="1"/>
    <col min="14083" max="14083" width="15.42578125" style="356" customWidth="1"/>
    <col min="14084" max="14084" width="1.28515625" style="356" customWidth="1"/>
    <col min="14085" max="14085" width="71.42578125" style="356" customWidth="1"/>
    <col min="14086" max="14088" width="6.85546875" style="356" customWidth="1"/>
    <col min="14089" max="14090" width="6.42578125" style="356" customWidth="1"/>
    <col min="14091" max="14091" width="6.85546875" style="356" customWidth="1"/>
    <col min="14092" max="14094" width="6.42578125" style="356" customWidth="1"/>
    <col min="14095" max="14095" width="6.85546875" style="356" customWidth="1"/>
    <col min="14096" max="14102" width="6.42578125" style="356" customWidth="1"/>
    <col min="14103" max="14103" width="7.42578125" style="356" customWidth="1"/>
    <col min="14104" max="14336" width="11.42578125" style="356"/>
    <col min="14337" max="14337" width="0.140625" style="356" customWidth="1"/>
    <col min="14338" max="14338" width="2.7109375" style="356" customWidth="1"/>
    <col min="14339" max="14339" width="15.42578125" style="356" customWidth="1"/>
    <col min="14340" max="14340" width="1.28515625" style="356" customWidth="1"/>
    <col min="14341" max="14341" width="71.42578125" style="356" customWidth="1"/>
    <col min="14342" max="14344" width="6.85546875" style="356" customWidth="1"/>
    <col min="14345" max="14346" width="6.42578125" style="356" customWidth="1"/>
    <col min="14347" max="14347" width="6.85546875" style="356" customWidth="1"/>
    <col min="14348" max="14350" width="6.42578125" style="356" customWidth="1"/>
    <col min="14351" max="14351" width="6.85546875" style="356" customWidth="1"/>
    <col min="14352" max="14358" width="6.42578125" style="356" customWidth="1"/>
    <col min="14359" max="14359" width="7.42578125" style="356" customWidth="1"/>
    <col min="14360" max="14592" width="11.42578125" style="356"/>
    <col min="14593" max="14593" width="0.140625" style="356" customWidth="1"/>
    <col min="14594" max="14594" width="2.7109375" style="356" customWidth="1"/>
    <col min="14595" max="14595" width="15.42578125" style="356" customWidth="1"/>
    <col min="14596" max="14596" width="1.28515625" style="356" customWidth="1"/>
    <col min="14597" max="14597" width="71.42578125" style="356" customWidth="1"/>
    <col min="14598" max="14600" width="6.85546875" style="356" customWidth="1"/>
    <col min="14601" max="14602" width="6.42578125" style="356" customWidth="1"/>
    <col min="14603" max="14603" width="6.85546875" style="356" customWidth="1"/>
    <col min="14604" max="14606" width="6.42578125" style="356" customWidth="1"/>
    <col min="14607" max="14607" width="6.85546875" style="356" customWidth="1"/>
    <col min="14608" max="14614" width="6.42578125" style="356" customWidth="1"/>
    <col min="14615" max="14615" width="7.42578125" style="356" customWidth="1"/>
    <col min="14616" max="14848" width="11.42578125" style="356"/>
    <col min="14849" max="14849" width="0.140625" style="356" customWidth="1"/>
    <col min="14850" max="14850" width="2.7109375" style="356" customWidth="1"/>
    <col min="14851" max="14851" width="15.42578125" style="356" customWidth="1"/>
    <col min="14852" max="14852" width="1.28515625" style="356" customWidth="1"/>
    <col min="14853" max="14853" width="71.42578125" style="356" customWidth="1"/>
    <col min="14854" max="14856" width="6.85546875" style="356" customWidth="1"/>
    <col min="14857" max="14858" width="6.42578125" style="356" customWidth="1"/>
    <col min="14859" max="14859" width="6.85546875" style="356" customWidth="1"/>
    <col min="14860" max="14862" width="6.42578125" style="356" customWidth="1"/>
    <col min="14863" max="14863" width="6.85546875" style="356" customWidth="1"/>
    <col min="14864" max="14870" width="6.42578125" style="356" customWidth="1"/>
    <col min="14871" max="14871" width="7.42578125" style="356" customWidth="1"/>
    <col min="14872" max="15104" width="11.42578125" style="356"/>
    <col min="15105" max="15105" width="0.140625" style="356" customWidth="1"/>
    <col min="15106" max="15106" width="2.7109375" style="356" customWidth="1"/>
    <col min="15107" max="15107" width="15.42578125" style="356" customWidth="1"/>
    <col min="15108" max="15108" width="1.28515625" style="356" customWidth="1"/>
    <col min="15109" max="15109" width="71.42578125" style="356" customWidth="1"/>
    <col min="15110" max="15112" width="6.85546875" style="356" customWidth="1"/>
    <col min="15113" max="15114" width="6.42578125" style="356" customWidth="1"/>
    <col min="15115" max="15115" width="6.85546875" style="356" customWidth="1"/>
    <col min="15116" max="15118" width="6.42578125" style="356" customWidth="1"/>
    <col min="15119" max="15119" width="6.85546875" style="356" customWidth="1"/>
    <col min="15120" max="15126" width="6.42578125" style="356" customWidth="1"/>
    <col min="15127" max="15127" width="7.42578125" style="356" customWidth="1"/>
    <col min="15128" max="15360" width="11.42578125" style="356"/>
    <col min="15361" max="15361" width="0.140625" style="356" customWidth="1"/>
    <col min="15362" max="15362" width="2.7109375" style="356" customWidth="1"/>
    <col min="15363" max="15363" width="15.42578125" style="356" customWidth="1"/>
    <col min="15364" max="15364" width="1.28515625" style="356" customWidth="1"/>
    <col min="15365" max="15365" width="71.42578125" style="356" customWidth="1"/>
    <col min="15366" max="15368" width="6.85546875" style="356" customWidth="1"/>
    <col min="15369" max="15370" width="6.42578125" style="356" customWidth="1"/>
    <col min="15371" max="15371" width="6.85546875" style="356" customWidth="1"/>
    <col min="15372" max="15374" width="6.42578125" style="356" customWidth="1"/>
    <col min="15375" max="15375" width="6.85546875" style="356" customWidth="1"/>
    <col min="15376" max="15382" width="6.42578125" style="356" customWidth="1"/>
    <col min="15383" max="15383" width="7.42578125" style="356" customWidth="1"/>
    <col min="15384" max="15616" width="11.42578125" style="356"/>
    <col min="15617" max="15617" width="0.140625" style="356" customWidth="1"/>
    <col min="15618" max="15618" width="2.7109375" style="356" customWidth="1"/>
    <col min="15619" max="15619" width="15.42578125" style="356" customWidth="1"/>
    <col min="15620" max="15620" width="1.28515625" style="356" customWidth="1"/>
    <col min="15621" max="15621" width="71.42578125" style="356" customWidth="1"/>
    <col min="15622" max="15624" width="6.85546875" style="356" customWidth="1"/>
    <col min="15625" max="15626" width="6.42578125" style="356" customWidth="1"/>
    <col min="15627" max="15627" width="6.85546875" style="356" customWidth="1"/>
    <col min="15628" max="15630" width="6.42578125" style="356" customWidth="1"/>
    <col min="15631" max="15631" width="6.85546875" style="356" customWidth="1"/>
    <col min="15632" max="15638" width="6.42578125" style="356" customWidth="1"/>
    <col min="15639" max="15639" width="7.42578125" style="356" customWidth="1"/>
    <col min="15640" max="15872" width="11.42578125" style="356"/>
    <col min="15873" max="15873" width="0.140625" style="356" customWidth="1"/>
    <col min="15874" max="15874" width="2.7109375" style="356" customWidth="1"/>
    <col min="15875" max="15875" width="15.42578125" style="356" customWidth="1"/>
    <col min="15876" max="15876" width="1.28515625" style="356" customWidth="1"/>
    <col min="15877" max="15877" width="71.42578125" style="356" customWidth="1"/>
    <col min="15878" max="15880" width="6.85546875" style="356" customWidth="1"/>
    <col min="15881" max="15882" width="6.42578125" style="356" customWidth="1"/>
    <col min="15883" max="15883" width="6.85546875" style="356" customWidth="1"/>
    <col min="15884" max="15886" width="6.42578125" style="356" customWidth="1"/>
    <col min="15887" max="15887" width="6.85546875" style="356" customWidth="1"/>
    <col min="15888" max="15894" width="6.42578125" style="356" customWidth="1"/>
    <col min="15895" max="15895" width="7.42578125" style="356" customWidth="1"/>
    <col min="15896" max="16128" width="11.42578125" style="356"/>
    <col min="16129" max="16129" width="0.140625" style="356" customWidth="1"/>
    <col min="16130" max="16130" width="2.7109375" style="356" customWidth="1"/>
    <col min="16131" max="16131" width="15.42578125" style="356" customWidth="1"/>
    <col min="16132" max="16132" width="1.28515625" style="356" customWidth="1"/>
    <col min="16133" max="16133" width="71.42578125" style="356" customWidth="1"/>
    <col min="16134" max="16136" width="6.85546875" style="356" customWidth="1"/>
    <col min="16137" max="16138" width="6.42578125" style="356" customWidth="1"/>
    <col min="16139" max="16139" width="6.85546875" style="356" customWidth="1"/>
    <col min="16140" max="16142" width="6.42578125" style="356" customWidth="1"/>
    <col min="16143" max="16143" width="6.85546875" style="356" customWidth="1"/>
    <col min="16144" max="16150" width="6.42578125" style="356" customWidth="1"/>
    <col min="16151" max="16151" width="7.42578125" style="356" customWidth="1"/>
    <col min="16152" max="16384" width="11.42578125" style="356"/>
  </cols>
  <sheetData>
    <row r="1" spans="3:21" ht="0.75" customHeight="1"/>
    <row r="2" spans="3:21" ht="21" customHeight="1">
      <c r="E2" s="354" t="s">
        <v>36</v>
      </c>
    </row>
    <row r="3" spans="3:21" ht="15" customHeight="1">
      <c r="E3" s="921" t="s">
        <v>538</v>
      </c>
    </row>
    <row r="4" spans="3:21" ht="20.25" customHeight="1">
      <c r="C4" s="6" t="str">
        <f>Indice!C4</f>
        <v>Producción de energía eléctrica</v>
      </c>
    </row>
    <row r="5" spans="3:21" ht="12.75" customHeight="1"/>
    <row r="6" spans="3:21" ht="13.5" customHeight="1"/>
    <row r="7" spans="3:21" ht="12.75" customHeight="1">
      <c r="C7" s="1068" t="s">
        <v>597</v>
      </c>
      <c r="E7" s="626"/>
    </row>
    <row r="8" spans="3:21" ht="12.75" customHeight="1">
      <c r="C8" s="1068"/>
      <c r="E8" s="626"/>
      <c r="J8" s="1067"/>
      <c r="K8" s="1067"/>
      <c r="L8" s="1067"/>
      <c r="M8" s="1067"/>
      <c r="N8" s="1067"/>
      <c r="O8" s="1067"/>
      <c r="P8" s="1067"/>
      <c r="Q8" s="1067"/>
      <c r="R8" s="1067"/>
      <c r="S8" s="1067"/>
      <c r="T8" s="1067"/>
      <c r="U8" s="1067"/>
    </row>
    <row r="9" spans="3:21" ht="12.75" customHeight="1">
      <c r="C9" s="1068"/>
      <c r="E9" s="626"/>
    </row>
    <row r="10" spans="3:21" ht="12.75" customHeight="1">
      <c r="C10" s="338" t="s">
        <v>1</v>
      </c>
      <c r="E10" s="626"/>
    </row>
    <row r="11" spans="3:21" ht="12.75" customHeight="1">
      <c r="C11" s="787"/>
      <c r="E11" s="626"/>
    </row>
    <row r="12" spans="3:21" ht="12.75" customHeight="1">
      <c r="E12" s="626"/>
    </row>
    <row r="13" spans="3:21" ht="12.75" customHeight="1">
      <c r="E13" s="626"/>
    </row>
    <row r="14" spans="3:21" ht="12.75" customHeight="1">
      <c r="E14" s="626"/>
    </row>
    <row r="15" spans="3:21" ht="12.75" customHeight="1">
      <c r="E15" s="626"/>
    </row>
    <row r="16" spans="3:21" ht="12.75" customHeight="1">
      <c r="E16" s="626"/>
    </row>
    <row r="17" spans="5:5" ht="12.75" customHeight="1">
      <c r="E17" s="626"/>
    </row>
    <row r="18" spans="5:5" ht="12.75" customHeight="1">
      <c r="E18" s="626"/>
    </row>
    <row r="19" spans="5:5" ht="12.75" customHeight="1">
      <c r="E19" s="626"/>
    </row>
    <row r="20" spans="5:5" ht="12.75" customHeight="1">
      <c r="E20" s="626"/>
    </row>
    <row r="21" spans="5:5" ht="12.75" customHeight="1">
      <c r="E21" s="626"/>
    </row>
    <row r="22" spans="5:5" ht="12.75" customHeight="1">
      <c r="E22" s="626"/>
    </row>
    <row r="23" spans="5:5" ht="12.75" customHeight="1">
      <c r="E23" s="626"/>
    </row>
    <row r="24" spans="5:5" ht="12.75" customHeight="1">
      <c r="E24" s="627"/>
    </row>
    <row r="25" spans="5:5" ht="12.75" customHeight="1">
      <c r="E25" s="193"/>
    </row>
    <row r="26" spans="5:5" ht="12.75" customHeight="1">
      <c r="E26" s="193"/>
    </row>
  </sheetData>
  <mergeCells count="2">
    <mergeCell ref="J8:U8"/>
    <mergeCell ref="C7:C9"/>
  </mergeCells>
  <hyperlinks>
    <hyperlink ref="C4" location="Indice!A1" display="Indice!A1"/>
  </hyperlinks>
  <printOptions horizontalCentered="1" verticalCentered="1"/>
  <pageMargins left="0.39370078740157483" right="0.78740157480314965" top="0.39370078740157483" bottom="0.98425196850393704" header="0" footer="0"/>
  <pageSetup paperSize="9" orientation="landscape" verticalDpi="4294967292" r:id="rId1"/>
  <headerFooter alignWithMargins="0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">
    <pageSetUpPr autoPageBreaks="0"/>
  </sheetPr>
  <dimension ref="C1:G26"/>
  <sheetViews>
    <sheetView showGridLines="0" showRowColHeaders="0" showOutlineSymbols="0" zoomScaleNormal="100" workbookViewId="0">
      <selection activeCell="B2" sqref="B2"/>
    </sheetView>
  </sheetViews>
  <sheetFormatPr baseColWidth="10" defaultRowHeight="11.25"/>
  <cols>
    <col min="1" max="1" width="0.140625" style="173" customWidth="1"/>
    <col min="2" max="2" width="2.7109375" style="173" customWidth="1"/>
    <col min="3" max="3" width="23.7109375" style="173" customWidth="1"/>
    <col min="4" max="4" width="1.28515625" style="173" customWidth="1"/>
    <col min="5" max="5" width="105.7109375" style="173" customWidth="1"/>
    <col min="6" max="256" width="11.42578125" style="173"/>
    <col min="257" max="257" width="0.140625" style="173" customWidth="1"/>
    <col min="258" max="258" width="2.7109375" style="173" customWidth="1"/>
    <col min="259" max="259" width="15.42578125" style="173" customWidth="1"/>
    <col min="260" max="260" width="1.28515625" style="173" customWidth="1"/>
    <col min="261" max="261" width="71.42578125" style="173" customWidth="1"/>
    <col min="262" max="262" width="6.5703125" style="173" bestFit="1" customWidth="1"/>
    <col min="263" max="264" width="6.5703125" style="173" customWidth="1"/>
    <col min="265" max="265" width="4" style="173" bestFit="1" customWidth="1"/>
    <col min="266" max="268" width="6.5703125" style="173" bestFit="1" customWidth="1"/>
    <col min="269" max="269" width="6.5703125" style="173" customWidth="1"/>
    <col min="270" max="272" width="6.5703125" style="173" bestFit="1" customWidth="1"/>
    <col min="273" max="273" width="4" style="173" bestFit="1" customWidth="1"/>
    <col min="274" max="274" width="3.5703125" style="173" bestFit="1" customWidth="1"/>
    <col min="275" max="275" width="4" style="173" bestFit="1" customWidth="1"/>
    <col min="276" max="276" width="5.5703125" style="173" bestFit="1" customWidth="1"/>
    <col min="277" max="277" width="4" style="173" bestFit="1" customWidth="1"/>
    <col min="278" max="278" width="5.5703125" style="173" bestFit="1" customWidth="1"/>
    <col min="279" max="279" width="0.7109375" style="173" customWidth="1"/>
    <col min="280" max="280" width="9.140625" style="173" bestFit="1" customWidth="1"/>
    <col min="281" max="281" width="0.85546875" style="173" customWidth="1"/>
    <col min="282" max="282" width="7.5703125" style="173" bestFit="1" customWidth="1"/>
    <col min="283" max="512" width="11.42578125" style="173"/>
    <col min="513" max="513" width="0.140625" style="173" customWidth="1"/>
    <col min="514" max="514" width="2.7109375" style="173" customWidth="1"/>
    <col min="515" max="515" width="15.42578125" style="173" customWidth="1"/>
    <col min="516" max="516" width="1.28515625" style="173" customWidth="1"/>
    <col min="517" max="517" width="71.42578125" style="173" customWidth="1"/>
    <col min="518" max="518" width="6.5703125" style="173" bestFit="1" customWidth="1"/>
    <col min="519" max="520" width="6.5703125" style="173" customWidth="1"/>
    <col min="521" max="521" width="4" style="173" bestFit="1" customWidth="1"/>
    <col min="522" max="524" width="6.5703125" style="173" bestFit="1" customWidth="1"/>
    <col min="525" max="525" width="6.5703125" style="173" customWidth="1"/>
    <col min="526" max="528" width="6.5703125" style="173" bestFit="1" customWidth="1"/>
    <col min="529" max="529" width="4" style="173" bestFit="1" customWidth="1"/>
    <col min="530" max="530" width="3.5703125" style="173" bestFit="1" customWidth="1"/>
    <col min="531" max="531" width="4" style="173" bestFit="1" customWidth="1"/>
    <col min="532" max="532" width="5.5703125" style="173" bestFit="1" customWidth="1"/>
    <col min="533" max="533" width="4" style="173" bestFit="1" customWidth="1"/>
    <col min="534" max="534" width="5.5703125" style="173" bestFit="1" customWidth="1"/>
    <col min="535" max="535" width="0.7109375" style="173" customWidth="1"/>
    <col min="536" max="536" width="9.140625" style="173" bestFit="1" customWidth="1"/>
    <col min="537" max="537" width="0.85546875" style="173" customWidth="1"/>
    <col min="538" max="538" width="7.5703125" style="173" bestFit="1" customWidth="1"/>
    <col min="539" max="768" width="11.42578125" style="173"/>
    <col min="769" max="769" width="0.140625" style="173" customWidth="1"/>
    <col min="770" max="770" width="2.7109375" style="173" customWidth="1"/>
    <col min="771" max="771" width="15.42578125" style="173" customWidth="1"/>
    <col min="772" max="772" width="1.28515625" style="173" customWidth="1"/>
    <col min="773" max="773" width="71.42578125" style="173" customWidth="1"/>
    <col min="774" max="774" width="6.5703125" style="173" bestFit="1" customWidth="1"/>
    <col min="775" max="776" width="6.5703125" style="173" customWidth="1"/>
    <col min="777" max="777" width="4" style="173" bestFit="1" customWidth="1"/>
    <col min="778" max="780" width="6.5703125" style="173" bestFit="1" customWidth="1"/>
    <col min="781" max="781" width="6.5703125" style="173" customWidth="1"/>
    <col min="782" max="784" width="6.5703125" style="173" bestFit="1" customWidth="1"/>
    <col min="785" max="785" width="4" style="173" bestFit="1" customWidth="1"/>
    <col min="786" max="786" width="3.5703125" style="173" bestFit="1" customWidth="1"/>
    <col min="787" max="787" width="4" style="173" bestFit="1" customWidth="1"/>
    <col min="788" max="788" width="5.5703125" style="173" bestFit="1" customWidth="1"/>
    <col min="789" max="789" width="4" style="173" bestFit="1" customWidth="1"/>
    <col min="790" max="790" width="5.5703125" style="173" bestFit="1" customWidth="1"/>
    <col min="791" max="791" width="0.7109375" style="173" customWidth="1"/>
    <col min="792" max="792" width="9.140625" style="173" bestFit="1" customWidth="1"/>
    <col min="793" max="793" width="0.85546875" style="173" customWidth="1"/>
    <col min="794" max="794" width="7.5703125" style="173" bestFit="1" customWidth="1"/>
    <col min="795" max="1024" width="11.42578125" style="173"/>
    <col min="1025" max="1025" width="0.140625" style="173" customWidth="1"/>
    <col min="1026" max="1026" width="2.7109375" style="173" customWidth="1"/>
    <col min="1027" max="1027" width="15.42578125" style="173" customWidth="1"/>
    <col min="1028" max="1028" width="1.28515625" style="173" customWidth="1"/>
    <col min="1029" max="1029" width="71.42578125" style="173" customWidth="1"/>
    <col min="1030" max="1030" width="6.5703125" style="173" bestFit="1" customWidth="1"/>
    <col min="1031" max="1032" width="6.5703125" style="173" customWidth="1"/>
    <col min="1033" max="1033" width="4" style="173" bestFit="1" customWidth="1"/>
    <col min="1034" max="1036" width="6.5703125" style="173" bestFit="1" customWidth="1"/>
    <col min="1037" max="1037" width="6.5703125" style="173" customWidth="1"/>
    <col min="1038" max="1040" width="6.5703125" style="173" bestFit="1" customWidth="1"/>
    <col min="1041" max="1041" width="4" style="173" bestFit="1" customWidth="1"/>
    <col min="1042" max="1042" width="3.5703125" style="173" bestFit="1" customWidth="1"/>
    <col min="1043" max="1043" width="4" style="173" bestFit="1" customWidth="1"/>
    <col min="1044" max="1044" width="5.5703125" style="173" bestFit="1" customWidth="1"/>
    <col min="1045" max="1045" width="4" style="173" bestFit="1" customWidth="1"/>
    <col min="1046" max="1046" width="5.5703125" style="173" bestFit="1" customWidth="1"/>
    <col min="1047" max="1047" width="0.7109375" style="173" customWidth="1"/>
    <col min="1048" max="1048" width="9.140625" style="173" bestFit="1" customWidth="1"/>
    <col min="1049" max="1049" width="0.85546875" style="173" customWidth="1"/>
    <col min="1050" max="1050" width="7.5703125" style="173" bestFit="1" customWidth="1"/>
    <col min="1051" max="1280" width="11.42578125" style="173"/>
    <col min="1281" max="1281" width="0.140625" style="173" customWidth="1"/>
    <col min="1282" max="1282" width="2.7109375" style="173" customWidth="1"/>
    <col min="1283" max="1283" width="15.42578125" style="173" customWidth="1"/>
    <col min="1284" max="1284" width="1.28515625" style="173" customWidth="1"/>
    <col min="1285" max="1285" width="71.42578125" style="173" customWidth="1"/>
    <col min="1286" max="1286" width="6.5703125" style="173" bestFit="1" customWidth="1"/>
    <col min="1287" max="1288" width="6.5703125" style="173" customWidth="1"/>
    <col min="1289" max="1289" width="4" style="173" bestFit="1" customWidth="1"/>
    <col min="1290" max="1292" width="6.5703125" style="173" bestFit="1" customWidth="1"/>
    <col min="1293" max="1293" width="6.5703125" style="173" customWidth="1"/>
    <col min="1294" max="1296" width="6.5703125" style="173" bestFit="1" customWidth="1"/>
    <col min="1297" max="1297" width="4" style="173" bestFit="1" customWidth="1"/>
    <col min="1298" max="1298" width="3.5703125" style="173" bestFit="1" customWidth="1"/>
    <col min="1299" max="1299" width="4" style="173" bestFit="1" customWidth="1"/>
    <col min="1300" max="1300" width="5.5703125" style="173" bestFit="1" customWidth="1"/>
    <col min="1301" max="1301" width="4" style="173" bestFit="1" customWidth="1"/>
    <col min="1302" max="1302" width="5.5703125" style="173" bestFit="1" customWidth="1"/>
    <col min="1303" max="1303" width="0.7109375" style="173" customWidth="1"/>
    <col min="1304" max="1304" width="9.140625" style="173" bestFit="1" customWidth="1"/>
    <col min="1305" max="1305" width="0.85546875" style="173" customWidth="1"/>
    <col min="1306" max="1306" width="7.5703125" style="173" bestFit="1" customWidth="1"/>
    <col min="1307" max="1536" width="11.42578125" style="173"/>
    <col min="1537" max="1537" width="0.140625" style="173" customWidth="1"/>
    <col min="1538" max="1538" width="2.7109375" style="173" customWidth="1"/>
    <col min="1539" max="1539" width="15.42578125" style="173" customWidth="1"/>
    <col min="1540" max="1540" width="1.28515625" style="173" customWidth="1"/>
    <col min="1541" max="1541" width="71.42578125" style="173" customWidth="1"/>
    <col min="1542" max="1542" width="6.5703125" style="173" bestFit="1" customWidth="1"/>
    <col min="1543" max="1544" width="6.5703125" style="173" customWidth="1"/>
    <col min="1545" max="1545" width="4" style="173" bestFit="1" customWidth="1"/>
    <col min="1546" max="1548" width="6.5703125" style="173" bestFit="1" customWidth="1"/>
    <col min="1549" max="1549" width="6.5703125" style="173" customWidth="1"/>
    <col min="1550" max="1552" width="6.5703125" style="173" bestFit="1" customWidth="1"/>
    <col min="1553" max="1553" width="4" style="173" bestFit="1" customWidth="1"/>
    <col min="1554" max="1554" width="3.5703125" style="173" bestFit="1" customWidth="1"/>
    <col min="1555" max="1555" width="4" style="173" bestFit="1" customWidth="1"/>
    <col min="1556" max="1556" width="5.5703125" style="173" bestFit="1" customWidth="1"/>
    <col min="1557" max="1557" width="4" style="173" bestFit="1" customWidth="1"/>
    <col min="1558" max="1558" width="5.5703125" style="173" bestFit="1" customWidth="1"/>
    <col min="1559" max="1559" width="0.7109375" style="173" customWidth="1"/>
    <col min="1560" max="1560" width="9.140625" style="173" bestFit="1" customWidth="1"/>
    <col min="1561" max="1561" width="0.85546875" style="173" customWidth="1"/>
    <col min="1562" max="1562" width="7.5703125" style="173" bestFit="1" customWidth="1"/>
    <col min="1563" max="1792" width="11.42578125" style="173"/>
    <col min="1793" max="1793" width="0.140625" style="173" customWidth="1"/>
    <col min="1794" max="1794" width="2.7109375" style="173" customWidth="1"/>
    <col min="1795" max="1795" width="15.42578125" style="173" customWidth="1"/>
    <col min="1796" max="1796" width="1.28515625" style="173" customWidth="1"/>
    <col min="1797" max="1797" width="71.42578125" style="173" customWidth="1"/>
    <col min="1798" max="1798" width="6.5703125" style="173" bestFit="1" customWidth="1"/>
    <col min="1799" max="1800" width="6.5703125" style="173" customWidth="1"/>
    <col min="1801" max="1801" width="4" style="173" bestFit="1" customWidth="1"/>
    <col min="1802" max="1804" width="6.5703125" style="173" bestFit="1" customWidth="1"/>
    <col min="1805" max="1805" width="6.5703125" style="173" customWidth="1"/>
    <col min="1806" max="1808" width="6.5703125" style="173" bestFit="1" customWidth="1"/>
    <col min="1809" max="1809" width="4" style="173" bestFit="1" customWidth="1"/>
    <col min="1810" max="1810" width="3.5703125" style="173" bestFit="1" customWidth="1"/>
    <col min="1811" max="1811" width="4" style="173" bestFit="1" customWidth="1"/>
    <col min="1812" max="1812" width="5.5703125" style="173" bestFit="1" customWidth="1"/>
    <col min="1813" max="1813" width="4" style="173" bestFit="1" customWidth="1"/>
    <col min="1814" max="1814" width="5.5703125" style="173" bestFit="1" customWidth="1"/>
    <col min="1815" max="1815" width="0.7109375" style="173" customWidth="1"/>
    <col min="1816" max="1816" width="9.140625" style="173" bestFit="1" customWidth="1"/>
    <col min="1817" max="1817" width="0.85546875" style="173" customWidth="1"/>
    <col min="1818" max="1818" width="7.5703125" style="173" bestFit="1" customWidth="1"/>
    <col min="1819" max="2048" width="11.42578125" style="173"/>
    <col min="2049" max="2049" width="0.140625" style="173" customWidth="1"/>
    <col min="2050" max="2050" width="2.7109375" style="173" customWidth="1"/>
    <col min="2051" max="2051" width="15.42578125" style="173" customWidth="1"/>
    <col min="2052" max="2052" width="1.28515625" style="173" customWidth="1"/>
    <col min="2053" max="2053" width="71.42578125" style="173" customWidth="1"/>
    <col min="2054" max="2054" width="6.5703125" style="173" bestFit="1" customWidth="1"/>
    <col min="2055" max="2056" width="6.5703125" style="173" customWidth="1"/>
    <col min="2057" max="2057" width="4" style="173" bestFit="1" customWidth="1"/>
    <col min="2058" max="2060" width="6.5703125" style="173" bestFit="1" customWidth="1"/>
    <col min="2061" max="2061" width="6.5703125" style="173" customWidth="1"/>
    <col min="2062" max="2064" width="6.5703125" style="173" bestFit="1" customWidth="1"/>
    <col min="2065" max="2065" width="4" style="173" bestFit="1" customWidth="1"/>
    <col min="2066" max="2066" width="3.5703125" style="173" bestFit="1" customWidth="1"/>
    <col min="2067" max="2067" width="4" style="173" bestFit="1" customWidth="1"/>
    <col min="2068" max="2068" width="5.5703125" style="173" bestFit="1" customWidth="1"/>
    <col min="2069" max="2069" width="4" style="173" bestFit="1" customWidth="1"/>
    <col min="2070" max="2070" width="5.5703125" style="173" bestFit="1" customWidth="1"/>
    <col min="2071" max="2071" width="0.7109375" style="173" customWidth="1"/>
    <col min="2072" max="2072" width="9.140625" style="173" bestFit="1" customWidth="1"/>
    <col min="2073" max="2073" width="0.85546875" style="173" customWidth="1"/>
    <col min="2074" max="2074" width="7.5703125" style="173" bestFit="1" customWidth="1"/>
    <col min="2075" max="2304" width="11.42578125" style="173"/>
    <col min="2305" max="2305" width="0.140625" style="173" customWidth="1"/>
    <col min="2306" max="2306" width="2.7109375" style="173" customWidth="1"/>
    <col min="2307" max="2307" width="15.42578125" style="173" customWidth="1"/>
    <col min="2308" max="2308" width="1.28515625" style="173" customWidth="1"/>
    <col min="2309" max="2309" width="71.42578125" style="173" customWidth="1"/>
    <col min="2310" max="2310" width="6.5703125" style="173" bestFit="1" customWidth="1"/>
    <col min="2311" max="2312" width="6.5703125" style="173" customWidth="1"/>
    <col min="2313" max="2313" width="4" style="173" bestFit="1" customWidth="1"/>
    <col min="2314" max="2316" width="6.5703125" style="173" bestFit="1" customWidth="1"/>
    <col min="2317" max="2317" width="6.5703125" style="173" customWidth="1"/>
    <col min="2318" max="2320" width="6.5703125" style="173" bestFit="1" customWidth="1"/>
    <col min="2321" max="2321" width="4" style="173" bestFit="1" customWidth="1"/>
    <col min="2322" max="2322" width="3.5703125" style="173" bestFit="1" customWidth="1"/>
    <col min="2323" max="2323" width="4" style="173" bestFit="1" customWidth="1"/>
    <col min="2324" max="2324" width="5.5703125" style="173" bestFit="1" customWidth="1"/>
    <col min="2325" max="2325" width="4" style="173" bestFit="1" customWidth="1"/>
    <col min="2326" max="2326" width="5.5703125" style="173" bestFit="1" customWidth="1"/>
    <col min="2327" max="2327" width="0.7109375" style="173" customWidth="1"/>
    <col min="2328" max="2328" width="9.140625" style="173" bestFit="1" customWidth="1"/>
    <col min="2329" max="2329" width="0.85546875" style="173" customWidth="1"/>
    <col min="2330" max="2330" width="7.5703125" style="173" bestFit="1" customWidth="1"/>
    <col min="2331" max="2560" width="11.42578125" style="173"/>
    <col min="2561" max="2561" width="0.140625" style="173" customWidth="1"/>
    <col min="2562" max="2562" width="2.7109375" style="173" customWidth="1"/>
    <col min="2563" max="2563" width="15.42578125" style="173" customWidth="1"/>
    <col min="2564" max="2564" width="1.28515625" style="173" customWidth="1"/>
    <col min="2565" max="2565" width="71.42578125" style="173" customWidth="1"/>
    <col min="2566" max="2566" width="6.5703125" style="173" bestFit="1" customWidth="1"/>
    <col min="2567" max="2568" width="6.5703125" style="173" customWidth="1"/>
    <col min="2569" max="2569" width="4" style="173" bestFit="1" customWidth="1"/>
    <col min="2570" max="2572" width="6.5703125" style="173" bestFit="1" customWidth="1"/>
    <col min="2573" max="2573" width="6.5703125" style="173" customWidth="1"/>
    <col min="2574" max="2576" width="6.5703125" style="173" bestFit="1" customWidth="1"/>
    <col min="2577" max="2577" width="4" style="173" bestFit="1" customWidth="1"/>
    <col min="2578" max="2578" width="3.5703125" style="173" bestFit="1" customWidth="1"/>
    <col min="2579" max="2579" width="4" style="173" bestFit="1" customWidth="1"/>
    <col min="2580" max="2580" width="5.5703125" style="173" bestFit="1" customWidth="1"/>
    <col min="2581" max="2581" width="4" style="173" bestFit="1" customWidth="1"/>
    <col min="2582" max="2582" width="5.5703125" style="173" bestFit="1" customWidth="1"/>
    <col min="2583" max="2583" width="0.7109375" style="173" customWidth="1"/>
    <col min="2584" max="2584" width="9.140625" style="173" bestFit="1" customWidth="1"/>
    <col min="2585" max="2585" width="0.85546875" style="173" customWidth="1"/>
    <col min="2586" max="2586" width="7.5703125" style="173" bestFit="1" customWidth="1"/>
    <col min="2587" max="2816" width="11.42578125" style="173"/>
    <col min="2817" max="2817" width="0.140625" style="173" customWidth="1"/>
    <col min="2818" max="2818" width="2.7109375" style="173" customWidth="1"/>
    <col min="2819" max="2819" width="15.42578125" style="173" customWidth="1"/>
    <col min="2820" max="2820" width="1.28515625" style="173" customWidth="1"/>
    <col min="2821" max="2821" width="71.42578125" style="173" customWidth="1"/>
    <col min="2822" max="2822" width="6.5703125" style="173" bestFit="1" customWidth="1"/>
    <col min="2823" max="2824" width="6.5703125" style="173" customWidth="1"/>
    <col min="2825" max="2825" width="4" style="173" bestFit="1" customWidth="1"/>
    <col min="2826" max="2828" width="6.5703125" style="173" bestFit="1" customWidth="1"/>
    <col min="2829" max="2829" width="6.5703125" style="173" customWidth="1"/>
    <col min="2830" max="2832" width="6.5703125" style="173" bestFit="1" customWidth="1"/>
    <col min="2833" max="2833" width="4" style="173" bestFit="1" customWidth="1"/>
    <col min="2834" max="2834" width="3.5703125" style="173" bestFit="1" customWidth="1"/>
    <col min="2835" max="2835" width="4" style="173" bestFit="1" customWidth="1"/>
    <col min="2836" max="2836" width="5.5703125" style="173" bestFit="1" customWidth="1"/>
    <col min="2837" max="2837" width="4" style="173" bestFit="1" customWidth="1"/>
    <col min="2838" max="2838" width="5.5703125" style="173" bestFit="1" customWidth="1"/>
    <col min="2839" max="2839" width="0.7109375" style="173" customWidth="1"/>
    <col min="2840" max="2840" width="9.140625" style="173" bestFit="1" customWidth="1"/>
    <col min="2841" max="2841" width="0.85546875" style="173" customWidth="1"/>
    <col min="2842" max="2842" width="7.5703125" style="173" bestFit="1" customWidth="1"/>
    <col min="2843" max="3072" width="11.42578125" style="173"/>
    <col min="3073" max="3073" width="0.140625" style="173" customWidth="1"/>
    <col min="3074" max="3074" width="2.7109375" style="173" customWidth="1"/>
    <col min="3075" max="3075" width="15.42578125" style="173" customWidth="1"/>
    <col min="3076" max="3076" width="1.28515625" style="173" customWidth="1"/>
    <col min="3077" max="3077" width="71.42578125" style="173" customWidth="1"/>
    <col min="3078" max="3078" width="6.5703125" style="173" bestFit="1" customWidth="1"/>
    <col min="3079" max="3080" width="6.5703125" style="173" customWidth="1"/>
    <col min="3081" max="3081" width="4" style="173" bestFit="1" customWidth="1"/>
    <col min="3082" max="3084" width="6.5703125" style="173" bestFit="1" customWidth="1"/>
    <col min="3085" max="3085" width="6.5703125" style="173" customWidth="1"/>
    <col min="3086" max="3088" width="6.5703125" style="173" bestFit="1" customWidth="1"/>
    <col min="3089" max="3089" width="4" style="173" bestFit="1" customWidth="1"/>
    <col min="3090" max="3090" width="3.5703125" style="173" bestFit="1" customWidth="1"/>
    <col min="3091" max="3091" width="4" style="173" bestFit="1" customWidth="1"/>
    <col min="3092" max="3092" width="5.5703125" style="173" bestFit="1" customWidth="1"/>
    <col min="3093" max="3093" width="4" style="173" bestFit="1" customWidth="1"/>
    <col min="3094" max="3094" width="5.5703125" style="173" bestFit="1" customWidth="1"/>
    <col min="3095" max="3095" width="0.7109375" style="173" customWidth="1"/>
    <col min="3096" max="3096" width="9.140625" style="173" bestFit="1" customWidth="1"/>
    <col min="3097" max="3097" width="0.85546875" style="173" customWidth="1"/>
    <col min="3098" max="3098" width="7.5703125" style="173" bestFit="1" customWidth="1"/>
    <col min="3099" max="3328" width="11.42578125" style="173"/>
    <col min="3329" max="3329" width="0.140625" style="173" customWidth="1"/>
    <col min="3330" max="3330" width="2.7109375" style="173" customWidth="1"/>
    <col min="3331" max="3331" width="15.42578125" style="173" customWidth="1"/>
    <col min="3332" max="3332" width="1.28515625" style="173" customWidth="1"/>
    <col min="3333" max="3333" width="71.42578125" style="173" customWidth="1"/>
    <col min="3334" max="3334" width="6.5703125" style="173" bestFit="1" customWidth="1"/>
    <col min="3335" max="3336" width="6.5703125" style="173" customWidth="1"/>
    <col min="3337" max="3337" width="4" style="173" bestFit="1" customWidth="1"/>
    <col min="3338" max="3340" width="6.5703125" style="173" bestFit="1" customWidth="1"/>
    <col min="3341" max="3341" width="6.5703125" style="173" customWidth="1"/>
    <col min="3342" max="3344" width="6.5703125" style="173" bestFit="1" customWidth="1"/>
    <col min="3345" max="3345" width="4" style="173" bestFit="1" customWidth="1"/>
    <col min="3346" max="3346" width="3.5703125" style="173" bestFit="1" customWidth="1"/>
    <col min="3347" max="3347" width="4" style="173" bestFit="1" customWidth="1"/>
    <col min="3348" max="3348" width="5.5703125" style="173" bestFit="1" customWidth="1"/>
    <col min="3349" max="3349" width="4" style="173" bestFit="1" customWidth="1"/>
    <col min="3350" max="3350" width="5.5703125" style="173" bestFit="1" customWidth="1"/>
    <col min="3351" max="3351" width="0.7109375" style="173" customWidth="1"/>
    <col min="3352" max="3352" width="9.140625" style="173" bestFit="1" customWidth="1"/>
    <col min="3353" max="3353" width="0.85546875" style="173" customWidth="1"/>
    <col min="3354" max="3354" width="7.5703125" style="173" bestFit="1" customWidth="1"/>
    <col min="3355" max="3584" width="11.42578125" style="173"/>
    <col min="3585" max="3585" width="0.140625" style="173" customWidth="1"/>
    <col min="3586" max="3586" width="2.7109375" style="173" customWidth="1"/>
    <col min="3587" max="3587" width="15.42578125" style="173" customWidth="1"/>
    <col min="3588" max="3588" width="1.28515625" style="173" customWidth="1"/>
    <col min="3589" max="3589" width="71.42578125" style="173" customWidth="1"/>
    <col min="3590" max="3590" width="6.5703125" style="173" bestFit="1" customWidth="1"/>
    <col min="3591" max="3592" width="6.5703125" style="173" customWidth="1"/>
    <col min="3593" max="3593" width="4" style="173" bestFit="1" customWidth="1"/>
    <col min="3594" max="3596" width="6.5703125" style="173" bestFit="1" customWidth="1"/>
    <col min="3597" max="3597" width="6.5703125" style="173" customWidth="1"/>
    <col min="3598" max="3600" width="6.5703125" style="173" bestFit="1" customWidth="1"/>
    <col min="3601" max="3601" width="4" style="173" bestFit="1" customWidth="1"/>
    <col min="3602" max="3602" width="3.5703125" style="173" bestFit="1" customWidth="1"/>
    <col min="3603" max="3603" width="4" style="173" bestFit="1" customWidth="1"/>
    <col min="3604" max="3604" width="5.5703125" style="173" bestFit="1" customWidth="1"/>
    <col min="3605" max="3605" width="4" style="173" bestFit="1" customWidth="1"/>
    <col min="3606" max="3606" width="5.5703125" style="173" bestFit="1" customWidth="1"/>
    <col min="3607" max="3607" width="0.7109375" style="173" customWidth="1"/>
    <col min="3608" max="3608" width="9.140625" style="173" bestFit="1" customWidth="1"/>
    <col min="3609" max="3609" width="0.85546875" style="173" customWidth="1"/>
    <col min="3610" max="3610" width="7.5703125" style="173" bestFit="1" customWidth="1"/>
    <col min="3611" max="3840" width="11.42578125" style="173"/>
    <col min="3841" max="3841" width="0.140625" style="173" customWidth="1"/>
    <col min="3842" max="3842" width="2.7109375" style="173" customWidth="1"/>
    <col min="3843" max="3843" width="15.42578125" style="173" customWidth="1"/>
    <col min="3844" max="3844" width="1.28515625" style="173" customWidth="1"/>
    <col min="3845" max="3845" width="71.42578125" style="173" customWidth="1"/>
    <col min="3846" max="3846" width="6.5703125" style="173" bestFit="1" customWidth="1"/>
    <col min="3847" max="3848" width="6.5703125" style="173" customWidth="1"/>
    <col min="3849" max="3849" width="4" style="173" bestFit="1" customWidth="1"/>
    <col min="3850" max="3852" width="6.5703125" style="173" bestFit="1" customWidth="1"/>
    <col min="3853" max="3853" width="6.5703125" style="173" customWidth="1"/>
    <col min="3854" max="3856" width="6.5703125" style="173" bestFit="1" customWidth="1"/>
    <col min="3857" max="3857" width="4" style="173" bestFit="1" customWidth="1"/>
    <col min="3858" max="3858" width="3.5703125" style="173" bestFit="1" customWidth="1"/>
    <col min="3859" max="3859" width="4" style="173" bestFit="1" customWidth="1"/>
    <col min="3860" max="3860" width="5.5703125" style="173" bestFit="1" customWidth="1"/>
    <col min="3861" max="3861" width="4" style="173" bestFit="1" customWidth="1"/>
    <col min="3862" max="3862" width="5.5703125" style="173" bestFit="1" customWidth="1"/>
    <col min="3863" max="3863" width="0.7109375" style="173" customWidth="1"/>
    <col min="3864" max="3864" width="9.140625" style="173" bestFit="1" customWidth="1"/>
    <col min="3865" max="3865" width="0.85546875" style="173" customWidth="1"/>
    <col min="3866" max="3866" width="7.5703125" style="173" bestFit="1" customWidth="1"/>
    <col min="3867" max="4096" width="11.42578125" style="173"/>
    <col min="4097" max="4097" width="0.140625" style="173" customWidth="1"/>
    <col min="4098" max="4098" width="2.7109375" style="173" customWidth="1"/>
    <col min="4099" max="4099" width="15.42578125" style="173" customWidth="1"/>
    <col min="4100" max="4100" width="1.28515625" style="173" customWidth="1"/>
    <col min="4101" max="4101" width="71.42578125" style="173" customWidth="1"/>
    <col min="4102" max="4102" width="6.5703125" style="173" bestFit="1" customWidth="1"/>
    <col min="4103" max="4104" width="6.5703125" style="173" customWidth="1"/>
    <col min="4105" max="4105" width="4" style="173" bestFit="1" customWidth="1"/>
    <col min="4106" max="4108" width="6.5703125" style="173" bestFit="1" customWidth="1"/>
    <col min="4109" max="4109" width="6.5703125" style="173" customWidth="1"/>
    <col min="4110" max="4112" width="6.5703125" style="173" bestFit="1" customWidth="1"/>
    <col min="4113" max="4113" width="4" style="173" bestFit="1" customWidth="1"/>
    <col min="4114" max="4114" width="3.5703125" style="173" bestFit="1" customWidth="1"/>
    <col min="4115" max="4115" width="4" style="173" bestFit="1" customWidth="1"/>
    <col min="4116" max="4116" width="5.5703125" style="173" bestFit="1" customWidth="1"/>
    <col min="4117" max="4117" width="4" style="173" bestFit="1" customWidth="1"/>
    <col min="4118" max="4118" width="5.5703125" style="173" bestFit="1" customWidth="1"/>
    <col min="4119" max="4119" width="0.7109375" style="173" customWidth="1"/>
    <col min="4120" max="4120" width="9.140625" style="173" bestFit="1" customWidth="1"/>
    <col min="4121" max="4121" width="0.85546875" style="173" customWidth="1"/>
    <col min="4122" max="4122" width="7.5703125" style="173" bestFit="1" customWidth="1"/>
    <col min="4123" max="4352" width="11.42578125" style="173"/>
    <col min="4353" max="4353" width="0.140625" style="173" customWidth="1"/>
    <col min="4354" max="4354" width="2.7109375" style="173" customWidth="1"/>
    <col min="4355" max="4355" width="15.42578125" style="173" customWidth="1"/>
    <col min="4356" max="4356" width="1.28515625" style="173" customWidth="1"/>
    <col min="4357" max="4357" width="71.42578125" style="173" customWidth="1"/>
    <col min="4358" max="4358" width="6.5703125" style="173" bestFit="1" customWidth="1"/>
    <col min="4359" max="4360" width="6.5703125" style="173" customWidth="1"/>
    <col min="4361" max="4361" width="4" style="173" bestFit="1" customWidth="1"/>
    <col min="4362" max="4364" width="6.5703125" style="173" bestFit="1" customWidth="1"/>
    <col min="4365" max="4365" width="6.5703125" style="173" customWidth="1"/>
    <col min="4366" max="4368" width="6.5703125" style="173" bestFit="1" customWidth="1"/>
    <col min="4369" max="4369" width="4" style="173" bestFit="1" customWidth="1"/>
    <col min="4370" max="4370" width="3.5703125" style="173" bestFit="1" customWidth="1"/>
    <col min="4371" max="4371" width="4" style="173" bestFit="1" customWidth="1"/>
    <col min="4372" max="4372" width="5.5703125" style="173" bestFit="1" customWidth="1"/>
    <col min="4373" max="4373" width="4" style="173" bestFit="1" customWidth="1"/>
    <col min="4374" max="4374" width="5.5703125" style="173" bestFit="1" customWidth="1"/>
    <col min="4375" max="4375" width="0.7109375" style="173" customWidth="1"/>
    <col min="4376" max="4376" width="9.140625" style="173" bestFit="1" customWidth="1"/>
    <col min="4377" max="4377" width="0.85546875" style="173" customWidth="1"/>
    <col min="4378" max="4378" width="7.5703125" style="173" bestFit="1" customWidth="1"/>
    <col min="4379" max="4608" width="11.42578125" style="173"/>
    <col min="4609" max="4609" width="0.140625" style="173" customWidth="1"/>
    <col min="4610" max="4610" width="2.7109375" style="173" customWidth="1"/>
    <col min="4611" max="4611" width="15.42578125" style="173" customWidth="1"/>
    <col min="4612" max="4612" width="1.28515625" style="173" customWidth="1"/>
    <col min="4613" max="4613" width="71.42578125" style="173" customWidth="1"/>
    <col min="4614" max="4614" width="6.5703125" style="173" bestFit="1" customWidth="1"/>
    <col min="4615" max="4616" width="6.5703125" style="173" customWidth="1"/>
    <col min="4617" max="4617" width="4" style="173" bestFit="1" customWidth="1"/>
    <col min="4618" max="4620" width="6.5703125" style="173" bestFit="1" customWidth="1"/>
    <col min="4621" max="4621" width="6.5703125" style="173" customWidth="1"/>
    <col min="4622" max="4624" width="6.5703125" style="173" bestFit="1" customWidth="1"/>
    <col min="4625" max="4625" width="4" style="173" bestFit="1" customWidth="1"/>
    <col min="4626" max="4626" width="3.5703125" style="173" bestFit="1" customWidth="1"/>
    <col min="4627" max="4627" width="4" style="173" bestFit="1" customWidth="1"/>
    <col min="4628" max="4628" width="5.5703125" style="173" bestFit="1" customWidth="1"/>
    <col min="4629" max="4629" width="4" style="173" bestFit="1" customWidth="1"/>
    <col min="4630" max="4630" width="5.5703125" style="173" bestFit="1" customWidth="1"/>
    <col min="4631" max="4631" width="0.7109375" style="173" customWidth="1"/>
    <col min="4632" max="4632" width="9.140625" style="173" bestFit="1" customWidth="1"/>
    <col min="4633" max="4633" width="0.85546875" style="173" customWidth="1"/>
    <col min="4634" max="4634" width="7.5703125" style="173" bestFit="1" customWidth="1"/>
    <col min="4635" max="4864" width="11.42578125" style="173"/>
    <col min="4865" max="4865" width="0.140625" style="173" customWidth="1"/>
    <col min="4866" max="4866" width="2.7109375" style="173" customWidth="1"/>
    <col min="4867" max="4867" width="15.42578125" style="173" customWidth="1"/>
    <col min="4868" max="4868" width="1.28515625" style="173" customWidth="1"/>
    <col min="4869" max="4869" width="71.42578125" style="173" customWidth="1"/>
    <col min="4870" max="4870" width="6.5703125" style="173" bestFit="1" customWidth="1"/>
    <col min="4871" max="4872" width="6.5703125" style="173" customWidth="1"/>
    <col min="4873" max="4873" width="4" style="173" bestFit="1" customWidth="1"/>
    <col min="4874" max="4876" width="6.5703125" style="173" bestFit="1" customWidth="1"/>
    <col min="4877" max="4877" width="6.5703125" style="173" customWidth="1"/>
    <col min="4878" max="4880" width="6.5703125" style="173" bestFit="1" customWidth="1"/>
    <col min="4881" max="4881" width="4" style="173" bestFit="1" customWidth="1"/>
    <col min="4882" max="4882" width="3.5703125" style="173" bestFit="1" customWidth="1"/>
    <col min="4883" max="4883" width="4" style="173" bestFit="1" customWidth="1"/>
    <col min="4884" max="4884" width="5.5703125" style="173" bestFit="1" customWidth="1"/>
    <col min="4885" max="4885" width="4" style="173" bestFit="1" customWidth="1"/>
    <col min="4886" max="4886" width="5.5703125" style="173" bestFit="1" customWidth="1"/>
    <col min="4887" max="4887" width="0.7109375" style="173" customWidth="1"/>
    <col min="4888" max="4888" width="9.140625" style="173" bestFit="1" customWidth="1"/>
    <col min="4889" max="4889" width="0.85546875" style="173" customWidth="1"/>
    <col min="4890" max="4890" width="7.5703125" style="173" bestFit="1" customWidth="1"/>
    <col min="4891" max="5120" width="11.42578125" style="173"/>
    <col min="5121" max="5121" width="0.140625" style="173" customWidth="1"/>
    <col min="5122" max="5122" width="2.7109375" style="173" customWidth="1"/>
    <col min="5123" max="5123" width="15.42578125" style="173" customWidth="1"/>
    <col min="5124" max="5124" width="1.28515625" style="173" customWidth="1"/>
    <col min="5125" max="5125" width="71.42578125" style="173" customWidth="1"/>
    <col min="5126" max="5126" width="6.5703125" style="173" bestFit="1" customWidth="1"/>
    <col min="5127" max="5128" width="6.5703125" style="173" customWidth="1"/>
    <col min="5129" max="5129" width="4" style="173" bestFit="1" customWidth="1"/>
    <col min="5130" max="5132" width="6.5703125" style="173" bestFit="1" customWidth="1"/>
    <col min="5133" max="5133" width="6.5703125" style="173" customWidth="1"/>
    <col min="5134" max="5136" width="6.5703125" style="173" bestFit="1" customWidth="1"/>
    <col min="5137" max="5137" width="4" style="173" bestFit="1" customWidth="1"/>
    <col min="5138" max="5138" width="3.5703125" style="173" bestFit="1" customWidth="1"/>
    <col min="5139" max="5139" width="4" style="173" bestFit="1" customWidth="1"/>
    <col min="5140" max="5140" width="5.5703125" style="173" bestFit="1" customWidth="1"/>
    <col min="5141" max="5141" width="4" style="173" bestFit="1" customWidth="1"/>
    <col min="5142" max="5142" width="5.5703125" style="173" bestFit="1" customWidth="1"/>
    <col min="5143" max="5143" width="0.7109375" style="173" customWidth="1"/>
    <col min="5144" max="5144" width="9.140625" style="173" bestFit="1" customWidth="1"/>
    <col min="5145" max="5145" width="0.85546875" style="173" customWidth="1"/>
    <col min="5146" max="5146" width="7.5703125" style="173" bestFit="1" customWidth="1"/>
    <col min="5147" max="5376" width="11.42578125" style="173"/>
    <col min="5377" max="5377" width="0.140625" style="173" customWidth="1"/>
    <col min="5378" max="5378" width="2.7109375" style="173" customWidth="1"/>
    <col min="5379" max="5379" width="15.42578125" style="173" customWidth="1"/>
    <col min="5380" max="5380" width="1.28515625" style="173" customWidth="1"/>
    <col min="5381" max="5381" width="71.42578125" style="173" customWidth="1"/>
    <col min="5382" max="5382" width="6.5703125" style="173" bestFit="1" customWidth="1"/>
    <col min="5383" max="5384" width="6.5703125" style="173" customWidth="1"/>
    <col min="5385" max="5385" width="4" style="173" bestFit="1" customWidth="1"/>
    <col min="5386" max="5388" width="6.5703125" style="173" bestFit="1" customWidth="1"/>
    <col min="5389" max="5389" width="6.5703125" style="173" customWidth="1"/>
    <col min="5390" max="5392" width="6.5703125" style="173" bestFit="1" customWidth="1"/>
    <col min="5393" max="5393" width="4" style="173" bestFit="1" customWidth="1"/>
    <col min="5394" max="5394" width="3.5703125" style="173" bestFit="1" customWidth="1"/>
    <col min="5395" max="5395" width="4" style="173" bestFit="1" customWidth="1"/>
    <col min="5396" max="5396" width="5.5703125" style="173" bestFit="1" customWidth="1"/>
    <col min="5397" max="5397" width="4" style="173" bestFit="1" customWidth="1"/>
    <col min="5398" max="5398" width="5.5703125" style="173" bestFit="1" customWidth="1"/>
    <col min="5399" max="5399" width="0.7109375" style="173" customWidth="1"/>
    <col min="5400" max="5400" width="9.140625" style="173" bestFit="1" customWidth="1"/>
    <col min="5401" max="5401" width="0.85546875" style="173" customWidth="1"/>
    <col min="5402" max="5402" width="7.5703125" style="173" bestFit="1" customWidth="1"/>
    <col min="5403" max="5632" width="11.42578125" style="173"/>
    <col min="5633" max="5633" width="0.140625" style="173" customWidth="1"/>
    <col min="5634" max="5634" width="2.7109375" style="173" customWidth="1"/>
    <col min="5635" max="5635" width="15.42578125" style="173" customWidth="1"/>
    <col min="5636" max="5636" width="1.28515625" style="173" customWidth="1"/>
    <col min="5637" max="5637" width="71.42578125" style="173" customWidth="1"/>
    <col min="5638" max="5638" width="6.5703125" style="173" bestFit="1" customWidth="1"/>
    <col min="5639" max="5640" width="6.5703125" style="173" customWidth="1"/>
    <col min="5641" max="5641" width="4" style="173" bestFit="1" customWidth="1"/>
    <col min="5642" max="5644" width="6.5703125" style="173" bestFit="1" customWidth="1"/>
    <col min="5645" max="5645" width="6.5703125" style="173" customWidth="1"/>
    <col min="5646" max="5648" width="6.5703125" style="173" bestFit="1" customWidth="1"/>
    <col min="5649" max="5649" width="4" style="173" bestFit="1" customWidth="1"/>
    <col min="5650" max="5650" width="3.5703125" style="173" bestFit="1" customWidth="1"/>
    <col min="5651" max="5651" width="4" style="173" bestFit="1" customWidth="1"/>
    <col min="5652" max="5652" width="5.5703125" style="173" bestFit="1" customWidth="1"/>
    <col min="5653" max="5653" width="4" style="173" bestFit="1" customWidth="1"/>
    <col min="5654" max="5654" width="5.5703125" style="173" bestFit="1" customWidth="1"/>
    <col min="5655" max="5655" width="0.7109375" style="173" customWidth="1"/>
    <col min="5656" max="5656" width="9.140625" style="173" bestFit="1" customWidth="1"/>
    <col min="5657" max="5657" width="0.85546875" style="173" customWidth="1"/>
    <col min="5658" max="5658" width="7.5703125" style="173" bestFit="1" customWidth="1"/>
    <col min="5659" max="5888" width="11.42578125" style="173"/>
    <col min="5889" max="5889" width="0.140625" style="173" customWidth="1"/>
    <col min="5890" max="5890" width="2.7109375" style="173" customWidth="1"/>
    <col min="5891" max="5891" width="15.42578125" style="173" customWidth="1"/>
    <col min="5892" max="5892" width="1.28515625" style="173" customWidth="1"/>
    <col min="5893" max="5893" width="71.42578125" style="173" customWidth="1"/>
    <col min="5894" max="5894" width="6.5703125" style="173" bestFit="1" customWidth="1"/>
    <col min="5895" max="5896" width="6.5703125" style="173" customWidth="1"/>
    <col min="5897" max="5897" width="4" style="173" bestFit="1" customWidth="1"/>
    <col min="5898" max="5900" width="6.5703125" style="173" bestFit="1" customWidth="1"/>
    <col min="5901" max="5901" width="6.5703125" style="173" customWidth="1"/>
    <col min="5902" max="5904" width="6.5703125" style="173" bestFit="1" customWidth="1"/>
    <col min="5905" max="5905" width="4" style="173" bestFit="1" customWidth="1"/>
    <col min="5906" max="5906" width="3.5703125" style="173" bestFit="1" customWidth="1"/>
    <col min="5907" max="5907" width="4" style="173" bestFit="1" customWidth="1"/>
    <col min="5908" max="5908" width="5.5703125" style="173" bestFit="1" customWidth="1"/>
    <col min="5909" max="5909" width="4" style="173" bestFit="1" customWidth="1"/>
    <col min="5910" max="5910" width="5.5703125" style="173" bestFit="1" customWidth="1"/>
    <col min="5911" max="5911" width="0.7109375" style="173" customWidth="1"/>
    <col min="5912" max="5912" width="9.140625" style="173" bestFit="1" customWidth="1"/>
    <col min="5913" max="5913" width="0.85546875" style="173" customWidth="1"/>
    <col min="5914" max="5914" width="7.5703125" style="173" bestFit="1" customWidth="1"/>
    <col min="5915" max="6144" width="11.42578125" style="173"/>
    <col min="6145" max="6145" width="0.140625" style="173" customWidth="1"/>
    <col min="6146" max="6146" width="2.7109375" style="173" customWidth="1"/>
    <col min="6147" max="6147" width="15.42578125" style="173" customWidth="1"/>
    <col min="6148" max="6148" width="1.28515625" style="173" customWidth="1"/>
    <col min="6149" max="6149" width="71.42578125" style="173" customWidth="1"/>
    <col min="6150" max="6150" width="6.5703125" style="173" bestFit="1" customWidth="1"/>
    <col min="6151" max="6152" width="6.5703125" style="173" customWidth="1"/>
    <col min="6153" max="6153" width="4" style="173" bestFit="1" customWidth="1"/>
    <col min="6154" max="6156" width="6.5703125" style="173" bestFit="1" customWidth="1"/>
    <col min="6157" max="6157" width="6.5703125" style="173" customWidth="1"/>
    <col min="6158" max="6160" width="6.5703125" style="173" bestFit="1" customWidth="1"/>
    <col min="6161" max="6161" width="4" style="173" bestFit="1" customWidth="1"/>
    <col min="6162" max="6162" width="3.5703125" style="173" bestFit="1" customWidth="1"/>
    <col min="6163" max="6163" width="4" style="173" bestFit="1" customWidth="1"/>
    <col min="6164" max="6164" width="5.5703125" style="173" bestFit="1" customWidth="1"/>
    <col min="6165" max="6165" width="4" style="173" bestFit="1" customWidth="1"/>
    <col min="6166" max="6166" width="5.5703125" style="173" bestFit="1" customWidth="1"/>
    <col min="6167" max="6167" width="0.7109375" style="173" customWidth="1"/>
    <col min="6168" max="6168" width="9.140625" style="173" bestFit="1" customWidth="1"/>
    <col min="6169" max="6169" width="0.85546875" style="173" customWidth="1"/>
    <col min="6170" max="6170" width="7.5703125" style="173" bestFit="1" customWidth="1"/>
    <col min="6171" max="6400" width="11.42578125" style="173"/>
    <col min="6401" max="6401" width="0.140625" style="173" customWidth="1"/>
    <col min="6402" max="6402" width="2.7109375" style="173" customWidth="1"/>
    <col min="6403" max="6403" width="15.42578125" style="173" customWidth="1"/>
    <col min="6404" max="6404" width="1.28515625" style="173" customWidth="1"/>
    <col min="6405" max="6405" width="71.42578125" style="173" customWidth="1"/>
    <col min="6406" max="6406" width="6.5703125" style="173" bestFit="1" customWidth="1"/>
    <col min="6407" max="6408" width="6.5703125" style="173" customWidth="1"/>
    <col min="6409" max="6409" width="4" style="173" bestFit="1" customWidth="1"/>
    <col min="6410" max="6412" width="6.5703125" style="173" bestFit="1" customWidth="1"/>
    <col min="6413" max="6413" width="6.5703125" style="173" customWidth="1"/>
    <col min="6414" max="6416" width="6.5703125" style="173" bestFit="1" customWidth="1"/>
    <col min="6417" max="6417" width="4" style="173" bestFit="1" customWidth="1"/>
    <col min="6418" max="6418" width="3.5703125" style="173" bestFit="1" customWidth="1"/>
    <col min="6419" max="6419" width="4" style="173" bestFit="1" customWidth="1"/>
    <col min="6420" max="6420" width="5.5703125" style="173" bestFit="1" customWidth="1"/>
    <col min="6421" max="6421" width="4" style="173" bestFit="1" customWidth="1"/>
    <col min="6422" max="6422" width="5.5703125" style="173" bestFit="1" customWidth="1"/>
    <col min="6423" max="6423" width="0.7109375" style="173" customWidth="1"/>
    <col min="6424" max="6424" width="9.140625" style="173" bestFit="1" customWidth="1"/>
    <col min="6425" max="6425" width="0.85546875" style="173" customWidth="1"/>
    <col min="6426" max="6426" width="7.5703125" style="173" bestFit="1" customWidth="1"/>
    <col min="6427" max="6656" width="11.42578125" style="173"/>
    <col min="6657" max="6657" width="0.140625" style="173" customWidth="1"/>
    <col min="6658" max="6658" width="2.7109375" style="173" customWidth="1"/>
    <col min="6659" max="6659" width="15.42578125" style="173" customWidth="1"/>
    <col min="6660" max="6660" width="1.28515625" style="173" customWidth="1"/>
    <col min="6661" max="6661" width="71.42578125" style="173" customWidth="1"/>
    <col min="6662" max="6662" width="6.5703125" style="173" bestFit="1" customWidth="1"/>
    <col min="6663" max="6664" width="6.5703125" style="173" customWidth="1"/>
    <col min="6665" max="6665" width="4" style="173" bestFit="1" customWidth="1"/>
    <col min="6666" max="6668" width="6.5703125" style="173" bestFit="1" customWidth="1"/>
    <col min="6669" max="6669" width="6.5703125" style="173" customWidth="1"/>
    <col min="6670" max="6672" width="6.5703125" style="173" bestFit="1" customWidth="1"/>
    <col min="6673" max="6673" width="4" style="173" bestFit="1" customWidth="1"/>
    <col min="6674" max="6674" width="3.5703125" style="173" bestFit="1" customWidth="1"/>
    <col min="6675" max="6675" width="4" style="173" bestFit="1" customWidth="1"/>
    <col min="6676" max="6676" width="5.5703125" style="173" bestFit="1" customWidth="1"/>
    <col min="6677" max="6677" width="4" style="173" bestFit="1" customWidth="1"/>
    <col min="6678" max="6678" width="5.5703125" style="173" bestFit="1" customWidth="1"/>
    <col min="6679" max="6679" width="0.7109375" style="173" customWidth="1"/>
    <col min="6680" max="6680" width="9.140625" style="173" bestFit="1" customWidth="1"/>
    <col min="6681" max="6681" width="0.85546875" style="173" customWidth="1"/>
    <col min="6682" max="6682" width="7.5703125" style="173" bestFit="1" customWidth="1"/>
    <col min="6683" max="6912" width="11.42578125" style="173"/>
    <col min="6913" max="6913" width="0.140625" style="173" customWidth="1"/>
    <col min="6914" max="6914" width="2.7109375" style="173" customWidth="1"/>
    <col min="6915" max="6915" width="15.42578125" style="173" customWidth="1"/>
    <col min="6916" max="6916" width="1.28515625" style="173" customWidth="1"/>
    <col min="6917" max="6917" width="71.42578125" style="173" customWidth="1"/>
    <col min="6918" max="6918" width="6.5703125" style="173" bestFit="1" customWidth="1"/>
    <col min="6919" max="6920" width="6.5703125" style="173" customWidth="1"/>
    <col min="6921" max="6921" width="4" style="173" bestFit="1" customWidth="1"/>
    <col min="6922" max="6924" width="6.5703125" style="173" bestFit="1" customWidth="1"/>
    <col min="6925" max="6925" width="6.5703125" style="173" customWidth="1"/>
    <col min="6926" max="6928" width="6.5703125" style="173" bestFit="1" customWidth="1"/>
    <col min="6929" max="6929" width="4" style="173" bestFit="1" customWidth="1"/>
    <col min="6930" max="6930" width="3.5703125" style="173" bestFit="1" customWidth="1"/>
    <col min="6931" max="6931" width="4" style="173" bestFit="1" customWidth="1"/>
    <col min="6932" max="6932" width="5.5703125" style="173" bestFit="1" customWidth="1"/>
    <col min="6933" max="6933" width="4" style="173" bestFit="1" customWidth="1"/>
    <col min="6934" max="6934" width="5.5703125" style="173" bestFit="1" customWidth="1"/>
    <col min="6935" max="6935" width="0.7109375" style="173" customWidth="1"/>
    <col min="6936" max="6936" width="9.140625" style="173" bestFit="1" customWidth="1"/>
    <col min="6937" max="6937" width="0.85546875" style="173" customWidth="1"/>
    <col min="6938" max="6938" width="7.5703125" style="173" bestFit="1" customWidth="1"/>
    <col min="6939" max="7168" width="11.42578125" style="173"/>
    <col min="7169" max="7169" width="0.140625" style="173" customWidth="1"/>
    <col min="7170" max="7170" width="2.7109375" style="173" customWidth="1"/>
    <col min="7171" max="7171" width="15.42578125" style="173" customWidth="1"/>
    <col min="7172" max="7172" width="1.28515625" style="173" customWidth="1"/>
    <col min="7173" max="7173" width="71.42578125" style="173" customWidth="1"/>
    <col min="7174" max="7174" width="6.5703125" style="173" bestFit="1" customWidth="1"/>
    <col min="7175" max="7176" width="6.5703125" style="173" customWidth="1"/>
    <col min="7177" max="7177" width="4" style="173" bestFit="1" customWidth="1"/>
    <col min="7178" max="7180" width="6.5703125" style="173" bestFit="1" customWidth="1"/>
    <col min="7181" max="7181" width="6.5703125" style="173" customWidth="1"/>
    <col min="7182" max="7184" width="6.5703125" style="173" bestFit="1" customWidth="1"/>
    <col min="7185" max="7185" width="4" style="173" bestFit="1" customWidth="1"/>
    <col min="7186" max="7186" width="3.5703125" style="173" bestFit="1" customWidth="1"/>
    <col min="7187" max="7187" width="4" style="173" bestFit="1" customWidth="1"/>
    <col min="7188" max="7188" width="5.5703125" style="173" bestFit="1" customWidth="1"/>
    <col min="7189" max="7189" width="4" style="173" bestFit="1" customWidth="1"/>
    <col min="7190" max="7190" width="5.5703125" style="173" bestFit="1" customWidth="1"/>
    <col min="7191" max="7191" width="0.7109375" style="173" customWidth="1"/>
    <col min="7192" max="7192" width="9.140625" style="173" bestFit="1" customWidth="1"/>
    <col min="7193" max="7193" width="0.85546875" style="173" customWidth="1"/>
    <col min="7194" max="7194" width="7.5703125" style="173" bestFit="1" customWidth="1"/>
    <col min="7195" max="7424" width="11.42578125" style="173"/>
    <col min="7425" max="7425" width="0.140625" style="173" customWidth="1"/>
    <col min="7426" max="7426" width="2.7109375" style="173" customWidth="1"/>
    <col min="7427" max="7427" width="15.42578125" style="173" customWidth="1"/>
    <col min="7428" max="7428" width="1.28515625" style="173" customWidth="1"/>
    <col min="7429" max="7429" width="71.42578125" style="173" customWidth="1"/>
    <col min="7430" max="7430" width="6.5703125" style="173" bestFit="1" customWidth="1"/>
    <col min="7431" max="7432" width="6.5703125" style="173" customWidth="1"/>
    <col min="7433" max="7433" width="4" style="173" bestFit="1" customWidth="1"/>
    <col min="7434" max="7436" width="6.5703125" style="173" bestFit="1" customWidth="1"/>
    <col min="7437" max="7437" width="6.5703125" style="173" customWidth="1"/>
    <col min="7438" max="7440" width="6.5703125" style="173" bestFit="1" customWidth="1"/>
    <col min="7441" max="7441" width="4" style="173" bestFit="1" customWidth="1"/>
    <col min="7442" max="7442" width="3.5703125" style="173" bestFit="1" customWidth="1"/>
    <col min="7443" max="7443" width="4" style="173" bestFit="1" customWidth="1"/>
    <col min="7444" max="7444" width="5.5703125" style="173" bestFit="1" customWidth="1"/>
    <col min="7445" max="7445" width="4" style="173" bestFit="1" customWidth="1"/>
    <col min="7446" max="7446" width="5.5703125" style="173" bestFit="1" customWidth="1"/>
    <col min="7447" max="7447" width="0.7109375" style="173" customWidth="1"/>
    <col min="7448" max="7448" width="9.140625" style="173" bestFit="1" customWidth="1"/>
    <col min="7449" max="7449" width="0.85546875" style="173" customWidth="1"/>
    <col min="7450" max="7450" width="7.5703125" style="173" bestFit="1" customWidth="1"/>
    <col min="7451" max="7680" width="11.42578125" style="173"/>
    <col min="7681" max="7681" width="0.140625" style="173" customWidth="1"/>
    <col min="7682" max="7682" width="2.7109375" style="173" customWidth="1"/>
    <col min="7683" max="7683" width="15.42578125" style="173" customWidth="1"/>
    <col min="7684" max="7684" width="1.28515625" style="173" customWidth="1"/>
    <col min="7685" max="7685" width="71.42578125" style="173" customWidth="1"/>
    <col min="7686" max="7686" width="6.5703125" style="173" bestFit="1" customWidth="1"/>
    <col min="7687" max="7688" width="6.5703125" style="173" customWidth="1"/>
    <col min="7689" max="7689" width="4" style="173" bestFit="1" customWidth="1"/>
    <col min="7690" max="7692" width="6.5703125" style="173" bestFit="1" customWidth="1"/>
    <col min="7693" max="7693" width="6.5703125" style="173" customWidth="1"/>
    <col min="7694" max="7696" width="6.5703125" style="173" bestFit="1" customWidth="1"/>
    <col min="7697" max="7697" width="4" style="173" bestFit="1" customWidth="1"/>
    <col min="7698" max="7698" width="3.5703125" style="173" bestFit="1" customWidth="1"/>
    <col min="7699" max="7699" width="4" style="173" bestFit="1" customWidth="1"/>
    <col min="7700" max="7700" width="5.5703125" style="173" bestFit="1" customWidth="1"/>
    <col min="7701" max="7701" width="4" style="173" bestFit="1" customWidth="1"/>
    <col min="7702" max="7702" width="5.5703125" style="173" bestFit="1" customWidth="1"/>
    <col min="7703" max="7703" width="0.7109375" style="173" customWidth="1"/>
    <col min="7704" max="7704" width="9.140625" style="173" bestFit="1" customWidth="1"/>
    <col min="7705" max="7705" width="0.85546875" style="173" customWidth="1"/>
    <col min="7706" max="7706" width="7.5703125" style="173" bestFit="1" customWidth="1"/>
    <col min="7707" max="7936" width="11.42578125" style="173"/>
    <col min="7937" max="7937" width="0.140625" style="173" customWidth="1"/>
    <col min="7938" max="7938" width="2.7109375" style="173" customWidth="1"/>
    <col min="7939" max="7939" width="15.42578125" style="173" customWidth="1"/>
    <col min="7940" max="7940" width="1.28515625" style="173" customWidth="1"/>
    <col min="7941" max="7941" width="71.42578125" style="173" customWidth="1"/>
    <col min="7942" max="7942" width="6.5703125" style="173" bestFit="1" customWidth="1"/>
    <col min="7943" max="7944" width="6.5703125" style="173" customWidth="1"/>
    <col min="7945" max="7945" width="4" style="173" bestFit="1" customWidth="1"/>
    <col min="7946" max="7948" width="6.5703125" style="173" bestFit="1" customWidth="1"/>
    <col min="7949" max="7949" width="6.5703125" style="173" customWidth="1"/>
    <col min="7950" max="7952" width="6.5703125" style="173" bestFit="1" customWidth="1"/>
    <col min="7953" max="7953" width="4" style="173" bestFit="1" customWidth="1"/>
    <col min="7954" max="7954" width="3.5703125" style="173" bestFit="1" customWidth="1"/>
    <col min="7955" max="7955" width="4" style="173" bestFit="1" customWidth="1"/>
    <col min="7956" max="7956" width="5.5703125" style="173" bestFit="1" customWidth="1"/>
    <col min="7957" max="7957" width="4" style="173" bestFit="1" customWidth="1"/>
    <col min="7958" max="7958" width="5.5703125" style="173" bestFit="1" customWidth="1"/>
    <col min="7959" max="7959" width="0.7109375" style="173" customWidth="1"/>
    <col min="7960" max="7960" width="9.140625" style="173" bestFit="1" customWidth="1"/>
    <col min="7961" max="7961" width="0.85546875" style="173" customWidth="1"/>
    <col min="7962" max="7962" width="7.5703125" style="173" bestFit="1" customWidth="1"/>
    <col min="7963" max="8192" width="11.42578125" style="173"/>
    <col min="8193" max="8193" width="0.140625" style="173" customWidth="1"/>
    <col min="8194" max="8194" width="2.7109375" style="173" customWidth="1"/>
    <col min="8195" max="8195" width="15.42578125" style="173" customWidth="1"/>
    <col min="8196" max="8196" width="1.28515625" style="173" customWidth="1"/>
    <col min="8197" max="8197" width="71.42578125" style="173" customWidth="1"/>
    <col min="8198" max="8198" width="6.5703125" style="173" bestFit="1" customWidth="1"/>
    <col min="8199" max="8200" width="6.5703125" style="173" customWidth="1"/>
    <col min="8201" max="8201" width="4" style="173" bestFit="1" customWidth="1"/>
    <col min="8202" max="8204" width="6.5703125" style="173" bestFit="1" customWidth="1"/>
    <col min="8205" max="8205" width="6.5703125" style="173" customWidth="1"/>
    <col min="8206" max="8208" width="6.5703125" style="173" bestFit="1" customWidth="1"/>
    <col min="8209" max="8209" width="4" style="173" bestFit="1" customWidth="1"/>
    <col min="8210" max="8210" width="3.5703125" style="173" bestFit="1" customWidth="1"/>
    <col min="8211" max="8211" width="4" style="173" bestFit="1" customWidth="1"/>
    <col min="8212" max="8212" width="5.5703125" style="173" bestFit="1" customWidth="1"/>
    <col min="8213" max="8213" width="4" style="173" bestFit="1" customWidth="1"/>
    <col min="8214" max="8214" width="5.5703125" style="173" bestFit="1" customWidth="1"/>
    <col min="8215" max="8215" width="0.7109375" style="173" customWidth="1"/>
    <col min="8216" max="8216" width="9.140625" style="173" bestFit="1" customWidth="1"/>
    <col min="8217" max="8217" width="0.85546875" style="173" customWidth="1"/>
    <col min="8218" max="8218" width="7.5703125" style="173" bestFit="1" customWidth="1"/>
    <col min="8219" max="8448" width="11.42578125" style="173"/>
    <col min="8449" max="8449" width="0.140625" style="173" customWidth="1"/>
    <col min="8450" max="8450" width="2.7109375" style="173" customWidth="1"/>
    <col min="8451" max="8451" width="15.42578125" style="173" customWidth="1"/>
    <col min="8452" max="8452" width="1.28515625" style="173" customWidth="1"/>
    <col min="8453" max="8453" width="71.42578125" style="173" customWidth="1"/>
    <col min="8454" max="8454" width="6.5703125" style="173" bestFit="1" customWidth="1"/>
    <col min="8455" max="8456" width="6.5703125" style="173" customWidth="1"/>
    <col min="8457" max="8457" width="4" style="173" bestFit="1" customWidth="1"/>
    <col min="8458" max="8460" width="6.5703125" style="173" bestFit="1" customWidth="1"/>
    <col min="8461" max="8461" width="6.5703125" style="173" customWidth="1"/>
    <col min="8462" max="8464" width="6.5703125" style="173" bestFit="1" customWidth="1"/>
    <col min="8465" max="8465" width="4" style="173" bestFit="1" customWidth="1"/>
    <col min="8466" max="8466" width="3.5703125" style="173" bestFit="1" customWidth="1"/>
    <col min="8467" max="8467" width="4" style="173" bestFit="1" customWidth="1"/>
    <col min="8468" max="8468" width="5.5703125" style="173" bestFit="1" customWidth="1"/>
    <col min="8469" max="8469" width="4" style="173" bestFit="1" customWidth="1"/>
    <col min="8470" max="8470" width="5.5703125" style="173" bestFit="1" customWidth="1"/>
    <col min="8471" max="8471" width="0.7109375" style="173" customWidth="1"/>
    <col min="8472" max="8472" width="9.140625" style="173" bestFit="1" customWidth="1"/>
    <col min="8473" max="8473" width="0.85546875" style="173" customWidth="1"/>
    <col min="8474" max="8474" width="7.5703125" style="173" bestFit="1" customWidth="1"/>
    <col min="8475" max="8704" width="11.42578125" style="173"/>
    <col min="8705" max="8705" width="0.140625" style="173" customWidth="1"/>
    <col min="8706" max="8706" width="2.7109375" style="173" customWidth="1"/>
    <col min="8707" max="8707" width="15.42578125" style="173" customWidth="1"/>
    <col min="8708" max="8708" width="1.28515625" style="173" customWidth="1"/>
    <col min="8709" max="8709" width="71.42578125" style="173" customWidth="1"/>
    <col min="8710" max="8710" width="6.5703125" style="173" bestFit="1" customWidth="1"/>
    <col min="8711" max="8712" width="6.5703125" style="173" customWidth="1"/>
    <col min="8713" max="8713" width="4" style="173" bestFit="1" customWidth="1"/>
    <col min="8714" max="8716" width="6.5703125" style="173" bestFit="1" customWidth="1"/>
    <col min="8717" max="8717" width="6.5703125" style="173" customWidth="1"/>
    <col min="8718" max="8720" width="6.5703125" style="173" bestFit="1" customWidth="1"/>
    <col min="8721" max="8721" width="4" style="173" bestFit="1" customWidth="1"/>
    <col min="8722" max="8722" width="3.5703125" style="173" bestFit="1" customWidth="1"/>
    <col min="8723" max="8723" width="4" style="173" bestFit="1" customWidth="1"/>
    <col min="8724" max="8724" width="5.5703125" style="173" bestFit="1" customWidth="1"/>
    <col min="8725" max="8725" width="4" style="173" bestFit="1" customWidth="1"/>
    <col min="8726" max="8726" width="5.5703125" style="173" bestFit="1" customWidth="1"/>
    <col min="8727" max="8727" width="0.7109375" style="173" customWidth="1"/>
    <col min="8728" max="8728" width="9.140625" style="173" bestFit="1" customWidth="1"/>
    <col min="8729" max="8729" width="0.85546875" style="173" customWidth="1"/>
    <col min="8730" max="8730" width="7.5703125" style="173" bestFit="1" customWidth="1"/>
    <col min="8731" max="8960" width="11.42578125" style="173"/>
    <col min="8961" max="8961" width="0.140625" style="173" customWidth="1"/>
    <col min="8962" max="8962" width="2.7109375" style="173" customWidth="1"/>
    <col min="8963" max="8963" width="15.42578125" style="173" customWidth="1"/>
    <col min="8964" max="8964" width="1.28515625" style="173" customWidth="1"/>
    <col min="8965" max="8965" width="71.42578125" style="173" customWidth="1"/>
    <col min="8966" max="8966" width="6.5703125" style="173" bestFit="1" customWidth="1"/>
    <col min="8967" max="8968" width="6.5703125" style="173" customWidth="1"/>
    <col min="8969" max="8969" width="4" style="173" bestFit="1" customWidth="1"/>
    <col min="8970" max="8972" width="6.5703125" style="173" bestFit="1" customWidth="1"/>
    <col min="8973" max="8973" width="6.5703125" style="173" customWidth="1"/>
    <col min="8974" max="8976" width="6.5703125" style="173" bestFit="1" customWidth="1"/>
    <col min="8977" max="8977" width="4" style="173" bestFit="1" customWidth="1"/>
    <col min="8978" max="8978" width="3.5703125" style="173" bestFit="1" customWidth="1"/>
    <col min="8979" max="8979" width="4" style="173" bestFit="1" customWidth="1"/>
    <col min="8980" max="8980" width="5.5703125" style="173" bestFit="1" customWidth="1"/>
    <col min="8981" max="8981" width="4" style="173" bestFit="1" customWidth="1"/>
    <col min="8982" max="8982" width="5.5703125" style="173" bestFit="1" customWidth="1"/>
    <col min="8983" max="8983" width="0.7109375" style="173" customWidth="1"/>
    <col min="8984" max="8984" width="9.140625" style="173" bestFit="1" customWidth="1"/>
    <col min="8985" max="8985" width="0.85546875" style="173" customWidth="1"/>
    <col min="8986" max="8986" width="7.5703125" style="173" bestFit="1" customWidth="1"/>
    <col min="8987" max="9216" width="11.42578125" style="173"/>
    <col min="9217" max="9217" width="0.140625" style="173" customWidth="1"/>
    <col min="9218" max="9218" width="2.7109375" style="173" customWidth="1"/>
    <col min="9219" max="9219" width="15.42578125" style="173" customWidth="1"/>
    <col min="9220" max="9220" width="1.28515625" style="173" customWidth="1"/>
    <col min="9221" max="9221" width="71.42578125" style="173" customWidth="1"/>
    <col min="9222" max="9222" width="6.5703125" style="173" bestFit="1" customWidth="1"/>
    <col min="9223" max="9224" width="6.5703125" style="173" customWidth="1"/>
    <col min="9225" max="9225" width="4" style="173" bestFit="1" customWidth="1"/>
    <col min="9226" max="9228" width="6.5703125" style="173" bestFit="1" customWidth="1"/>
    <col min="9229" max="9229" width="6.5703125" style="173" customWidth="1"/>
    <col min="9230" max="9232" width="6.5703125" style="173" bestFit="1" customWidth="1"/>
    <col min="9233" max="9233" width="4" style="173" bestFit="1" customWidth="1"/>
    <col min="9234" max="9234" width="3.5703125" style="173" bestFit="1" customWidth="1"/>
    <col min="9235" max="9235" width="4" style="173" bestFit="1" customWidth="1"/>
    <col min="9236" max="9236" width="5.5703125" style="173" bestFit="1" customWidth="1"/>
    <col min="9237" max="9237" width="4" style="173" bestFit="1" customWidth="1"/>
    <col min="9238" max="9238" width="5.5703125" style="173" bestFit="1" customWidth="1"/>
    <col min="9239" max="9239" width="0.7109375" style="173" customWidth="1"/>
    <col min="9240" max="9240" width="9.140625" style="173" bestFit="1" customWidth="1"/>
    <col min="9241" max="9241" width="0.85546875" style="173" customWidth="1"/>
    <col min="9242" max="9242" width="7.5703125" style="173" bestFit="1" customWidth="1"/>
    <col min="9243" max="9472" width="11.42578125" style="173"/>
    <col min="9473" max="9473" width="0.140625" style="173" customWidth="1"/>
    <col min="9474" max="9474" width="2.7109375" style="173" customWidth="1"/>
    <col min="9475" max="9475" width="15.42578125" style="173" customWidth="1"/>
    <col min="9476" max="9476" width="1.28515625" style="173" customWidth="1"/>
    <col min="9477" max="9477" width="71.42578125" style="173" customWidth="1"/>
    <col min="9478" max="9478" width="6.5703125" style="173" bestFit="1" customWidth="1"/>
    <col min="9479" max="9480" width="6.5703125" style="173" customWidth="1"/>
    <col min="9481" max="9481" width="4" style="173" bestFit="1" customWidth="1"/>
    <col min="9482" max="9484" width="6.5703125" style="173" bestFit="1" customWidth="1"/>
    <col min="9485" max="9485" width="6.5703125" style="173" customWidth="1"/>
    <col min="9486" max="9488" width="6.5703125" style="173" bestFit="1" customWidth="1"/>
    <col min="9489" max="9489" width="4" style="173" bestFit="1" customWidth="1"/>
    <col min="9490" max="9490" width="3.5703125" style="173" bestFit="1" customWidth="1"/>
    <col min="9491" max="9491" width="4" style="173" bestFit="1" customWidth="1"/>
    <col min="9492" max="9492" width="5.5703125" style="173" bestFit="1" customWidth="1"/>
    <col min="9493" max="9493" width="4" style="173" bestFit="1" customWidth="1"/>
    <col min="9494" max="9494" width="5.5703125" style="173" bestFit="1" customWidth="1"/>
    <col min="9495" max="9495" width="0.7109375" style="173" customWidth="1"/>
    <col min="9496" max="9496" width="9.140625" style="173" bestFit="1" customWidth="1"/>
    <col min="9497" max="9497" width="0.85546875" style="173" customWidth="1"/>
    <col min="9498" max="9498" width="7.5703125" style="173" bestFit="1" customWidth="1"/>
    <col min="9499" max="9728" width="11.42578125" style="173"/>
    <col min="9729" max="9729" width="0.140625" style="173" customWidth="1"/>
    <col min="9730" max="9730" width="2.7109375" style="173" customWidth="1"/>
    <col min="9731" max="9731" width="15.42578125" style="173" customWidth="1"/>
    <col min="9732" max="9732" width="1.28515625" style="173" customWidth="1"/>
    <col min="9733" max="9733" width="71.42578125" style="173" customWidth="1"/>
    <col min="9734" max="9734" width="6.5703125" style="173" bestFit="1" customWidth="1"/>
    <col min="9735" max="9736" width="6.5703125" style="173" customWidth="1"/>
    <col min="9737" max="9737" width="4" style="173" bestFit="1" customWidth="1"/>
    <col min="9738" max="9740" width="6.5703125" style="173" bestFit="1" customWidth="1"/>
    <col min="9741" max="9741" width="6.5703125" style="173" customWidth="1"/>
    <col min="9742" max="9744" width="6.5703125" style="173" bestFit="1" customWidth="1"/>
    <col min="9745" max="9745" width="4" style="173" bestFit="1" customWidth="1"/>
    <col min="9746" max="9746" width="3.5703125" style="173" bestFit="1" customWidth="1"/>
    <col min="9747" max="9747" width="4" style="173" bestFit="1" customWidth="1"/>
    <col min="9748" max="9748" width="5.5703125" style="173" bestFit="1" customWidth="1"/>
    <col min="9749" max="9749" width="4" style="173" bestFit="1" customWidth="1"/>
    <col min="9750" max="9750" width="5.5703125" style="173" bestFit="1" customWidth="1"/>
    <col min="9751" max="9751" width="0.7109375" style="173" customWidth="1"/>
    <col min="9752" max="9752" width="9.140625" style="173" bestFit="1" customWidth="1"/>
    <col min="9753" max="9753" width="0.85546875" style="173" customWidth="1"/>
    <col min="9754" max="9754" width="7.5703125" style="173" bestFit="1" customWidth="1"/>
    <col min="9755" max="9984" width="11.42578125" style="173"/>
    <col min="9985" max="9985" width="0.140625" style="173" customWidth="1"/>
    <col min="9986" max="9986" width="2.7109375" style="173" customWidth="1"/>
    <col min="9987" max="9987" width="15.42578125" style="173" customWidth="1"/>
    <col min="9988" max="9988" width="1.28515625" style="173" customWidth="1"/>
    <col min="9989" max="9989" width="71.42578125" style="173" customWidth="1"/>
    <col min="9990" max="9990" width="6.5703125" style="173" bestFit="1" customWidth="1"/>
    <col min="9991" max="9992" width="6.5703125" style="173" customWidth="1"/>
    <col min="9993" max="9993" width="4" style="173" bestFit="1" customWidth="1"/>
    <col min="9994" max="9996" width="6.5703125" style="173" bestFit="1" customWidth="1"/>
    <col min="9997" max="9997" width="6.5703125" style="173" customWidth="1"/>
    <col min="9998" max="10000" width="6.5703125" style="173" bestFit="1" customWidth="1"/>
    <col min="10001" max="10001" width="4" style="173" bestFit="1" customWidth="1"/>
    <col min="10002" max="10002" width="3.5703125" style="173" bestFit="1" customWidth="1"/>
    <col min="10003" max="10003" width="4" style="173" bestFit="1" customWidth="1"/>
    <col min="10004" max="10004" width="5.5703125" style="173" bestFit="1" customWidth="1"/>
    <col min="10005" max="10005" width="4" style="173" bestFit="1" customWidth="1"/>
    <col min="10006" max="10006" width="5.5703125" style="173" bestFit="1" customWidth="1"/>
    <col min="10007" max="10007" width="0.7109375" style="173" customWidth="1"/>
    <col min="10008" max="10008" width="9.140625" style="173" bestFit="1" customWidth="1"/>
    <col min="10009" max="10009" width="0.85546875" style="173" customWidth="1"/>
    <col min="10010" max="10010" width="7.5703125" style="173" bestFit="1" customWidth="1"/>
    <col min="10011" max="10240" width="11.42578125" style="173"/>
    <col min="10241" max="10241" width="0.140625" style="173" customWidth="1"/>
    <col min="10242" max="10242" width="2.7109375" style="173" customWidth="1"/>
    <col min="10243" max="10243" width="15.42578125" style="173" customWidth="1"/>
    <col min="10244" max="10244" width="1.28515625" style="173" customWidth="1"/>
    <col min="10245" max="10245" width="71.42578125" style="173" customWidth="1"/>
    <col min="10246" max="10246" width="6.5703125" style="173" bestFit="1" customWidth="1"/>
    <col min="10247" max="10248" width="6.5703125" style="173" customWidth="1"/>
    <col min="10249" max="10249" width="4" style="173" bestFit="1" customWidth="1"/>
    <col min="10250" max="10252" width="6.5703125" style="173" bestFit="1" customWidth="1"/>
    <col min="10253" max="10253" width="6.5703125" style="173" customWidth="1"/>
    <col min="10254" max="10256" width="6.5703125" style="173" bestFit="1" customWidth="1"/>
    <col min="10257" max="10257" width="4" style="173" bestFit="1" customWidth="1"/>
    <col min="10258" max="10258" width="3.5703125" style="173" bestFit="1" customWidth="1"/>
    <col min="10259" max="10259" width="4" style="173" bestFit="1" customWidth="1"/>
    <col min="10260" max="10260" width="5.5703125" style="173" bestFit="1" customWidth="1"/>
    <col min="10261" max="10261" width="4" style="173" bestFit="1" customWidth="1"/>
    <col min="10262" max="10262" width="5.5703125" style="173" bestFit="1" customWidth="1"/>
    <col min="10263" max="10263" width="0.7109375" style="173" customWidth="1"/>
    <col min="10264" max="10264" width="9.140625" style="173" bestFit="1" customWidth="1"/>
    <col min="10265" max="10265" width="0.85546875" style="173" customWidth="1"/>
    <col min="10266" max="10266" width="7.5703125" style="173" bestFit="1" customWidth="1"/>
    <col min="10267" max="10496" width="11.42578125" style="173"/>
    <col min="10497" max="10497" width="0.140625" style="173" customWidth="1"/>
    <col min="10498" max="10498" width="2.7109375" style="173" customWidth="1"/>
    <col min="10499" max="10499" width="15.42578125" style="173" customWidth="1"/>
    <col min="10500" max="10500" width="1.28515625" style="173" customWidth="1"/>
    <col min="10501" max="10501" width="71.42578125" style="173" customWidth="1"/>
    <col min="10502" max="10502" width="6.5703125" style="173" bestFit="1" customWidth="1"/>
    <col min="10503" max="10504" width="6.5703125" style="173" customWidth="1"/>
    <col min="10505" max="10505" width="4" style="173" bestFit="1" customWidth="1"/>
    <col min="10506" max="10508" width="6.5703125" style="173" bestFit="1" customWidth="1"/>
    <col min="10509" max="10509" width="6.5703125" style="173" customWidth="1"/>
    <col min="10510" max="10512" width="6.5703125" style="173" bestFit="1" customWidth="1"/>
    <col min="10513" max="10513" width="4" style="173" bestFit="1" customWidth="1"/>
    <col min="10514" max="10514" width="3.5703125" style="173" bestFit="1" customWidth="1"/>
    <col min="10515" max="10515" width="4" style="173" bestFit="1" customWidth="1"/>
    <col min="10516" max="10516" width="5.5703125" style="173" bestFit="1" customWidth="1"/>
    <col min="10517" max="10517" width="4" style="173" bestFit="1" customWidth="1"/>
    <col min="10518" max="10518" width="5.5703125" style="173" bestFit="1" customWidth="1"/>
    <col min="10519" max="10519" width="0.7109375" style="173" customWidth="1"/>
    <col min="10520" max="10520" width="9.140625" style="173" bestFit="1" customWidth="1"/>
    <col min="10521" max="10521" width="0.85546875" style="173" customWidth="1"/>
    <col min="10522" max="10522" width="7.5703125" style="173" bestFit="1" customWidth="1"/>
    <col min="10523" max="10752" width="11.42578125" style="173"/>
    <col min="10753" max="10753" width="0.140625" style="173" customWidth="1"/>
    <col min="10754" max="10754" width="2.7109375" style="173" customWidth="1"/>
    <col min="10755" max="10755" width="15.42578125" style="173" customWidth="1"/>
    <col min="10756" max="10756" width="1.28515625" style="173" customWidth="1"/>
    <col min="10757" max="10757" width="71.42578125" style="173" customWidth="1"/>
    <col min="10758" max="10758" width="6.5703125" style="173" bestFit="1" customWidth="1"/>
    <col min="10759" max="10760" width="6.5703125" style="173" customWidth="1"/>
    <col min="10761" max="10761" width="4" style="173" bestFit="1" customWidth="1"/>
    <col min="10762" max="10764" width="6.5703125" style="173" bestFit="1" customWidth="1"/>
    <col min="10765" max="10765" width="6.5703125" style="173" customWidth="1"/>
    <col min="10766" max="10768" width="6.5703125" style="173" bestFit="1" customWidth="1"/>
    <col min="10769" max="10769" width="4" style="173" bestFit="1" customWidth="1"/>
    <col min="10770" max="10770" width="3.5703125" style="173" bestFit="1" customWidth="1"/>
    <col min="10771" max="10771" width="4" style="173" bestFit="1" customWidth="1"/>
    <col min="10772" max="10772" width="5.5703125" style="173" bestFit="1" customWidth="1"/>
    <col min="10773" max="10773" width="4" style="173" bestFit="1" customWidth="1"/>
    <col min="10774" max="10774" width="5.5703125" style="173" bestFit="1" customWidth="1"/>
    <col min="10775" max="10775" width="0.7109375" style="173" customWidth="1"/>
    <col min="10776" max="10776" width="9.140625" style="173" bestFit="1" customWidth="1"/>
    <col min="10777" max="10777" width="0.85546875" style="173" customWidth="1"/>
    <col min="10778" max="10778" width="7.5703125" style="173" bestFit="1" customWidth="1"/>
    <col min="10779" max="11008" width="11.42578125" style="173"/>
    <col min="11009" max="11009" width="0.140625" style="173" customWidth="1"/>
    <col min="11010" max="11010" width="2.7109375" style="173" customWidth="1"/>
    <col min="11011" max="11011" width="15.42578125" style="173" customWidth="1"/>
    <col min="11012" max="11012" width="1.28515625" style="173" customWidth="1"/>
    <col min="11013" max="11013" width="71.42578125" style="173" customWidth="1"/>
    <col min="11014" max="11014" width="6.5703125" style="173" bestFit="1" customWidth="1"/>
    <col min="11015" max="11016" width="6.5703125" style="173" customWidth="1"/>
    <col min="11017" max="11017" width="4" style="173" bestFit="1" customWidth="1"/>
    <col min="11018" max="11020" width="6.5703125" style="173" bestFit="1" customWidth="1"/>
    <col min="11021" max="11021" width="6.5703125" style="173" customWidth="1"/>
    <col min="11022" max="11024" width="6.5703125" style="173" bestFit="1" customWidth="1"/>
    <col min="11025" max="11025" width="4" style="173" bestFit="1" customWidth="1"/>
    <col min="11026" max="11026" width="3.5703125" style="173" bestFit="1" customWidth="1"/>
    <col min="11027" max="11027" width="4" style="173" bestFit="1" customWidth="1"/>
    <col min="11028" max="11028" width="5.5703125" style="173" bestFit="1" customWidth="1"/>
    <col min="11029" max="11029" width="4" style="173" bestFit="1" customWidth="1"/>
    <col min="11030" max="11030" width="5.5703125" style="173" bestFit="1" customWidth="1"/>
    <col min="11031" max="11031" width="0.7109375" style="173" customWidth="1"/>
    <col min="11032" max="11032" width="9.140625" style="173" bestFit="1" customWidth="1"/>
    <col min="11033" max="11033" width="0.85546875" style="173" customWidth="1"/>
    <col min="11034" max="11034" width="7.5703125" style="173" bestFit="1" customWidth="1"/>
    <col min="11035" max="11264" width="11.42578125" style="173"/>
    <col min="11265" max="11265" width="0.140625" style="173" customWidth="1"/>
    <col min="11266" max="11266" width="2.7109375" style="173" customWidth="1"/>
    <col min="11267" max="11267" width="15.42578125" style="173" customWidth="1"/>
    <col min="11268" max="11268" width="1.28515625" style="173" customWidth="1"/>
    <col min="11269" max="11269" width="71.42578125" style="173" customWidth="1"/>
    <col min="11270" max="11270" width="6.5703125" style="173" bestFit="1" customWidth="1"/>
    <col min="11271" max="11272" width="6.5703125" style="173" customWidth="1"/>
    <col min="11273" max="11273" width="4" style="173" bestFit="1" customWidth="1"/>
    <col min="11274" max="11276" width="6.5703125" style="173" bestFit="1" customWidth="1"/>
    <col min="11277" max="11277" width="6.5703125" style="173" customWidth="1"/>
    <col min="11278" max="11280" width="6.5703125" style="173" bestFit="1" customWidth="1"/>
    <col min="11281" max="11281" width="4" style="173" bestFit="1" customWidth="1"/>
    <col min="11282" max="11282" width="3.5703125" style="173" bestFit="1" customWidth="1"/>
    <col min="11283" max="11283" width="4" style="173" bestFit="1" customWidth="1"/>
    <col min="11284" max="11284" width="5.5703125" style="173" bestFit="1" customWidth="1"/>
    <col min="11285" max="11285" width="4" style="173" bestFit="1" customWidth="1"/>
    <col min="11286" max="11286" width="5.5703125" style="173" bestFit="1" customWidth="1"/>
    <col min="11287" max="11287" width="0.7109375" style="173" customWidth="1"/>
    <col min="11288" max="11288" width="9.140625" style="173" bestFit="1" customWidth="1"/>
    <col min="11289" max="11289" width="0.85546875" style="173" customWidth="1"/>
    <col min="11290" max="11290" width="7.5703125" style="173" bestFit="1" customWidth="1"/>
    <col min="11291" max="11520" width="11.42578125" style="173"/>
    <col min="11521" max="11521" width="0.140625" style="173" customWidth="1"/>
    <col min="11522" max="11522" width="2.7109375" style="173" customWidth="1"/>
    <col min="11523" max="11523" width="15.42578125" style="173" customWidth="1"/>
    <col min="11524" max="11524" width="1.28515625" style="173" customWidth="1"/>
    <col min="11525" max="11525" width="71.42578125" style="173" customWidth="1"/>
    <col min="11526" max="11526" width="6.5703125" style="173" bestFit="1" customWidth="1"/>
    <col min="11527" max="11528" width="6.5703125" style="173" customWidth="1"/>
    <col min="11529" max="11529" width="4" style="173" bestFit="1" customWidth="1"/>
    <col min="11530" max="11532" width="6.5703125" style="173" bestFit="1" customWidth="1"/>
    <col min="11533" max="11533" width="6.5703125" style="173" customWidth="1"/>
    <col min="11534" max="11536" width="6.5703125" style="173" bestFit="1" customWidth="1"/>
    <col min="11537" max="11537" width="4" style="173" bestFit="1" customWidth="1"/>
    <col min="11538" max="11538" width="3.5703125" style="173" bestFit="1" customWidth="1"/>
    <col min="11539" max="11539" width="4" style="173" bestFit="1" customWidth="1"/>
    <col min="11540" max="11540" width="5.5703125" style="173" bestFit="1" customWidth="1"/>
    <col min="11541" max="11541" width="4" style="173" bestFit="1" customWidth="1"/>
    <col min="11542" max="11542" width="5.5703125" style="173" bestFit="1" customWidth="1"/>
    <col min="11543" max="11543" width="0.7109375" style="173" customWidth="1"/>
    <col min="11544" max="11544" width="9.140625" style="173" bestFit="1" customWidth="1"/>
    <col min="11545" max="11545" width="0.85546875" style="173" customWidth="1"/>
    <col min="11546" max="11546" width="7.5703125" style="173" bestFit="1" customWidth="1"/>
    <col min="11547" max="11776" width="11.42578125" style="173"/>
    <col min="11777" max="11777" width="0.140625" style="173" customWidth="1"/>
    <col min="11778" max="11778" width="2.7109375" style="173" customWidth="1"/>
    <col min="11779" max="11779" width="15.42578125" style="173" customWidth="1"/>
    <col min="11780" max="11780" width="1.28515625" style="173" customWidth="1"/>
    <col min="11781" max="11781" width="71.42578125" style="173" customWidth="1"/>
    <col min="11782" max="11782" width="6.5703125" style="173" bestFit="1" customWidth="1"/>
    <col min="11783" max="11784" width="6.5703125" style="173" customWidth="1"/>
    <col min="11785" max="11785" width="4" style="173" bestFit="1" customWidth="1"/>
    <col min="11786" max="11788" width="6.5703125" style="173" bestFit="1" customWidth="1"/>
    <col min="11789" max="11789" width="6.5703125" style="173" customWidth="1"/>
    <col min="11790" max="11792" width="6.5703125" style="173" bestFit="1" customWidth="1"/>
    <col min="11793" max="11793" width="4" style="173" bestFit="1" customWidth="1"/>
    <col min="11794" max="11794" width="3.5703125" style="173" bestFit="1" customWidth="1"/>
    <col min="11795" max="11795" width="4" style="173" bestFit="1" customWidth="1"/>
    <col min="11796" max="11796" width="5.5703125" style="173" bestFit="1" customWidth="1"/>
    <col min="11797" max="11797" width="4" style="173" bestFit="1" customWidth="1"/>
    <col min="11798" max="11798" width="5.5703125" style="173" bestFit="1" customWidth="1"/>
    <col min="11799" max="11799" width="0.7109375" style="173" customWidth="1"/>
    <col min="11800" max="11800" width="9.140625" style="173" bestFit="1" customWidth="1"/>
    <col min="11801" max="11801" width="0.85546875" style="173" customWidth="1"/>
    <col min="11802" max="11802" width="7.5703125" style="173" bestFit="1" customWidth="1"/>
    <col min="11803" max="12032" width="11.42578125" style="173"/>
    <col min="12033" max="12033" width="0.140625" style="173" customWidth="1"/>
    <col min="12034" max="12034" width="2.7109375" style="173" customWidth="1"/>
    <col min="12035" max="12035" width="15.42578125" style="173" customWidth="1"/>
    <col min="12036" max="12036" width="1.28515625" style="173" customWidth="1"/>
    <col min="12037" max="12037" width="71.42578125" style="173" customWidth="1"/>
    <col min="12038" max="12038" width="6.5703125" style="173" bestFit="1" customWidth="1"/>
    <col min="12039" max="12040" width="6.5703125" style="173" customWidth="1"/>
    <col min="12041" max="12041" width="4" style="173" bestFit="1" customWidth="1"/>
    <col min="12042" max="12044" width="6.5703125" style="173" bestFit="1" customWidth="1"/>
    <col min="12045" max="12045" width="6.5703125" style="173" customWidth="1"/>
    <col min="12046" max="12048" width="6.5703125" style="173" bestFit="1" customWidth="1"/>
    <col min="12049" max="12049" width="4" style="173" bestFit="1" customWidth="1"/>
    <col min="12050" max="12050" width="3.5703125" style="173" bestFit="1" customWidth="1"/>
    <col min="12051" max="12051" width="4" style="173" bestFit="1" customWidth="1"/>
    <col min="12052" max="12052" width="5.5703125" style="173" bestFit="1" customWidth="1"/>
    <col min="12053" max="12053" width="4" style="173" bestFit="1" customWidth="1"/>
    <col min="12054" max="12054" width="5.5703125" style="173" bestFit="1" customWidth="1"/>
    <col min="12055" max="12055" width="0.7109375" style="173" customWidth="1"/>
    <col min="12056" max="12056" width="9.140625" style="173" bestFit="1" customWidth="1"/>
    <col min="12057" max="12057" width="0.85546875" style="173" customWidth="1"/>
    <col min="12058" max="12058" width="7.5703125" style="173" bestFit="1" customWidth="1"/>
    <col min="12059" max="12288" width="11.42578125" style="173"/>
    <col min="12289" max="12289" width="0.140625" style="173" customWidth="1"/>
    <col min="12290" max="12290" width="2.7109375" style="173" customWidth="1"/>
    <col min="12291" max="12291" width="15.42578125" style="173" customWidth="1"/>
    <col min="12292" max="12292" width="1.28515625" style="173" customWidth="1"/>
    <col min="12293" max="12293" width="71.42578125" style="173" customWidth="1"/>
    <col min="12294" max="12294" width="6.5703125" style="173" bestFit="1" customWidth="1"/>
    <col min="12295" max="12296" width="6.5703125" style="173" customWidth="1"/>
    <col min="12297" max="12297" width="4" style="173" bestFit="1" customWidth="1"/>
    <col min="12298" max="12300" width="6.5703125" style="173" bestFit="1" customWidth="1"/>
    <col min="12301" max="12301" width="6.5703125" style="173" customWidth="1"/>
    <col min="12302" max="12304" width="6.5703125" style="173" bestFit="1" customWidth="1"/>
    <col min="12305" max="12305" width="4" style="173" bestFit="1" customWidth="1"/>
    <col min="12306" max="12306" width="3.5703125" style="173" bestFit="1" customWidth="1"/>
    <col min="12307" max="12307" width="4" style="173" bestFit="1" customWidth="1"/>
    <col min="12308" max="12308" width="5.5703125" style="173" bestFit="1" customWidth="1"/>
    <col min="12309" max="12309" width="4" style="173" bestFit="1" customWidth="1"/>
    <col min="12310" max="12310" width="5.5703125" style="173" bestFit="1" customWidth="1"/>
    <col min="12311" max="12311" width="0.7109375" style="173" customWidth="1"/>
    <col min="12312" max="12312" width="9.140625" style="173" bestFit="1" customWidth="1"/>
    <col min="12313" max="12313" width="0.85546875" style="173" customWidth="1"/>
    <col min="12314" max="12314" width="7.5703125" style="173" bestFit="1" customWidth="1"/>
    <col min="12315" max="12544" width="11.42578125" style="173"/>
    <col min="12545" max="12545" width="0.140625" style="173" customWidth="1"/>
    <col min="12546" max="12546" width="2.7109375" style="173" customWidth="1"/>
    <col min="12547" max="12547" width="15.42578125" style="173" customWidth="1"/>
    <col min="12548" max="12548" width="1.28515625" style="173" customWidth="1"/>
    <col min="12549" max="12549" width="71.42578125" style="173" customWidth="1"/>
    <col min="12550" max="12550" width="6.5703125" style="173" bestFit="1" customWidth="1"/>
    <col min="12551" max="12552" width="6.5703125" style="173" customWidth="1"/>
    <col min="12553" max="12553" width="4" style="173" bestFit="1" customWidth="1"/>
    <col min="12554" max="12556" width="6.5703125" style="173" bestFit="1" customWidth="1"/>
    <col min="12557" max="12557" width="6.5703125" style="173" customWidth="1"/>
    <col min="12558" max="12560" width="6.5703125" style="173" bestFit="1" customWidth="1"/>
    <col min="12561" max="12561" width="4" style="173" bestFit="1" customWidth="1"/>
    <col min="12562" max="12562" width="3.5703125" style="173" bestFit="1" customWidth="1"/>
    <col min="12563" max="12563" width="4" style="173" bestFit="1" customWidth="1"/>
    <col min="12564" max="12564" width="5.5703125" style="173" bestFit="1" customWidth="1"/>
    <col min="12565" max="12565" width="4" style="173" bestFit="1" customWidth="1"/>
    <col min="12566" max="12566" width="5.5703125" style="173" bestFit="1" customWidth="1"/>
    <col min="12567" max="12567" width="0.7109375" style="173" customWidth="1"/>
    <col min="12568" max="12568" width="9.140625" style="173" bestFit="1" customWidth="1"/>
    <col min="12569" max="12569" width="0.85546875" style="173" customWidth="1"/>
    <col min="12570" max="12570" width="7.5703125" style="173" bestFit="1" customWidth="1"/>
    <col min="12571" max="12800" width="11.42578125" style="173"/>
    <col min="12801" max="12801" width="0.140625" style="173" customWidth="1"/>
    <col min="12802" max="12802" width="2.7109375" style="173" customWidth="1"/>
    <col min="12803" max="12803" width="15.42578125" style="173" customWidth="1"/>
    <col min="12804" max="12804" width="1.28515625" style="173" customWidth="1"/>
    <col min="12805" max="12805" width="71.42578125" style="173" customWidth="1"/>
    <col min="12806" max="12806" width="6.5703125" style="173" bestFit="1" customWidth="1"/>
    <col min="12807" max="12808" width="6.5703125" style="173" customWidth="1"/>
    <col min="12809" max="12809" width="4" style="173" bestFit="1" customWidth="1"/>
    <col min="12810" max="12812" width="6.5703125" style="173" bestFit="1" customWidth="1"/>
    <col min="12813" max="12813" width="6.5703125" style="173" customWidth="1"/>
    <col min="12814" max="12816" width="6.5703125" style="173" bestFit="1" customWidth="1"/>
    <col min="12817" max="12817" width="4" style="173" bestFit="1" customWidth="1"/>
    <col min="12818" max="12818" width="3.5703125" style="173" bestFit="1" customWidth="1"/>
    <col min="12819" max="12819" width="4" style="173" bestFit="1" customWidth="1"/>
    <col min="12820" max="12820" width="5.5703125" style="173" bestFit="1" customWidth="1"/>
    <col min="12821" max="12821" width="4" style="173" bestFit="1" customWidth="1"/>
    <col min="12822" max="12822" width="5.5703125" style="173" bestFit="1" customWidth="1"/>
    <col min="12823" max="12823" width="0.7109375" style="173" customWidth="1"/>
    <col min="12824" max="12824" width="9.140625" style="173" bestFit="1" customWidth="1"/>
    <col min="12825" max="12825" width="0.85546875" style="173" customWidth="1"/>
    <col min="12826" max="12826" width="7.5703125" style="173" bestFit="1" customWidth="1"/>
    <col min="12827" max="13056" width="11.42578125" style="173"/>
    <col min="13057" max="13057" width="0.140625" style="173" customWidth="1"/>
    <col min="13058" max="13058" width="2.7109375" style="173" customWidth="1"/>
    <col min="13059" max="13059" width="15.42578125" style="173" customWidth="1"/>
    <col min="13060" max="13060" width="1.28515625" style="173" customWidth="1"/>
    <col min="13061" max="13061" width="71.42578125" style="173" customWidth="1"/>
    <col min="13062" max="13062" width="6.5703125" style="173" bestFit="1" customWidth="1"/>
    <col min="13063" max="13064" width="6.5703125" style="173" customWidth="1"/>
    <col min="13065" max="13065" width="4" style="173" bestFit="1" customWidth="1"/>
    <col min="13066" max="13068" width="6.5703125" style="173" bestFit="1" customWidth="1"/>
    <col min="13069" max="13069" width="6.5703125" style="173" customWidth="1"/>
    <col min="13070" max="13072" width="6.5703125" style="173" bestFit="1" customWidth="1"/>
    <col min="13073" max="13073" width="4" style="173" bestFit="1" customWidth="1"/>
    <col min="13074" max="13074" width="3.5703125" style="173" bestFit="1" customWidth="1"/>
    <col min="13075" max="13075" width="4" style="173" bestFit="1" customWidth="1"/>
    <col min="13076" max="13076" width="5.5703125" style="173" bestFit="1" customWidth="1"/>
    <col min="13077" max="13077" width="4" style="173" bestFit="1" customWidth="1"/>
    <col min="13078" max="13078" width="5.5703125" style="173" bestFit="1" customWidth="1"/>
    <col min="13079" max="13079" width="0.7109375" style="173" customWidth="1"/>
    <col min="13080" max="13080" width="9.140625" style="173" bestFit="1" customWidth="1"/>
    <col min="13081" max="13081" width="0.85546875" style="173" customWidth="1"/>
    <col min="13082" max="13082" width="7.5703125" style="173" bestFit="1" customWidth="1"/>
    <col min="13083" max="13312" width="11.42578125" style="173"/>
    <col min="13313" max="13313" width="0.140625" style="173" customWidth="1"/>
    <col min="13314" max="13314" width="2.7109375" style="173" customWidth="1"/>
    <col min="13315" max="13315" width="15.42578125" style="173" customWidth="1"/>
    <col min="13316" max="13316" width="1.28515625" style="173" customWidth="1"/>
    <col min="13317" max="13317" width="71.42578125" style="173" customWidth="1"/>
    <col min="13318" max="13318" width="6.5703125" style="173" bestFit="1" customWidth="1"/>
    <col min="13319" max="13320" width="6.5703125" style="173" customWidth="1"/>
    <col min="13321" max="13321" width="4" style="173" bestFit="1" customWidth="1"/>
    <col min="13322" max="13324" width="6.5703125" style="173" bestFit="1" customWidth="1"/>
    <col min="13325" max="13325" width="6.5703125" style="173" customWidth="1"/>
    <col min="13326" max="13328" width="6.5703125" style="173" bestFit="1" customWidth="1"/>
    <col min="13329" max="13329" width="4" style="173" bestFit="1" customWidth="1"/>
    <col min="13330" max="13330" width="3.5703125" style="173" bestFit="1" customWidth="1"/>
    <col min="13331" max="13331" width="4" style="173" bestFit="1" customWidth="1"/>
    <col min="13332" max="13332" width="5.5703125" style="173" bestFit="1" customWidth="1"/>
    <col min="13333" max="13333" width="4" style="173" bestFit="1" customWidth="1"/>
    <col min="13334" max="13334" width="5.5703125" style="173" bestFit="1" customWidth="1"/>
    <col min="13335" max="13335" width="0.7109375" style="173" customWidth="1"/>
    <col min="13336" max="13336" width="9.140625" style="173" bestFit="1" customWidth="1"/>
    <col min="13337" max="13337" width="0.85546875" style="173" customWidth="1"/>
    <col min="13338" max="13338" width="7.5703125" style="173" bestFit="1" customWidth="1"/>
    <col min="13339" max="13568" width="11.42578125" style="173"/>
    <col min="13569" max="13569" width="0.140625" style="173" customWidth="1"/>
    <col min="13570" max="13570" width="2.7109375" style="173" customWidth="1"/>
    <col min="13571" max="13571" width="15.42578125" style="173" customWidth="1"/>
    <col min="13572" max="13572" width="1.28515625" style="173" customWidth="1"/>
    <col min="13573" max="13573" width="71.42578125" style="173" customWidth="1"/>
    <col min="13574" max="13574" width="6.5703125" style="173" bestFit="1" customWidth="1"/>
    <col min="13575" max="13576" width="6.5703125" style="173" customWidth="1"/>
    <col min="13577" max="13577" width="4" style="173" bestFit="1" customWidth="1"/>
    <col min="13578" max="13580" width="6.5703125" style="173" bestFit="1" customWidth="1"/>
    <col min="13581" max="13581" width="6.5703125" style="173" customWidth="1"/>
    <col min="13582" max="13584" width="6.5703125" style="173" bestFit="1" customWidth="1"/>
    <col min="13585" max="13585" width="4" style="173" bestFit="1" customWidth="1"/>
    <col min="13586" max="13586" width="3.5703125" style="173" bestFit="1" customWidth="1"/>
    <col min="13587" max="13587" width="4" style="173" bestFit="1" customWidth="1"/>
    <col min="13588" max="13588" width="5.5703125" style="173" bestFit="1" customWidth="1"/>
    <col min="13589" max="13589" width="4" style="173" bestFit="1" customWidth="1"/>
    <col min="13590" max="13590" width="5.5703125" style="173" bestFit="1" customWidth="1"/>
    <col min="13591" max="13591" width="0.7109375" style="173" customWidth="1"/>
    <col min="13592" max="13592" width="9.140625" style="173" bestFit="1" customWidth="1"/>
    <col min="13593" max="13593" width="0.85546875" style="173" customWidth="1"/>
    <col min="13594" max="13594" width="7.5703125" style="173" bestFit="1" customWidth="1"/>
    <col min="13595" max="13824" width="11.42578125" style="173"/>
    <col min="13825" max="13825" width="0.140625" style="173" customWidth="1"/>
    <col min="13826" max="13826" width="2.7109375" style="173" customWidth="1"/>
    <col min="13827" max="13827" width="15.42578125" style="173" customWidth="1"/>
    <col min="13828" max="13828" width="1.28515625" style="173" customWidth="1"/>
    <col min="13829" max="13829" width="71.42578125" style="173" customWidth="1"/>
    <col min="13830" max="13830" width="6.5703125" style="173" bestFit="1" customWidth="1"/>
    <col min="13831" max="13832" width="6.5703125" style="173" customWidth="1"/>
    <col min="13833" max="13833" width="4" style="173" bestFit="1" customWidth="1"/>
    <col min="13834" max="13836" width="6.5703125" style="173" bestFit="1" customWidth="1"/>
    <col min="13837" max="13837" width="6.5703125" style="173" customWidth="1"/>
    <col min="13838" max="13840" width="6.5703125" style="173" bestFit="1" customWidth="1"/>
    <col min="13841" max="13841" width="4" style="173" bestFit="1" customWidth="1"/>
    <col min="13842" max="13842" width="3.5703125" style="173" bestFit="1" customWidth="1"/>
    <col min="13843" max="13843" width="4" style="173" bestFit="1" customWidth="1"/>
    <col min="13844" max="13844" width="5.5703125" style="173" bestFit="1" customWidth="1"/>
    <col min="13845" max="13845" width="4" style="173" bestFit="1" customWidth="1"/>
    <col min="13846" max="13846" width="5.5703125" style="173" bestFit="1" customWidth="1"/>
    <col min="13847" max="13847" width="0.7109375" style="173" customWidth="1"/>
    <col min="13848" max="13848" width="9.140625" style="173" bestFit="1" customWidth="1"/>
    <col min="13849" max="13849" width="0.85546875" style="173" customWidth="1"/>
    <col min="13850" max="13850" width="7.5703125" style="173" bestFit="1" customWidth="1"/>
    <col min="13851" max="14080" width="11.42578125" style="173"/>
    <col min="14081" max="14081" width="0.140625" style="173" customWidth="1"/>
    <col min="14082" max="14082" width="2.7109375" style="173" customWidth="1"/>
    <col min="14083" max="14083" width="15.42578125" style="173" customWidth="1"/>
    <col min="14084" max="14084" width="1.28515625" style="173" customWidth="1"/>
    <col min="14085" max="14085" width="71.42578125" style="173" customWidth="1"/>
    <col min="14086" max="14086" width="6.5703125" style="173" bestFit="1" customWidth="1"/>
    <col min="14087" max="14088" width="6.5703125" style="173" customWidth="1"/>
    <col min="14089" max="14089" width="4" style="173" bestFit="1" customWidth="1"/>
    <col min="14090" max="14092" width="6.5703125" style="173" bestFit="1" customWidth="1"/>
    <col min="14093" max="14093" width="6.5703125" style="173" customWidth="1"/>
    <col min="14094" max="14096" width="6.5703125" style="173" bestFit="1" customWidth="1"/>
    <col min="14097" max="14097" width="4" style="173" bestFit="1" customWidth="1"/>
    <col min="14098" max="14098" width="3.5703125" style="173" bestFit="1" customWidth="1"/>
    <col min="14099" max="14099" width="4" style="173" bestFit="1" customWidth="1"/>
    <col min="14100" max="14100" width="5.5703125" style="173" bestFit="1" customWidth="1"/>
    <col min="14101" max="14101" width="4" style="173" bestFit="1" customWidth="1"/>
    <col min="14102" max="14102" width="5.5703125" style="173" bestFit="1" customWidth="1"/>
    <col min="14103" max="14103" width="0.7109375" style="173" customWidth="1"/>
    <col min="14104" max="14104" width="9.140625" style="173" bestFit="1" customWidth="1"/>
    <col min="14105" max="14105" width="0.85546875" style="173" customWidth="1"/>
    <col min="14106" max="14106" width="7.5703125" style="173" bestFit="1" customWidth="1"/>
    <col min="14107" max="14336" width="11.42578125" style="173"/>
    <col min="14337" max="14337" width="0.140625" style="173" customWidth="1"/>
    <col min="14338" max="14338" width="2.7109375" style="173" customWidth="1"/>
    <col min="14339" max="14339" width="15.42578125" style="173" customWidth="1"/>
    <col min="14340" max="14340" width="1.28515625" style="173" customWidth="1"/>
    <col min="14341" max="14341" width="71.42578125" style="173" customWidth="1"/>
    <col min="14342" max="14342" width="6.5703125" style="173" bestFit="1" customWidth="1"/>
    <col min="14343" max="14344" width="6.5703125" style="173" customWidth="1"/>
    <col min="14345" max="14345" width="4" style="173" bestFit="1" customWidth="1"/>
    <col min="14346" max="14348" width="6.5703125" style="173" bestFit="1" customWidth="1"/>
    <col min="14349" max="14349" width="6.5703125" style="173" customWidth="1"/>
    <col min="14350" max="14352" width="6.5703125" style="173" bestFit="1" customWidth="1"/>
    <col min="14353" max="14353" width="4" style="173" bestFit="1" customWidth="1"/>
    <col min="14354" max="14354" width="3.5703125" style="173" bestFit="1" customWidth="1"/>
    <col min="14355" max="14355" width="4" style="173" bestFit="1" customWidth="1"/>
    <col min="14356" max="14356" width="5.5703125" style="173" bestFit="1" customWidth="1"/>
    <col min="14357" max="14357" width="4" style="173" bestFit="1" customWidth="1"/>
    <col min="14358" max="14358" width="5.5703125" style="173" bestFit="1" customWidth="1"/>
    <col min="14359" max="14359" width="0.7109375" style="173" customWidth="1"/>
    <col min="14360" max="14360" width="9.140625" style="173" bestFit="1" customWidth="1"/>
    <col min="14361" max="14361" width="0.85546875" style="173" customWidth="1"/>
    <col min="14362" max="14362" width="7.5703125" style="173" bestFit="1" customWidth="1"/>
    <col min="14363" max="14592" width="11.42578125" style="173"/>
    <col min="14593" max="14593" width="0.140625" style="173" customWidth="1"/>
    <col min="14594" max="14594" width="2.7109375" style="173" customWidth="1"/>
    <col min="14595" max="14595" width="15.42578125" style="173" customWidth="1"/>
    <col min="14596" max="14596" width="1.28515625" style="173" customWidth="1"/>
    <col min="14597" max="14597" width="71.42578125" style="173" customWidth="1"/>
    <col min="14598" max="14598" width="6.5703125" style="173" bestFit="1" customWidth="1"/>
    <col min="14599" max="14600" width="6.5703125" style="173" customWidth="1"/>
    <col min="14601" max="14601" width="4" style="173" bestFit="1" customWidth="1"/>
    <col min="14602" max="14604" width="6.5703125" style="173" bestFit="1" customWidth="1"/>
    <col min="14605" max="14605" width="6.5703125" style="173" customWidth="1"/>
    <col min="14606" max="14608" width="6.5703125" style="173" bestFit="1" customWidth="1"/>
    <col min="14609" max="14609" width="4" style="173" bestFit="1" customWidth="1"/>
    <col min="14610" max="14610" width="3.5703125" style="173" bestFit="1" customWidth="1"/>
    <col min="14611" max="14611" width="4" style="173" bestFit="1" customWidth="1"/>
    <col min="14612" max="14612" width="5.5703125" style="173" bestFit="1" customWidth="1"/>
    <col min="14613" max="14613" width="4" style="173" bestFit="1" customWidth="1"/>
    <col min="14614" max="14614" width="5.5703125" style="173" bestFit="1" customWidth="1"/>
    <col min="14615" max="14615" width="0.7109375" style="173" customWidth="1"/>
    <col min="14616" max="14616" width="9.140625" style="173" bestFit="1" customWidth="1"/>
    <col min="14617" max="14617" width="0.85546875" style="173" customWidth="1"/>
    <col min="14618" max="14618" width="7.5703125" style="173" bestFit="1" customWidth="1"/>
    <col min="14619" max="14848" width="11.42578125" style="173"/>
    <col min="14849" max="14849" width="0.140625" style="173" customWidth="1"/>
    <col min="14850" max="14850" width="2.7109375" style="173" customWidth="1"/>
    <col min="14851" max="14851" width="15.42578125" style="173" customWidth="1"/>
    <col min="14852" max="14852" width="1.28515625" style="173" customWidth="1"/>
    <col min="14853" max="14853" width="71.42578125" style="173" customWidth="1"/>
    <col min="14854" max="14854" width="6.5703125" style="173" bestFit="1" customWidth="1"/>
    <col min="14855" max="14856" width="6.5703125" style="173" customWidth="1"/>
    <col min="14857" max="14857" width="4" style="173" bestFit="1" customWidth="1"/>
    <col min="14858" max="14860" width="6.5703125" style="173" bestFit="1" customWidth="1"/>
    <col min="14861" max="14861" width="6.5703125" style="173" customWidth="1"/>
    <col min="14862" max="14864" width="6.5703125" style="173" bestFit="1" customWidth="1"/>
    <col min="14865" max="14865" width="4" style="173" bestFit="1" customWidth="1"/>
    <col min="14866" max="14866" width="3.5703125" style="173" bestFit="1" customWidth="1"/>
    <col min="14867" max="14867" width="4" style="173" bestFit="1" customWidth="1"/>
    <col min="14868" max="14868" width="5.5703125" style="173" bestFit="1" customWidth="1"/>
    <col min="14869" max="14869" width="4" style="173" bestFit="1" customWidth="1"/>
    <col min="14870" max="14870" width="5.5703125" style="173" bestFit="1" customWidth="1"/>
    <col min="14871" max="14871" width="0.7109375" style="173" customWidth="1"/>
    <col min="14872" max="14872" width="9.140625" style="173" bestFit="1" customWidth="1"/>
    <col min="14873" max="14873" width="0.85546875" style="173" customWidth="1"/>
    <col min="14874" max="14874" width="7.5703125" style="173" bestFit="1" customWidth="1"/>
    <col min="14875" max="15104" width="11.42578125" style="173"/>
    <col min="15105" max="15105" width="0.140625" style="173" customWidth="1"/>
    <col min="15106" max="15106" width="2.7109375" style="173" customWidth="1"/>
    <col min="15107" max="15107" width="15.42578125" style="173" customWidth="1"/>
    <col min="15108" max="15108" width="1.28515625" style="173" customWidth="1"/>
    <col min="15109" max="15109" width="71.42578125" style="173" customWidth="1"/>
    <col min="15110" max="15110" width="6.5703125" style="173" bestFit="1" customWidth="1"/>
    <col min="15111" max="15112" width="6.5703125" style="173" customWidth="1"/>
    <col min="15113" max="15113" width="4" style="173" bestFit="1" customWidth="1"/>
    <col min="15114" max="15116" width="6.5703125" style="173" bestFit="1" customWidth="1"/>
    <col min="15117" max="15117" width="6.5703125" style="173" customWidth="1"/>
    <col min="15118" max="15120" width="6.5703125" style="173" bestFit="1" customWidth="1"/>
    <col min="15121" max="15121" width="4" style="173" bestFit="1" customWidth="1"/>
    <col min="15122" max="15122" width="3.5703125" style="173" bestFit="1" customWidth="1"/>
    <col min="15123" max="15123" width="4" style="173" bestFit="1" customWidth="1"/>
    <col min="15124" max="15124" width="5.5703125" style="173" bestFit="1" customWidth="1"/>
    <col min="15125" max="15125" width="4" style="173" bestFit="1" customWidth="1"/>
    <col min="15126" max="15126" width="5.5703125" style="173" bestFit="1" customWidth="1"/>
    <col min="15127" max="15127" width="0.7109375" style="173" customWidth="1"/>
    <col min="15128" max="15128" width="9.140625" style="173" bestFit="1" customWidth="1"/>
    <col min="15129" max="15129" width="0.85546875" style="173" customWidth="1"/>
    <col min="15130" max="15130" width="7.5703125" style="173" bestFit="1" customWidth="1"/>
    <col min="15131" max="15360" width="11.42578125" style="173"/>
    <col min="15361" max="15361" width="0.140625" style="173" customWidth="1"/>
    <col min="15362" max="15362" width="2.7109375" style="173" customWidth="1"/>
    <col min="15363" max="15363" width="15.42578125" style="173" customWidth="1"/>
    <col min="15364" max="15364" width="1.28515625" style="173" customWidth="1"/>
    <col min="15365" max="15365" width="71.42578125" style="173" customWidth="1"/>
    <col min="15366" max="15366" width="6.5703125" style="173" bestFit="1" customWidth="1"/>
    <col min="15367" max="15368" width="6.5703125" style="173" customWidth="1"/>
    <col min="15369" max="15369" width="4" style="173" bestFit="1" customWidth="1"/>
    <col min="15370" max="15372" width="6.5703125" style="173" bestFit="1" customWidth="1"/>
    <col min="15373" max="15373" width="6.5703125" style="173" customWidth="1"/>
    <col min="15374" max="15376" width="6.5703125" style="173" bestFit="1" customWidth="1"/>
    <col min="15377" max="15377" width="4" style="173" bestFit="1" customWidth="1"/>
    <col min="15378" max="15378" width="3.5703125" style="173" bestFit="1" customWidth="1"/>
    <col min="15379" max="15379" width="4" style="173" bestFit="1" customWidth="1"/>
    <col min="15380" max="15380" width="5.5703125" style="173" bestFit="1" customWidth="1"/>
    <col min="15381" max="15381" width="4" style="173" bestFit="1" customWidth="1"/>
    <col min="15382" max="15382" width="5.5703125" style="173" bestFit="1" customWidth="1"/>
    <col min="15383" max="15383" width="0.7109375" style="173" customWidth="1"/>
    <col min="15384" max="15384" width="9.140625" style="173" bestFit="1" customWidth="1"/>
    <col min="15385" max="15385" width="0.85546875" style="173" customWidth="1"/>
    <col min="15386" max="15386" width="7.5703125" style="173" bestFit="1" customWidth="1"/>
    <col min="15387" max="15616" width="11.42578125" style="173"/>
    <col min="15617" max="15617" width="0.140625" style="173" customWidth="1"/>
    <col min="15618" max="15618" width="2.7109375" style="173" customWidth="1"/>
    <col min="15619" max="15619" width="15.42578125" style="173" customWidth="1"/>
    <col min="15620" max="15620" width="1.28515625" style="173" customWidth="1"/>
    <col min="15621" max="15621" width="71.42578125" style="173" customWidth="1"/>
    <col min="15622" max="15622" width="6.5703125" style="173" bestFit="1" customWidth="1"/>
    <col min="15623" max="15624" width="6.5703125" style="173" customWidth="1"/>
    <col min="15625" max="15625" width="4" style="173" bestFit="1" customWidth="1"/>
    <col min="15626" max="15628" width="6.5703125" style="173" bestFit="1" customWidth="1"/>
    <col min="15629" max="15629" width="6.5703125" style="173" customWidth="1"/>
    <col min="15630" max="15632" width="6.5703125" style="173" bestFit="1" customWidth="1"/>
    <col min="15633" max="15633" width="4" style="173" bestFit="1" customWidth="1"/>
    <col min="15634" max="15634" width="3.5703125" style="173" bestFit="1" customWidth="1"/>
    <col min="15635" max="15635" width="4" style="173" bestFit="1" customWidth="1"/>
    <col min="15636" max="15636" width="5.5703125" style="173" bestFit="1" customWidth="1"/>
    <col min="15637" max="15637" width="4" style="173" bestFit="1" customWidth="1"/>
    <col min="15638" max="15638" width="5.5703125" style="173" bestFit="1" customWidth="1"/>
    <col min="15639" max="15639" width="0.7109375" style="173" customWidth="1"/>
    <col min="15640" max="15640" width="9.140625" style="173" bestFit="1" customWidth="1"/>
    <col min="15641" max="15641" width="0.85546875" style="173" customWidth="1"/>
    <col min="15642" max="15642" width="7.5703125" style="173" bestFit="1" customWidth="1"/>
    <col min="15643" max="15872" width="11.42578125" style="173"/>
    <col min="15873" max="15873" width="0.140625" style="173" customWidth="1"/>
    <col min="15874" max="15874" width="2.7109375" style="173" customWidth="1"/>
    <col min="15875" max="15875" width="15.42578125" style="173" customWidth="1"/>
    <col min="15876" max="15876" width="1.28515625" style="173" customWidth="1"/>
    <col min="15877" max="15877" width="71.42578125" style="173" customWidth="1"/>
    <col min="15878" max="15878" width="6.5703125" style="173" bestFit="1" customWidth="1"/>
    <col min="15879" max="15880" width="6.5703125" style="173" customWidth="1"/>
    <col min="15881" max="15881" width="4" style="173" bestFit="1" customWidth="1"/>
    <col min="15882" max="15884" width="6.5703125" style="173" bestFit="1" customWidth="1"/>
    <col min="15885" max="15885" width="6.5703125" style="173" customWidth="1"/>
    <col min="15886" max="15888" width="6.5703125" style="173" bestFit="1" customWidth="1"/>
    <col min="15889" max="15889" width="4" style="173" bestFit="1" customWidth="1"/>
    <col min="15890" max="15890" width="3.5703125" style="173" bestFit="1" customWidth="1"/>
    <col min="15891" max="15891" width="4" style="173" bestFit="1" customWidth="1"/>
    <col min="15892" max="15892" width="5.5703125" style="173" bestFit="1" customWidth="1"/>
    <col min="15893" max="15893" width="4" style="173" bestFit="1" customWidth="1"/>
    <col min="15894" max="15894" width="5.5703125" style="173" bestFit="1" customWidth="1"/>
    <col min="15895" max="15895" width="0.7109375" style="173" customWidth="1"/>
    <col min="15896" max="15896" width="9.140625" style="173" bestFit="1" customWidth="1"/>
    <col min="15897" max="15897" width="0.85546875" style="173" customWidth="1"/>
    <col min="15898" max="15898" width="7.5703125" style="173" bestFit="1" customWidth="1"/>
    <col min="15899" max="16128" width="11.42578125" style="173"/>
    <col min="16129" max="16129" width="0.140625" style="173" customWidth="1"/>
    <col min="16130" max="16130" width="2.7109375" style="173" customWidth="1"/>
    <col min="16131" max="16131" width="15.42578125" style="173" customWidth="1"/>
    <col min="16132" max="16132" width="1.28515625" style="173" customWidth="1"/>
    <col min="16133" max="16133" width="71.42578125" style="173" customWidth="1"/>
    <col min="16134" max="16134" width="6.5703125" style="173" bestFit="1" customWidth="1"/>
    <col min="16135" max="16136" width="6.5703125" style="173" customWidth="1"/>
    <col min="16137" max="16137" width="4" style="173" bestFit="1" customWidth="1"/>
    <col min="16138" max="16140" width="6.5703125" style="173" bestFit="1" customWidth="1"/>
    <col min="16141" max="16141" width="6.5703125" style="173" customWidth="1"/>
    <col min="16142" max="16144" width="6.5703125" style="173" bestFit="1" customWidth="1"/>
    <col min="16145" max="16145" width="4" style="173" bestFit="1" customWidth="1"/>
    <col min="16146" max="16146" width="3.5703125" style="173" bestFit="1" customWidth="1"/>
    <col min="16147" max="16147" width="4" style="173" bestFit="1" customWidth="1"/>
    <col min="16148" max="16148" width="5.5703125" style="173" bestFit="1" customWidth="1"/>
    <col min="16149" max="16149" width="4" style="173" bestFit="1" customWidth="1"/>
    <col min="16150" max="16150" width="5.5703125" style="173" bestFit="1" customWidth="1"/>
    <col min="16151" max="16151" width="0.7109375" style="173" customWidth="1"/>
    <col min="16152" max="16152" width="9.140625" style="173" bestFit="1" customWidth="1"/>
    <col min="16153" max="16153" width="0.85546875" style="173" customWidth="1"/>
    <col min="16154" max="16154" width="7.5703125" style="173" bestFit="1" customWidth="1"/>
    <col min="16155" max="16384" width="11.42578125" style="173"/>
  </cols>
  <sheetData>
    <row r="1" spans="3:5" ht="0.75" customHeight="1"/>
    <row r="2" spans="3:5" ht="21" customHeight="1">
      <c r="E2" s="409" t="s">
        <v>36</v>
      </c>
    </row>
    <row r="3" spans="3:5" ht="15" customHeight="1">
      <c r="E3" s="921" t="s">
        <v>538</v>
      </c>
    </row>
    <row r="4" spans="3:5" ht="20.25" customHeight="1">
      <c r="C4" s="6" t="str">
        <f>Indice!C4</f>
        <v>Producción de energía eléctrica</v>
      </c>
    </row>
    <row r="5" spans="3:5" ht="12.75" customHeight="1"/>
    <row r="6" spans="3:5" ht="13.5" customHeight="1"/>
    <row r="7" spans="3:5" ht="12.75" customHeight="1">
      <c r="C7" s="1069" t="s">
        <v>598</v>
      </c>
      <c r="E7" s="628"/>
    </row>
    <row r="8" spans="3:5" ht="12.75" customHeight="1">
      <c r="C8" s="1069"/>
      <c r="E8" s="628"/>
    </row>
    <row r="9" spans="3:5" ht="12.75" customHeight="1">
      <c r="C9" s="1069"/>
      <c r="E9" s="628"/>
    </row>
    <row r="10" spans="3:5" ht="12.75" customHeight="1">
      <c r="C10" s="338" t="s">
        <v>1</v>
      </c>
      <c r="E10" s="628"/>
    </row>
    <row r="11" spans="3:5" ht="12.75" customHeight="1">
      <c r="C11" s="788"/>
      <c r="E11" s="628"/>
    </row>
    <row r="12" spans="3:5" ht="12.75" customHeight="1">
      <c r="E12" s="628"/>
    </row>
    <row r="13" spans="3:5" ht="12.75" customHeight="1">
      <c r="E13" s="628"/>
    </row>
    <row r="14" spans="3:5" ht="12.75" customHeight="1">
      <c r="E14" s="628"/>
    </row>
    <row r="15" spans="3:5" ht="12.75" customHeight="1">
      <c r="E15" s="628"/>
    </row>
    <row r="16" spans="3:5" ht="12.75" customHeight="1">
      <c r="E16" s="628"/>
    </row>
    <row r="17" spans="3:7" ht="12.75" customHeight="1">
      <c r="C17" s="415"/>
      <c r="D17" s="415"/>
      <c r="E17" s="629"/>
    </row>
    <row r="18" spans="3:7" ht="12.75" customHeight="1">
      <c r="E18" s="628"/>
    </row>
    <row r="19" spans="3:7" ht="12.75" customHeight="1">
      <c r="E19" s="628"/>
    </row>
    <row r="20" spans="3:7" ht="12.75" customHeight="1">
      <c r="E20" s="628"/>
    </row>
    <row r="21" spans="3:7" ht="12.75" customHeight="1">
      <c r="E21" s="628"/>
    </row>
    <row r="22" spans="3:7" ht="12.75" customHeight="1">
      <c r="E22" s="628"/>
    </row>
    <row r="23" spans="3:7" ht="12.75" customHeight="1">
      <c r="E23" s="628"/>
    </row>
    <row r="24" spans="3:7" ht="12.75" customHeight="1">
      <c r="E24" s="628"/>
    </row>
    <row r="25" spans="3:7" ht="12.75" customHeight="1">
      <c r="E25" s="915" t="s">
        <v>488</v>
      </c>
      <c r="F25" s="915"/>
      <c r="G25" s="915"/>
    </row>
    <row r="26" spans="3:7" ht="12.75" customHeight="1">
      <c r="E26" s="113"/>
    </row>
  </sheetData>
  <mergeCells count="1">
    <mergeCell ref="C7:C9"/>
  </mergeCells>
  <hyperlinks>
    <hyperlink ref="C4" location="Indice!A1" display="Indice!A1"/>
  </hyperlinks>
  <printOptions horizontalCentered="1" verticalCentered="1"/>
  <pageMargins left="0.39370078740157483" right="0.78740157480314965" top="0.39370078740157483" bottom="0.98425196850393704" header="0" footer="0"/>
  <pageSetup paperSize="9" orientation="landscape" r:id="rId1"/>
  <headerFooter alignWithMargins="0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91">
    <pageSetUpPr autoPageBreaks="0"/>
  </sheetPr>
  <dimension ref="C1:E25"/>
  <sheetViews>
    <sheetView showGridLines="0" showRowColHeaders="0" showOutlineSymbols="0" zoomScaleNormal="100" workbookViewId="0">
      <selection activeCell="B2" sqref="B2"/>
    </sheetView>
  </sheetViews>
  <sheetFormatPr baseColWidth="10" defaultRowHeight="11.25"/>
  <cols>
    <col min="1" max="1" width="0.140625" style="416" customWidth="1"/>
    <col min="2" max="2" width="2.7109375" style="416" customWidth="1"/>
    <col min="3" max="3" width="23.7109375" style="416" customWidth="1"/>
    <col min="4" max="4" width="1.28515625" style="416" customWidth="1"/>
    <col min="5" max="5" width="105.7109375" style="416" customWidth="1"/>
    <col min="6" max="256" width="11.42578125" style="416"/>
    <col min="257" max="257" width="0.140625" style="416" customWidth="1"/>
    <col min="258" max="258" width="2.7109375" style="416" customWidth="1"/>
    <col min="259" max="259" width="15.42578125" style="416" customWidth="1"/>
    <col min="260" max="260" width="1.28515625" style="416" customWidth="1"/>
    <col min="261" max="261" width="71.42578125" style="416" customWidth="1"/>
    <col min="262" max="266" width="4.7109375" style="416" customWidth="1"/>
    <col min="267" max="270" width="5.5703125" style="416" customWidth="1"/>
    <col min="271" max="271" width="4.7109375" style="416" customWidth="1"/>
    <col min="272" max="272" width="5.5703125" style="416" customWidth="1"/>
    <col min="273" max="279" width="4.7109375" style="416" customWidth="1"/>
    <col min="280" max="280" width="6.5703125" style="416" customWidth="1"/>
    <col min="281" max="281" width="5.5703125" style="416" customWidth="1"/>
    <col min="282" max="283" width="1.85546875" style="416" customWidth="1"/>
    <col min="284" max="285" width="15.5703125" style="416" customWidth="1"/>
    <col min="286" max="286" width="1.85546875" style="416" customWidth="1"/>
    <col min="287" max="287" width="1.7109375" style="416" customWidth="1"/>
    <col min="288" max="288" width="1.85546875" style="416" customWidth="1"/>
    <col min="289" max="292" width="12.140625" style="416" customWidth="1"/>
    <col min="293" max="293" width="1.85546875" style="416" customWidth="1"/>
    <col min="294" max="295" width="1.42578125" style="416" customWidth="1"/>
    <col min="296" max="296" width="11.42578125" style="416"/>
    <col min="297" max="299" width="18.7109375" style="416" customWidth="1"/>
    <col min="300" max="512" width="11.42578125" style="416"/>
    <col min="513" max="513" width="0.140625" style="416" customWidth="1"/>
    <col min="514" max="514" width="2.7109375" style="416" customWidth="1"/>
    <col min="515" max="515" width="15.42578125" style="416" customWidth="1"/>
    <col min="516" max="516" width="1.28515625" style="416" customWidth="1"/>
    <col min="517" max="517" width="71.42578125" style="416" customWidth="1"/>
    <col min="518" max="522" width="4.7109375" style="416" customWidth="1"/>
    <col min="523" max="526" width="5.5703125" style="416" customWidth="1"/>
    <col min="527" max="527" width="4.7109375" style="416" customWidth="1"/>
    <col min="528" max="528" width="5.5703125" style="416" customWidth="1"/>
    <col min="529" max="535" width="4.7109375" style="416" customWidth="1"/>
    <col min="536" max="536" width="6.5703125" style="416" customWidth="1"/>
    <col min="537" max="537" width="5.5703125" style="416" customWidth="1"/>
    <col min="538" max="539" width="1.85546875" style="416" customWidth="1"/>
    <col min="540" max="541" width="15.5703125" style="416" customWidth="1"/>
    <col min="542" max="542" width="1.85546875" style="416" customWidth="1"/>
    <col min="543" max="543" width="1.7109375" style="416" customWidth="1"/>
    <col min="544" max="544" width="1.85546875" style="416" customWidth="1"/>
    <col min="545" max="548" width="12.140625" style="416" customWidth="1"/>
    <col min="549" max="549" width="1.85546875" style="416" customWidth="1"/>
    <col min="550" max="551" width="1.42578125" style="416" customWidth="1"/>
    <col min="552" max="552" width="11.42578125" style="416"/>
    <col min="553" max="555" width="18.7109375" style="416" customWidth="1"/>
    <col min="556" max="768" width="11.42578125" style="416"/>
    <col min="769" max="769" width="0.140625" style="416" customWidth="1"/>
    <col min="770" max="770" width="2.7109375" style="416" customWidth="1"/>
    <col min="771" max="771" width="15.42578125" style="416" customWidth="1"/>
    <col min="772" max="772" width="1.28515625" style="416" customWidth="1"/>
    <col min="773" max="773" width="71.42578125" style="416" customWidth="1"/>
    <col min="774" max="778" width="4.7109375" style="416" customWidth="1"/>
    <col min="779" max="782" width="5.5703125" style="416" customWidth="1"/>
    <col min="783" max="783" width="4.7109375" style="416" customWidth="1"/>
    <col min="784" max="784" width="5.5703125" style="416" customWidth="1"/>
    <col min="785" max="791" width="4.7109375" style="416" customWidth="1"/>
    <col min="792" max="792" width="6.5703125" style="416" customWidth="1"/>
    <col min="793" max="793" width="5.5703125" style="416" customWidth="1"/>
    <col min="794" max="795" width="1.85546875" style="416" customWidth="1"/>
    <col min="796" max="797" width="15.5703125" style="416" customWidth="1"/>
    <col min="798" max="798" width="1.85546875" style="416" customWidth="1"/>
    <col min="799" max="799" width="1.7109375" style="416" customWidth="1"/>
    <col min="800" max="800" width="1.85546875" style="416" customWidth="1"/>
    <col min="801" max="804" width="12.140625" style="416" customWidth="1"/>
    <col min="805" max="805" width="1.85546875" style="416" customWidth="1"/>
    <col min="806" max="807" width="1.42578125" style="416" customWidth="1"/>
    <col min="808" max="808" width="11.42578125" style="416"/>
    <col min="809" max="811" width="18.7109375" style="416" customWidth="1"/>
    <col min="812" max="1024" width="11.42578125" style="416"/>
    <col min="1025" max="1025" width="0.140625" style="416" customWidth="1"/>
    <col min="1026" max="1026" width="2.7109375" style="416" customWidth="1"/>
    <col min="1027" max="1027" width="15.42578125" style="416" customWidth="1"/>
    <col min="1028" max="1028" width="1.28515625" style="416" customWidth="1"/>
    <col min="1029" max="1029" width="71.42578125" style="416" customWidth="1"/>
    <col min="1030" max="1034" width="4.7109375" style="416" customWidth="1"/>
    <col min="1035" max="1038" width="5.5703125" style="416" customWidth="1"/>
    <col min="1039" max="1039" width="4.7109375" style="416" customWidth="1"/>
    <col min="1040" max="1040" width="5.5703125" style="416" customWidth="1"/>
    <col min="1041" max="1047" width="4.7109375" style="416" customWidth="1"/>
    <col min="1048" max="1048" width="6.5703125" style="416" customWidth="1"/>
    <col min="1049" max="1049" width="5.5703125" style="416" customWidth="1"/>
    <col min="1050" max="1051" width="1.85546875" style="416" customWidth="1"/>
    <col min="1052" max="1053" width="15.5703125" style="416" customWidth="1"/>
    <col min="1054" max="1054" width="1.85546875" style="416" customWidth="1"/>
    <col min="1055" max="1055" width="1.7109375" style="416" customWidth="1"/>
    <col min="1056" max="1056" width="1.85546875" style="416" customWidth="1"/>
    <col min="1057" max="1060" width="12.140625" style="416" customWidth="1"/>
    <col min="1061" max="1061" width="1.85546875" style="416" customWidth="1"/>
    <col min="1062" max="1063" width="1.42578125" style="416" customWidth="1"/>
    <col min="1064" max="1064" width="11.42578125" style="416"/>
    <col min="1065" max="1067" width="18.7109375" style="416" customWidth="1"/>
    <col min="1068" max="1280" width="11.42578125" style="416"/>
    <col min="1281" max="1281" width="0.140625" style="416" customWidth="1"/>
    <col min="1282" max="1282" width="2.7109375" style="416" customWidth="1"/>
    <col min="1283" max="1283" width="15.42578125" style="416" customWidth="1"/>
    <col min="1284" max="1284" width="1.28515625" style="416" customWidth="1"/>
    <col min="1285" max="1285" width="71.42578125" style="416" customWidth="1"/>
    <col min="1286" max="1290" width="4.7109375" style="416" customWidth="1"/>
    <col min="1291" max="1294" width="5.5703125" style="416" customWidth="1"/>
    <col min="1295" max="1295" width="4.7109375" style="416" customWidth="1"/>
    <col min="1296" max="1296" width="5.5703125" style="416" customWidth="1"/>
    <col min="1297" max="1303" width="4.7109375" style="416" customWidth="1"/>
    <col min="1304" max="1304" width="6.5703125" style="416" customWidth="1"/>
    <col min="1305" max="1305" width="5.5703125" style="416" customWidth="1"/>
    <col min="1306" max="1307" width="1.85546875" style="416" customWidth="1"/>
    <col min="1308" max="1309" width="15.5703125" style="416" customWidth="1"/>
    <col min="1310" max="1310" width="1.85546875" style="416" customWidth="1"/>
    <col min="1311" max="1311" width="1.7109375" style="416" customWidth="1"/>
    <col min="1312" max="1312" width="1.85546875" style="416" customWidth="1"/>
    <col min="1313" max="1316" width="12.140625" style="416" customWidth="1"/>
    <col min="1317" max="1317" width="1.85546875" style="416" customWidth="1"/>
    <col min="1318" max="1319" width="1.42578125" style="416" customWidth="1"/>
    <col min="1320" max="1320" width="11.42578125" style="416"/>
    <col min="1321" max="1323" width="18.7109375" style="416" customWidth="1"/>
    <col min="1324" max="1536" width="11.42578125" style="416"/>
    <col min="1537" max="1537" width="0.140625" style="416" customWidth="1"/>
    <col min="1538" max="1538" width="2.7109375" style="416" customWidth="1"/>
    <col min="1539" max="1539" width="15.42578125" style="416" customWidth="1"/>
    <col min="1540" max="1540" width="1.28515625" style="416" customWidth="1"/>
    <col min="1541" max="1541" width="71.42578125" style="416" customWidth="1"/>
    <col min="1542" max="1546" width="4.7109375" style="416" customWidth="1"/>
    <col min="1547" max="1550" width="5.5703125" style="416" customWidth="1"/>
    <col min="1551" max="1551" width="4.7109375" style="416" customWidth="1"/>
    <col min="1552" max="1552" width="5.5703125" style="416" customWidth="1"/>
    <col min="1553" max="1559" width="4.7109375" style="416" customWidth="1"/>
    <col min="1560" max="1560" width="6.5703125" style="416" customWidth="1"/>
    <col min="1561" max="1561" width="5.5703125" style="416" customWidth="1"/>
    <col min="1562" max="1563" width="1.85546875" style="416" customWidth="1"/>
    <col min="1564" max="1565" width="15.5703125" style="416" customWidth="1"/>
    <col min="1566" max="1566" width="1.85546875" style="416" customWidth="1"/>
    <col min="1567" max="1567" width="1.7109375" style="416" customWidth="1"/>
    <col min="1568" max="1568" width="1.85546875" style="416" customWidth="1"/>
    <col min="1569" max="1572" width="12.140625" style="416" customWidth="1"/>
    <col min="1573" max="1573" width="1.85546875" style="416" customWidth="1"/>
    <col min="1574" max="1575" width="1.42578125" style="416" customWidth="1"/>
    <col min="1576" max="1576" width="11.42578125" style="416"/>
    <col min="1577" max="1579" width="18.7109375" style="416" customWidth="1"/>
    <col min="1580" max="1792" width="11.42578125" style="416"/>
    <col min="1793" max="1793" width="0.140625" style="416" customWidth="1"/>
    <col min="1794" max="1794" width="2.7109375" style="416" customWidth="1"/>
    <col min="1795" max="1795" width="15.42578125" style="416" customWidth="1"/>
    <col min="1796" max="1796" width="1.28515625" style="416" customWidth="1"/>
    <col min="1797" max="1797" width="71.42578125" style="416" customWidth="1"/>
    <col min="1798" max="1802" width="4.7109375" style="416" customWidth="1"/>
    <col min="1803" max="1806" width="5.5703125" style="416" customWidth="1"/>
    <col min="1807" max="1807" width="4.7109375" style="416" customWidth="1"/>
    <col min="1808" max="1808" width="5.5703125" style="416" customWidth="1"/>
    <col min="1809" max="1815" width="4.7109375" style="416" customWidth="1"/>
    <col min="1816" max="1816" width="6.5703125" style="416" customWidth="1"/>
    <col min="1817" max="1817" width="5.5703125" style="416" customWidth="1"/>
    <col min="1818" max="1819" width="1.85546875" style="416" customWidth="1"/>
    <col min="1820" max="1821" width="15.5703125" style="416" customWidth="1"/>
    <col min="1822" max="1822" width="1.85546875" style="416" customWidth="1"/>
    <col min="1823" max="1823" width="1.7109375" style="416" customWidth="1"/>
    <col min="1824" max="1824" width="1.85546875" style="416" customWidth="1"/>
    <col min="1825" max="1828" width="12.140625" style="416" customWidth="1"/>
    <col min="1829" max="1829" width="1.85546875" style="416" customWidth="1"/>
    <col min="1830" max="1831" width="1.42578125" style="416" customWidth="1"/>
    <col min="1832" max="1832" width="11.42578125" style="416"/>
    <col min="1833" max="1835" width="18.7109375" style="416" customWidth="1"/>
    <col min="1836" max="2048" width="11.42578125" style="416"/>
    <col min="2049" max="2049" width="0.140625" style="416" customWidth="1"/>
    <col min="2050" max="2050" width="2.7109375" style="416" customWidth="1"/>
    <col min="2051" max="2051" width="15.42578125" style="416" customWidth="1"/>
    <col min="2052" max="2052" width="1.28515625" style="416" customWidth="1"/>
    <col min="2053" max="2053" width="71.42578125" style="416" customWidth="1"/>
    <col min="2054" max="2058" width="4.7109375" style="416" customWidth="1"/>
    <col min="2059" max="2062" width="5.5703125" style="416" customWidth="1"/>
    <col min="2063" max="2063" width="4.7109375" style="416" customWidth="1"/>
    <col min="2064" max="2064" width="5.5703125" style="416" customWidth="1"/>
    <col min="2065" max="2071" width="4.7109375" style="416" customWidth="1"/>
    <col min="2072" max="2072" width="6.5703125" style="416" customWidth="1"/>
    <col min="2073" max="2073" width="5.5703125" style="416" customWidth="1"/>
    <col min="2074" max="2075" width="1.85546875" style="416" customWidth="1"/>
    <col min="2076" max="2077" width="15.5703125" style="416" customWidth="1"/>
    <col min="2078" max="2078" width="1.85546875" style="416" customWidth="1"/>
    <col min="2079" max="2079" width="1.7109375" style="416" customWidth="1"/>
    <col min="2080" max="2080" width="1.85546875" style="416" customWidth="1"/>
    <col min="2081" max="2084" width="12.140625" style="416" customWidth="1"/>
    <col min="2085" max="2085" width="1.85546875" style="416" customWidth="1"/>
    <col min="2086" max="2087" width="1.42578125" style="416" customWidth="1"/>
    <col min="2088" max="2088" width="11.42578125" style="416"/>
    <col min="2089" max="2091" width="18.7109375" style="416" customWidth="1"/>
    <col min="2092" max="2304" width="11.42578125" style="416"/>
    <col min="2305" max="2305" width="0.140625" style="416" customWidth="1"/>
    <col min="2306" max="2306" width="2.7109375" style="416" customWidth="1"/>
    <col min="2307" max="2307" width="15.42578125" style="416" customWidth="1"/>
    <col min="2308" max="2308" width="1.28515625" style="416" customWidth="1"/>
    <col min="2309" max="2309" width="71.42578125" style="416" customWidth="1"/>
    <col min="2310" max="2314" width="4.7109375" style="416" customWidth="1"/>
    <col min="2315" max="2318" width="5.5703125" style="416" customWidth="1"/>
    <col min="2319" max="2319" width="4.7109375" style="416" customWidth="1"/>
    <col min="2320" max="2320" width="5.5703125" style="416" customWidth="1"/>
    <col min="2321" max="2327" width="4.7109375" style="416" customWidth="1"/>
    <col min="2328" max="2328" width="6.5703125" style="416" customWidth="1"/>
    <col min="2329" max="2329" width="5.5703125" style="416" customWidth="1"/>
    <col min="2330" max="2331" width="1.85546875" style="416" customWidth="1"/>
    <col min="2332" max="2333" width="15.5703125" style="416" customWidth="1"/>
    <col min="2334" max="2334" width="1.85546875" style="416" customWidth="1"/>
    <col min="2335" max="2335" width="1.7109375" style="416" customWidth="1"/>
    <col min="2336" max="2336" width="1.85546875" style="416" customWidth="1"/>
    <col min="2337" max="2340" width="12.140625" style="416" customWidth="1"/>
    <col min="2341" max="2341" width="1.85546875" style="416" customWidth="1"/>
    <col min="2342" max="2343" width="1.42578125" style="416" customWidth="1"/>
    <col min="2344" max="2344" width="11.42578125" style="416"/>
    <col min="2345" max="2347" width="18.7109375" style="416" customWidth="1"/>
    <col min="2348" max="2560" width="11.42578125" style="416"/>
    <col min="2561" max="2561" width="0.140625" style="416" customWidth="1"/>
    <col min="2562" max="2562" width="2.7109375" style="416" customWidth="1"/>
    <col min="2563" max="2563" width="15.42578125" style="416" customWidth="1"/>
    <col min="2564" max="2564" width="1.28515625" style="416" customWidth="1"/>
    <col min="2565" max="2565" width="71.42578125" style="416" customWidth="1"/>
    <col min="2566" max="2570" width="4.7109375" style="416" customWidth="1"/>
    <col min="2571" max="2574" width="5.5703125" style="416" customWidth="1"/>
    <col min="2575" max="2575" width="4.7109375" style="416" customWidth="1"/>
    <col min="2576" max="2576" width="5.5703125" style="416" customWidth="1"/>
    <col min="2577" max="2583" width="4.7109375" style="416" customWidth="1"/>
    <col min="2584" max="2584" width="6.5703125" style="416" customWidth="1"/>
    <col min="2585" max="2585" width="5.5703125" style="416" customWidth="1"/>
    <col min="2586" max="2587" width="1.85546875" style="416" customWidth="1"/>
    <col min="2588" max="2589" width="15.5703125" style="416" customWidth="1"/>
    <col min="2590" max="2590" width="1.85546875" style="416" customWidth="1"/>
    <col min="2591" max="2591" width="1.7109375" style="416" customWidth="1"/>
    <col min="2592" max="2592" width="1.85546875" style="416" customWidth="1"/>
    <col min="2593" max="2596" width="12.140625" style="416" customWidth="1"/>
    <col min="2597" max="2597" width="1.85546875" style="416" customWidth="1"/>
    <col min="2598" max="2599" width="1.42578125" style="416" customWidth="1"/>
    <col min="2600" max="2600" width="11.42578125" style="416"/>
    <col min="2601" max="2603" width="18.7109375" style="416" customWidth="1"/>
    <col min="2604" max="2816" width="11.42578125" style="416"/>
    <col min="2817" max="2817" width="0.140625" style="416" customWidth="1"/>
    <col min="2818" max="2818" width="2.7109375" style="416" customWidth="1"/>
    <col min="2819" max="2819" width="15.42578125" style="416" customWidth="1"/>
    <col min="2820" max="2820" width="1.28515625" style="416" customWidth="1"/>
    <col min="2821" max="2821" width="71.42578125" style="416" customWidth="1"/>
    <col min="2822" max="2826" width="4.7109375" style="416" customWidth="1"/>
    <col min="2827" max="2830" width="5.5703125" style="416" customWidth="1"/>
    <col min="2831" max="2831" width="4.7109375" style="416" customWidth="1"/>
    <col min="2832" max="2832" width="5.5703125" style="416" customWidth="1"/>
    <col min="2833" max="2839" width="4.7109375" style="416" customWidth="1"/>
    <col min="2840" max="2840" width="6.5703125" style="416" customWidth="1"/>
    <col min="2841" max="2841" width="5.5703125" style="416" customWidth="1"/>
    <col min="2842" max="2843" width="1.85546875" style="416" customWidth="1"/>
    <col min="2844" max="2845" width="15.5703125" style="416" customWidth="1"/>
    <col min="2846" max="2846" width="1.85546875" style="416" customWidth="1"/>
    <col min="2847" max="2847" width="1.7109375" style="416" customWidth="1"/>
    <col min="2848" max="2848" width="1.85546875" style="416" customWidth="1"/>
    <col min="2849" max="2852" width="12.140625" style="416" customWidth="1"/>
    <col min="2853" max="2853" width="1.85546875" style="416" customWidth="1"/>
    <col min="2854" max="2855" width="1.42578125" style="416" customWidth="1"/>
    <col min="2856" max="2856" width="11.42578125" style="416"/>
    <col min="2857" max="2859" width="18.7109375" style="416" customWidth="1"/>
    <col min="2860" max="3072" width="11.42578125" style="416"/>
    <col min="3073" max="3073" width="0.140625" style="416" customWidth="1"/>
    <col min="3074" max="3074" width="2.7109375" style="416" customWidth="1"/>
    <col min="3075" max="3075" width="15.42578125" style="416" customWidth="1"/>
    <col min="3076" max="3076" width="1.28515625" style="416" customWidth="1"/>
    <col min="3077" max="3077" width="71.42578125" style="416" customWidth="1"/>
    <col min="3078" max="3082" width="4.7109375" style="416" customWidth="1"/>
    <col min="3083" max="3086" width="5.5703125" style="416" customWidth="1"/>
    <col min="3087" max="3087" width="4.7109375" style="416" customWidth="1"/>
    <col min="3088" max="3088" width="5.5703125" style="416" customWidth="1"/>
    <col min="3089" max="3095" width="4.7109375" style="416" customWidth="1"/>
    <col min="3096" max="3096" width="6.5703125" style="416" customWidth="1"/>
    <col min="3097" max="3097" width="5.5703125" style="416" customWidth="1"/>
    <col min="3098" max="3099" width="1.85546875" style="416" customWidth="1"/>
    <col min="3100" max="3101" width="15.5703125" style="416" customWidth="1"/>
    <col min="3102" max="3102" width="1.85546875" style="416" customWidth="1"/>
    <col min="3103" max="3103" width="1.7109375" style="416" customWidth="1"/>
    <col min="3104" max="3104" width="1.85546875" style="416" customWidth="1"/>
    <col min="3105" max="3108" width="12.140625" style="416" customWidth="1"/>
    <col min="3109" max="3109" width="1.85546875" style="416" customWidth="1"/>
    <col min="3110" max="3111" width="1.42578125" style="416" customWidth="1"/>
    <col min="3112" max="3112" width="11.42578125" style="416"/>
    <col min="3113" max="3115" width="18.7109375" style="416" customWidth="1"/>
    <col min="3116" max="3328" width="11.42578125" style="416"/>
    <col min="3329" max="3329" width="0.140625" style="416" customWidth="1"/>
    <col min="3330" max="3330" width="2.7109375" style="416" customWidth="1"/>
    <col min="3331" max="3331" width="15.42578125" style="416" customWidth="1"/>
    <col min="3332" max="3332" width="1.28515625" style="416" customWidth="1"/>
    <col min="3333" max="3333" width="71.42578125" style="416" customWidth="1"/>
    <col min="3334" max="3338" width="4.7109375" style="416" customWidth="1"/>
    <col min="3339" max="3342" width="5.5703125" style="416" customWidth="1"/>
    <col min="3343" max="3343" width="4.7109375" style="416" customWidth="1"/>
    <col min="3344" max="3344" width="5.5703125" style="416" customWidth="1"/>
    <col min="3345" max="3351" width="4.7109375" style="416" customWidth="1"/>
    <col min="3352" max="3352" width="6.5703125" style="416" customWidth="1"/>
    <col min="3353" max="3353" width="5.5703125" style="416" customWidth="1"/>
    <col min="3354" max="3355" width="1.85546875" style="416" customWidth="1"/>
    <col min="3356" max="3357" width="15.5703125" style="416" customWidth="1"/>
    <col min="3358" max="3358" width="1.85546875" style="416" customWidth="1"/>
    <col min="3359" max="3359" width="1.7109375" style="416" customWidth="1"/>
    <col min="3360" max="3360" width="1.85546875" style="416" customWidth="1"/>
    <col min="3361" max="3364" width="12.140625" style="416" customWidth="1"/>
    <col min="3365" max="3365" width="1.85546875" style="416" customWidth="1"/>
    <col min="3366" max="3367" width="1.42578125" style="416" customWidth="1"/>
    <col min="3368" max="3368" width="11.42578125" style="416"/>
    <col min="3369" max="3371" width="18.7109375" style="416" customWidth="1"/>
    <col min="3372" max="3584" width="11.42578125" style="416"/>
    <col min="3585" max="3585" width="0.140625" style="416" customWidth="1"/>
    <col min="3586" max="3586" width="2.7109375" style="416" customWidth="1"/>
    <col min="3587" max="3587" width="15.42578125" style="416" customWidth="1"/>
    <col min="3588" max="3588" width="1.28515625" style="416" customWidth="1"/>
    <col min="3589" max="3589" width="71.42578125" style="416" customWidth="1"/>
    <col min="3590" max="3594" width="4.7109375" style="416" customWidth="1"/>
    <col min="3595" max="3598" width="5.5703125" style="416" customWidth="1"/>
    <col min="3599" max="3599" width="4.7109375" style="416" customWidth="1"/>
    <col min="3600" max="3600" width="5.5703125" style="416" customWidth="1"/>
    <col min="3601" max="3607" width="4.7109375" style="416" customWidth="1"/>
    <col min="3608" max="3608" width="6.5703125" style="416" customWidth="1"/>
    <col min="3609" max="3609" width="5.5703125" style="416" customWidth="1"/>
    <col min="3610" max="3611" width="1.85546875" style="416" customWidth="1"/>
    <col min="3612" max="3613" width="15.5703125" style="416" customWidth="1"/>
    <col min="3614" max="3614" width="1.85546875" style="416" customWidth="1"/>
    <col min="3615" max="3615" width="1.7109375" style="416" customWidth="1"/>
    <col min="3616" max="3616" width="1.85546875" style="416" customWidth="1"/>
    <col min="3617" max="3620" width="12.140625" style="416" customWidth="1"/>
    <col min="3621" max="3621" width="1.85546875" style="416" customWidth="1"/>
    <col min="3622" max="3623" width="1.42578125" style="416" customWidth="1"/>
    <col min="3624" max="3624" width="11.42578125" style="416"/>
    <col min="3625" max="3627" width="18.7109375" style="416" customWidth="1"/>
    <col min="3628" max="3840" width="11.42578125" style="416"/>
    <col min="3841" max="3841" width="0.140625" style="416" customWidth="1"/>
    <col min="3842" max="3842" width="2.7109375" style="416" customWidth="1"/>
    <col min="3843" max="3843" width="15.42578125" style="416" customWidth="1"/>
    <col min="3844" max="3844" width="1.28515625" style="416" customWidth="1"/>
    <col min="3845" max="3845" width="71.42578125" style="416" customWidth="1"/>
    <col min="3846" max="3850" width="4.7109375" style="416" customWidth="1"/>
    <col min="3851" max="3854" width="5.5703125" style="416" customWidth="1"/>
    <col min="3855" max="3855" width="4.7109375" style="416" customWidth="1"/>
    <col min="3856" max="3856" width="5.5703125" style="416" customWidth="1"/>
    <col min="3857" max="3863" width="4.7109375" style="416" customWidth="1"/>
    <col min="3864" max="3864" width="6.5703125" style="416" customWidth="1"/>
    <col min="3865" max="3865" width="5.5703125" style="416" customWidth="1"/>
    <col min="3866" max="3867" width="1.85546875" style="416" customWidth="1"/>
    <col min="3868" max="3869" width="15.5703125" style="416" customWidth="1"/>
    <col min="3870" max="3870" width="1.85546875" style="416" customWidth="1"/>
    <col min="3871" max="3871" width="1.7109375" style="416" customWidth="1"/>
    <col min="3872" max="3872" width="1.85546875" style="416" customWidth="1"/>
    <col min="3873" max="3876" width="12.140625" style="416" customWidth="1"/>
    <col min="3877" max="3877" width="1.85546875" style="416" customWidth="1"/>
    <col min="3878" max="3879" width="1.42578125" style="416" customWidth="1"/>
    <col min="3880" max="3880" width="11.42578125" style="416"/>
    <col min="3881" max="3883" width="18.7109375" style="416" customWidth="1"/>
    <col min="3884" max="4096" width="11.42578125" style="416"/>
    <col min="4097" max="4097" width="0.140625" style="416" customWidth="1"/>
    <col min="4098" max="4098" width="2.7109375" style="416" customWidth="1"/>
    <col min="4099" max="4099" width="15.42578125" style="416" customWidth="1"/>
    <col min="4100" max="4100" width="1.28515625" style="416" customWidth="1"/>
    <col min="4101" max="4101" width="71.42578125" style="416" customWidth="1"/>
    <col min="4102" max="4106" width="4.7109375" style="416" customWidth="1"/>
    <col min="4107" max="4110" width="5.5703125" style="416" customWidth="1"/>
    <col min="4111" max="4111" width="4.7109375" style="416" customWidth="1"/>
    <col min="4112" max="4112" width="5.5703125" style="416" customWidth="1"/>
    <col min="4113" max="4119" width="4.7109375" style="416" customWidth="1"/>
    <col min="4120" max="4120" width="6.5703125" style="416" customWidth="1"/>
    <col min="4121" max="4121" width="5.5703125" style="416" customWidth="1"/>
    <col min="4122" max="4123" width="1.85546875" style="416" customWidth="1"/>
    <col min="4124" max="4125" width="15.5703125" style="416" customWidth="1"/>
    <col min="4126" max="4126" width="1.85546875" style="416" customWidth="1"/>
    <col min="4127" max="4127" width="1.7109375" style="416" customWidth="1"/>
    <col min="4128" max="4128" width="1.85546875" style="416" customWidth="1"/>
    <col min="4129" max="4132" width="12.140625" style="416" customWidth="1"/>
    <col min="4133" max="4133" width="1.85546875" style="416" customWidth="1"/>
    <col min="4134" max="4135" width="1.42578125" style="416" customWidth="1"/>
    <col min="4136" max="4136" width="11.42578125" style="416"/>
    <col min="4137" max="4139" width="18.7109375" style="416" customWidth="1"/>
    <col min="4140" max="4352" width="11.42578125" style="416"/>
    <col min="4353" max="4353" width="0.140625" style="416" customWidth="1"/>
    <col min="4354" max="4354" width="2.7109375" style="416" customWidth="1"/>
    <col min="4355" max="4355" width="15.42578125" style="416" customWidth="1"/>
    <col min="4356" max="4356" width="1.28515625" style="416" customWidth="1"/>
    <col min="4357" max="4357" width="71.42578125" style="416" customWidth="1"/>
    <col min="4358" max="4362" width="4.7109375" style="416" customWidth="1"/>
    <col min="4363" max="4366" width="5.5703125" style="416" customWidth="1"/>
    <col min="4367" max="4367" width="4.7109375" style="416" customWidth="1"/>
    <col min="4368" max="4368" width="5.5703125" style="416" customWidth="1"/>
    <col min="4369" max="4375" width="4.7109375" style="416" customWidth="1"/>
    <col min="4376" max="4376" width="6.5703125" style="416" customWidth="1"/>
    <col min="4377" max="4377" width="5.5703125" style="416" customWidth="1"/>
    <col min="4378" max="4379" width="1.85546875" style="416" customWidth="1"/>
    <col min="4380" max="4381" width="15.5703125" style="416" customWidth="1"/>
    <col min="4382" max="4382" width="1.85546875" style="416" customWidth="1"/>
    <col min="4383" max="4383" width="1.7109375" style="416" customWidth="1"/>
    <col min="4384" max="4384" width="1.85546875" style="416" customWidth="1"/>
    <col min="4385" max="4388" width="12.140625" style="416" customWidth="1"/>
    <col min="4389" max="4389" width="1.85546875" style="416" customWidth="1"/>
    <col min="4390" max="4391" width="1.42578125" style="416" customWidth="1"/>
    <col min="4392" max="4392" width="11.42578125" style="416"/>
    <col min="4393" max="4395" width="18.7109375" style="416" customWidth="1"/>
    <col min="4396" max="4608" width="11.42578125" style="416"/>
    <col min="4609" max="4609" width="0.140625" style="416" customWidth="1"/>
    <col min="4610" max="4610" width="2.7109375" style="416" customWidth="1"/>
    <col min="4611" max="4611" width="15.42578125" style="416" customWidth="1"/>
    <col min="4612" max="4612" width="1.28515625" style="416" customWidth="1"/>
    <col min="4613" max="4613" width="71.42578125" style="416" customWidth="1"/>
    <col min="4614" max="4618" width="4.7109375" style="416" customWidth="1"/>
    <col min="4619" max="4622" width="5.5703125" style="416" customWidth="1"/>
    <col min="4623" max="4623" width="4.7109375" style="416" customWidth="1"/>
    <col min="4624" max="4624" width="5.5703125" style="416" customWidth="1"/>
    <col min="4625" max="4631" width="4.7109375" style="416" customWidth="1"/>
    <col min="4632" max="4632" width="6.5703125" style="416" customWidth="1"/>
    <col min="4633" max="4633" width="5.5703125" style="416" customWidth="1"/>
    <col min="4634" max="4635" width="1.85546875" style="416" customWidth="1"/>
    <col min="4636" max="4637" width="15.5703125" style="416" customWidth="1"/>
    <col min="4638" max="4638" width="1.85546875" style="416" customWidth="1"/>
    <col min="4639" max="4639" width="1.7109375" style="416" customWidth="1"/>
    <col min="4640" max="4640" width="1.85546875" style="416" customWidth="1"/>
    <col min="4641" max="4644" width="12.140625" style="416" customWidth="1"/>
    <col min="4645" max="4645" width="1.85546875" style="416" customWidth="1"/>
    <col min="4646" max="4647" width="1.42578125" style="416" customWidth="1"/>
    <col min="4648" max="4648" width="11.42578125" style="416"/>
    <col min="4649" max="4651" width="18.7109375" style="416" customWidth="1"/>
    <col min="4652" max="4864" width="11.42578125" style="416"/>
    <col min="4865" max="4865" width="0.140625" style="416" customWidth="1"/>
    <col min="4866" max="4866" width="2.7109375" style="416" customWidth="1"/>
    <col min="4867" max="4867" width="15.42578125" style="416" customWidth="1"/>
    <col min="4868" max="4868" width="1.28515625" style="416" customWidth="1"/>
    <col min="4869" max="4869" width="71.42578125" style="416" customWidth="1"/>
    <col min="4870" max="4874" width="4.7109375" style="416" customWidth="1"/>
    <col min="4875" max="4878" width="5.5703125" style="416" customWidth="1"/>
    <col min="4879" max="4879" width="4.7109375" style="416" customWidth="1"/>
    <col min="4880" max="4880" width="5.5703125" style="416" customWidth="1"/>
    <col min="4881" max="4887" width="4.7109375" style="416" customWidth="1"/>
    <col min="4888" max="4888" width="6.5703125" style="416" customWidth="1"/>
    <col min="4889" max="4889" width="5.5703125" style="416" customWidth="1"/>
    <col min="4890" max="4891" width="1.85546875" style="416" customWidth="1"/>
    <col min="4892" max="4893" width="15.5703125" style="416" customWidth="1"/>
    <col min="4894" max="4894" width="1.85546875" style="416" customWidth="1"/>
    <col min="4895" max="4895" width="1.7109375" style="416" customWidth="1"/>
    <col min="4896" max="4896" width="1.85546875" style="416" customWidth="1"/>
    <col min="4897" max="4900" width="12.140625" style="416" customWidth="1"/>
    <col min="4901" max="4901" width="1.85546875" style="416" customWidth="1"/>
    <col min="4902" max="4903" width="1.42578125" style="416" customWidth="1"/>
    <col min="4904" max="4904" width="11.42578125" style="416"/>
    <col min="4905" max="4907" width="18.7109375" style="416" customWidth="1"/>
    <col min="4908" max="5120" width="11.42578125" style="416"/>
    <col min="5121" max="5121" width="0.140625" style="416" customWidth="1"/>
    <col min="5122" max="5122" width="2.7109375" style="416" customWidth="1"/>
    <col min="5123" max="5123" width="15.42578125" style="416" customWidth="1"/>
    <col min="5124" max="5124" width="1.28515625" style="416" customWidth="1"/>
    <col min="5125" max="5125" width="71.42578125" style="416" customWidth="1"/>
    <col min="5126" max="5130" width="4.7109375" style="416" customWidth="1"/>
    <col min="5131" max="5134" width="5.5703125" style="416" customWidth="1"/>
    <col min="5135" max="5135" width="4.7109375" style="416" customWidth="1"/>
    <col min="5136" max="5136" width="5.5703125" style="416" customWidth="1"/>
    <col min="5137" max="5143" width="4.7109375" style="416" customWidth="1"/>
    <col min="5144" max="5144" width="6.5703125" style="416" customWidth="1"/>
    <col min="5145" max="5145" width="5.5703125" style="416" customWidth="1"/>
    <col min="5146" max="5147" width="1.85546875" style="416" customWidth="1"/>
    <col min="5148" max="5149" width="15.5703125" style="416" customWidth="1"/>
    <col min="5150" max="5150" width="1.85546875" style="416" customWidth="1"/>
    <col min="5151" max="5151" width="1.7109375" style="416" customWidth="1"/>
    <col min="5152" max="5152" width="1.85546875" style="416" customWidth="1"/>
    <col min="5153" max="5156" width="12.140625" style="416" customWidth="1"/>
    <col min="5157" max="5157" width="1.85546875" style="416" customWidth="1"/>
    <col min="5158" max="5159" width="1.42578125" style="416" customWidth="1"/>
    <col min="5160" max="5160" width="11.42578125" style="416"/>
    <col min="5161" max="5163" width="18.7109375" style="416" customWidth="1"/>
    <col min="5164" max="5376" width="11.42578125" style="416"/>
    <col min="5377" max="5377" width="0.140625" style="416" customWidth="1"/>
    <col min="5378" max="5378" width="2.7109375" style="416" customWidth="1"/>
    <col min="5379" max="5379" width="15.42578125" style="416" customWidth="1"/>
    <col min="5380" max="5380" width="1.28515625" style="416" customWidth="1"/>
    <col min="5381" max="5381" width="71.42578125" style="416" customWidth="1"/>
    <col min="5382" max="5386" width="4.7109375" style="416" customWidth="1"/>
    <col min="5387" max="5390" width="5.5703125" style="416" customWidth="1"/>
    <col min="5391" max="5391" width="4.7109375" style="416" customWidth="1"/>
    <col min="5392" max="5392" width="5.5703125" style="416" customWidth="1"/>
    <col min="5393" max="5399" width="4.7109375" style="416" customWidth="1"/>
    <col min="5400" max="5400" width="6.5703125" style="416" customWidth="1"/>
    <col min="5401" max="5401" width="5.5703125" style="416" customWidth="1"/>
    <col min="5402" max="5403" width="1.85546875" style="416" customWidth="1"/>
    <col min="5404" max="5405" width="15.5703125" style="416" customWidth="1"/>
    <col min="5406" max="5406" width="1.85546875" style="416" customWidth="1"/>
    <col min="5407" max="5407" width="1.7109375" style="416" customWidth="1"/>
    <col min="5408" max="5408" width="1.85546875" style="416" customWidth="1"/>
    <col min="5409" max="5412" width="12.140625" style="416" customWidth="1"/>
    <col min="5413" max="5413" width="1.85546875" style="416" customWidth="1"/>
    <col min="5414" max="5415" width="1.42578125" style="416" customWidth="1"/>
    <col min="5416" max="5416" width="11.42578125" style="416"/>
    <col min="5417" max="5419" width="18.7109375" style="416" customWidth="1"/>
    <col min="5420" max="5632" width="11.42578125" style="416"/>
    <col min="5633" max="5633" width="0.140625" style="416" customWidth="1"/>
    <col min="5634" max="5634" width="2.7109375" style="416" customWidth="1"/>
    <col min="5635" max="5635" width="15.42578125" style="416" customWidth="1"/>
    <col min="5636" max="5636" width="1.28515625" style="416" customWidth="1"/>
    <col min="5637" max="5637" width="71.42578125" style="416" customWidth="1"/>
    <col min="5638" max="5642" width="4.7109375" style="416" customWidth="1"/>
    <col min="5643" max="5646" width="5.5703125" style="416" customWidth="1"/>
    <col min="5647" max="5647" width="4.7109375" style="416" customWidth="1"/>
    <col min="5648" max="5648" width="5.5703125" style="416" customWidth="1"/>
    <col min="5649" max="5655" width="4.7109375" style="416" customWidth="1"/>
    <col min="5656" max="5656" width="6.5703125" style="416" customWidth="1"/>
    <col min="5657" max="5657" width="5.5703125" style="416" customWidth="1"/>
    <col min="5658" max="5659" width="1.85546875" style="416" customWidth="1"/>
    <col min="5660" max="5661" width="15.5703125" style="416" customWidth="1"/>
    <col min="5662" max="5662" width="1.85546875" style="416" customWidth="1"/>
    <col min="5663" max="5663" width="1.7109375" style="416" customWidth="1"/>
    <col min="5664" max="5664" width="1.85546875" style="416" customWidth="1"/>
    <col min="5665" max="5668" width="12.140625" style="416" customWidth="1"/>
    <col min="5669" max="5669" width="1.85546875" style="416" customWidth="1"/>
    <col min="5670" max="5671" width="1.42578125" style="416" customWidth="1"/>
    <col min="5672" max="5672" width="11.42578125" style="416"/>
    <col min="5673" max="5675" width="18.7109375" style="416" customWidth="1"/>
    <col min="5676" max="5888" width="11.42578125" style="416"/>
    <col min="5889" max="5889" width="0.140625" style="416" customWidth="1"/>
    <col min="5890" max="5890" width="2.7109375" style="416" customWidth="1"/>
    <col min="5891" max="5891" width="15.42578125" style="416" customWidth="1"/>
    <col min="5892" max="5892" width="1.28515625" style="416" customWidth="1"/>
    <col min="5893" max="5893" width="71.42578125" style="416" customWidth="1"/>
    <col min="5894" max="5898" width="4.7109375" style="416" customWidth="1"/>
    <col min="5899" max="5902" width="5.5703125" style="416" customWidth="1"/>
    <col min="5903" max="5903" width="4.7109375" style="416" customWidth="1"/>
    <col min="5904" max="5904" width="5.5703125" style="416" customWidth="1"/>
    <col min="5905" max="5911" width="4.7109375" style="416" customWidth="1"/>
    <col min="5912" max="5912" width="6.5703125" style="416" customWidth="1"/>
    <col min="5913" max="5913" width="5.5703125" style="416" customWidth="1"/>
    <col min="5914" max="5915" width="1.85546875" style="416" customWidth="1"/>
    <col min="5916" max="5917" width="15.5703125" style="416" customWidth="1"/>
    <col min="5918" max="5918" width="1.85546875" style="416" customWidth="1"/>
    <col min="5919" max="5919" width="1.7109375" style="416" customWidth="1"/>
    <col min="5920" max="5920" width="1.85546875" style="416" customWidth="1"/>
    <col min="5921" max="5924" width="12.140625" style="416" customWidth="1"/>
    <col min="5925" max="5925" width="1.85546875" style="416" customWidth="1"/>
    <col min="5926" max="5927" width="1.42578125" style="416" customWidth="1"/>
    <col min="5928" max="5928" width="11.42578125" style="416"/>
    <col min="5929" max="5931" width="18.7109375" style="416" customWidth="1"/>
    <col min="5932" max="6144" width="11.42578125" style="416"/>
    <col min="6145" max="6145" width="0.140625" style="416" customWidth="1"/>
    <col min="6146" max="6146" width="2.7109375" style="416" customWidth="1"/>
    <col min="6147" max="6147" width="15.42578125" style="416" customWidth="1"/>
    <col min="6148" max="6148" width="1.28515625" style="416" customWidth="1"/>
    <col min="6149" max="6149" width="71.42578125" style="416" customWidth="1"/>
    <col min="6150" max="6154" width="4.7109375" style="416" customWidth="1"/>
    <col min="6155" max="6158" width="5.5703125" style="416" customWidth="1"/>
    <col min="6159" max="6159" width="4.7109375" style="416" customWidth="1"/>
    <col min="6160" max="6160" width="5.5703125" style="416" customWidth="1"/>
    <col min="6161" max="6167" width="4.7109375" style="416" customWidth="1"/>
    <col min="6168" max="6168" width="6.5703125" style="416" customWidth="1"/>
    <col min="6169" max="6169" width="5.5703125" style="416" customWidth="1"/>
    <col min="6170" max="6171" width="1.85546875" style="416" customWidth="1"/>
    <col min="6172" max="6173" width="15.5703125" style="416" customWidth="1"/>
    <col min="6174" max="6174" width="1.85546875" style="416" customWidth="1"/>
    <col min="6175" max="6175" width="1.7109375" style="416" customWidth="1"/>
    <col min="6176" max="6176" width="1.85546875" style="416" customWidth="1"/>
    <col min="6177" max="6180" width="12.140625" style="416" customWidth="1"/>
    <col min="6181" max="6181" width="1.85546875" style="416" customWidth="1"/>
    <col min="6182" max="6183" width="1.42578125" style="416" customWidth="1"/>
    <col min="6184" max="6184" width="11.42578125" style="416"/>
    <col min="6185" max="6187" width="18.7109375" style="416" customWidth="1"/>
    <col min="6188" max="6400" width="11.42578125" style="416"/>
    <col min="6401" max="6401" width="0.140625" style="416" customWidth="1"/>
    <col min="6402" max="6402" width="2.7109375" style="416" customWidth="1"/>
    <col min="6403" max="6403" width="15.42578125" style="416" customWidth="1"/>
    <col min="6404" max="6404" width="1.28515625" style="416" customWidth="1"/>
    <col min="6405" max="6405" width="71.42578125" style="416" customWidth="1"/>
    <col min="6406" max="6410" width="4.7109375" style="416" customWidth="1"/>
    <col min="6411" max="6414" width="5.5703125" style="416" customWidth="1"/>
    <col min="6415" max="6415" width="4.7109375" style="416" customWidth="1"/>
    <col min="6416" max="6416" width="5.5703125" style="416" customWidth="1"/>
    <col min="6417" max="6423" width="4.7109375" style="416" customWidth="1"/>
    <col min="6424" max="6424" width="6.5703125" style="416" customWidth="1"/>
    <col min="6425" max="6425" width="5.5703125" style="416" customWidth="1"/>
    <col min="6426" max="6427" width="1.85546875" style="416" customWidth="1"/>
    <col min="6428" max="6429" width="15.5703125" style="416" customWidth="1"/>
    <col min="6430" max="6430" width="1.85546875" style="416" customWidth="1"/>
    <col min="6431" max="6431" width="1.7109375" style="416" customWidth="1"/>
    <col min="6432" max="6432" width="1.85546875" style="416" customWidth="1"/>
    <col min="6433" max="6436" width="12.140625" style="416" customWidth="1"/>
    <col min="6437" max="6437" width="1.85546875" style="416" customWidth="1"/>
    <col min="6438" max="6439" width="1.42578125" style="416" customWidth="1"/>
    <col min="6440" max="6440" width="11.42578125" style="416"/>
    <col min="6441" max="6443" width="18.7109375" style="416" customWidth="1"/>
    <col min="6444" max="6656" width="11.42578125" style="416"/>
    <col min="6657" max="6657" width="0.140625" style="416" customWidth="1"/>
    <col min="6658" max="6658" width="2.7109375" style="416" customWidth="1"/>
    <col min="6659" max="6659" width="15.42578125" style="416" customWidth="1"/>
    <col min="6660" max="6660" width="1.28515625" style="416" customWidth="1"/>
    <col min="6661" max="6661" width="71.42578125" style="416" customWidth="1"/>
    <col min="6662" max="6666" width="4.7109375" style="416" customWidth="1"/>
    <col min="6667" max="6670" width="5.5703125" style="416" customWidth="1"/>
    <col min="6671" max="6671" width="4.7109375" style="416" customWidth="1"/>
    <col min="6672" max="6672" width="5.5703125" style="416" customWidth="1"/>
    <col min="6673" max="6679" width="4.7109375" style="416" customWidth="1"/>
    <col min="6680" max="6680" width="6.5703125" style="416" customWidth="1"/>
    <col min="6681" max="6681" width="5.5703125" style="416" customWidth="1"/>
    <col min="6682" max="6683" width="1.85546875" style="416" customWidth="1"/>
    <col min="6684" max="6685" width="15.5703125" style="416" customWidth="1"/>
    <col min="6686" max="6686" width="1.85546875" style="416" customWidth="1"/>
    <col min="6687" max="6687" width="1.7109375" style="416" customWidth="1"/>
    <col min="6688" max="6688" width="1.85546875" style="416" customWidth="1"/>
    <col min="6689" max="6692" width="12.140625" style="416" customWidth="1"/>
    <col min="6693" max="6693" width="1.85546875" style="416" customWidth="1"/>
    <col min="6694" max="6695" width="1.42578125" style="416" customWidth="1"/>
    <col min="6696" max="6696" width="11.42578125" style="416"/>
    <col min="6697" max="6699" width="18.7109375" style="416" customWidth="1"/>
    <col min="6700" max="6912" width="11.42578125" style="416"/>
    <col min="6913" max="6913" width="0.140625" style="416" customWidth="1"/>
    <col min="6914" max="6914" width="2.7109375" style="416" customWidth="1"/>
    <col min="6915" max="6915" width="15.42578125" style="416" customWidth="1"/>
    <col min="6916" max="6916" width="1.28515625" style="416" customWidth="1"/>
    <col min="6917" max="6917" width="71.42578125" style="416" customWidth="1"/>
    <col min="6918" max="6922" width="4.7109375" style="416" customWidth="1"/>
    <col min="6923" max="6926" width="5.5703125" style="416" customWidth="1"/>
    <col min="6927" max="6927" width="4.7109375" style="416" customWidth="1"/>
    <col min="6928" max="6928" width="5.5703125" style="416" customWidth="1"/>
    <col min="6929" max="6935" width="4.7109375" style="416" customWidth="1"/>
    <col min="6936" max="6936" width="6.5703125" style="416" customWidth="1"/>
    <col min="6937" max="6937" width="5.5703125" style="416" customWidth="1"/>
    <col min="6938" max="6939" width="1.85546875" style="416" customWidth="1"/>
    <col min="6940" max="6941" width="15.5703125" style="416" customWidth="1"/>
    <col min="6942" max="6942" width="1.85546875" style="416" customWidth="1"/>
    <col min="6943" max="6943" width="1.7109375" style="416" customWidth="1"/>
    <col min="6944" max="6944" width="1.85546875" style="416" customWidth="1"/>
    <col min="6945" max="6948" width="12.140625" style="416" customWidth="1"/>
    <col min="6949" max="6949" width="1.85546875" style="416" customWidth="1"/>
    <col min="6950" max="6951" width="1.42578125" style="416" customWidth="1"/>
    <col min="6952" max="6952" width="11.42578125" style="416"/>
    <col min="6953" max="6955" width="18.7109375" style="416" customWidth="1"/>
    <col min="6956" max="7168" width="11.42578125" style="416"/>
    <col min="7169" max="7169" width="0.140625" style="416" customWidth="1"/>
    <col min="7170" max="7170" width="2.7109375" style="416" customWidth="1"/>
    <col min="7171" max="7171" width="15.42578125" style="416" customWidth="1"/>
    <col min="7172" max="7172" width="1.28515625" style="416" customWidth="1"/>
    <col min="7173" max="7173" width="71.42578125" style="416" customWidth="1"/>
    <col min="7174" max="7178" width="4.7109375" style="416" customWidth="1"/>
    <col min="7179" max="7182" width="5.5703125" style="416" customWidth="1"/>
    <col min="7183" max="7183" width="4.7109375" style="416" customWidth="1"/>
    <col min="7184" max="7184" width="5.5703125" style="416" customWidth="1"/>
    <col min="7185" max="7191" width="4.7109375" style="416" customWidth="1"/>
    <col min="7192" max="7192" width="6.5703125" style="416" customWidth="1"/>
    <col min="7193" max="7193" width="5.5703125" style="416" customWidth="1"/>
    <col min="7194" max="7195" width="1.85546875" style="416" customWidth="1"/>
    <col min="7196" max="7197" width="15.5703125" style="416" customWidth="1"/>
    <col min="7198" max="7198" width="1.85546875" style="416" customWidth="1"/>
    <col min="7199" max="7199" width="1.7109375" style="416" customWidth="1"/>
    <col min="7200" max="7200" width="1.85546875" style="416" customWidth="1"/>
    <col min="7201" max="7204" width="12.140625" style="416" customWidth="1"/>
    <col min="7205" max="7205" width="1.85546875" style="416" customWidth="1"/>
    <col min="7206" max="7207" width="1.42578125" style="416" customWidth="1"/>
    <col min="7208" max="7208" width="11.42578125" style="416"/>
    <col min="7209" max="7211" width="18.7109375" style="416" customWidth="1"/>
    <col min="7212" max="7424" width="11.42578125" style="416"/>
    <col min="7425" max="7425" width="0.140625" style="416" customWidth="1"/>
    <col min="7426" max="7426" width="2.7109375" style="416" customWidth="1"/>
    <col min="7427" max="7427" width="15.42578125" style="416" customWidth="1"/>
    <col min="7428" max="7428" width="1.28515625" style="416" customWidth="1"/>
    <col min="7429" max="7429" width="71.42578125" style="416" customWidth="1"/>
    <col min="7430" max="7434" width="4.7109375" style="416" customWidth="1"/>
    <col min="7435" max="7438" width="5.5703125" style="416" customWidth="1"/>
    <col min="7439" max="7439" width="4.7109375" style="416" customWidth="1"/>
    <col min="7440" max="7440" width="5.5703125" style="416" customWidth="1"/>
    <col min="7441" max="7447" width="4.7109375" style="416" customWidth="1"/>
    <col min="7448" max="7448" width="6.5703125" style="416" customWidth="1"/>
    <col min="7449" max="7449" width="5.5703125" style="416" customWidth="1"/>
    <col min="7450" max="7451" width="1.85546875" style="416" customWidth="1"/>
    <col min="7452" max="7453" width="15.5703125" style="416" customWidth="1"/>
    <col min="7454" max="7454" width="1.85546875" style="416" customWidth="1"/>
    <col min="7455" max="7455" width="1.7109375" style="416" customWidth="1"/>
    <col min="7456" max="7456" width="1.85546875" style="416" customWidth="1"/>
    <col min="7457" max="7460" width="12.140625" style="416" customWidth="1"/>
    <col min="7461" max="7461" width="1.85546875" style="416" customWidth="1"/>
    <col min="7462" max="7463" width="1.42578125" style="416" customWidth="1"/>
    <col min="7464" max="7464" width="11.42578125" style="416"/>
    <col min="7465" max="7467" width="18.7109375" style="416" customWidth="1"/>
    <col min="7468" max="7680" width="11.42578125" style="416"/>
    <col min="7681" max="7681" width="0.140625" style="416" customWidth="1"/>
    <col min="7682" max="7682" width="2.7109375" style="416" customWidth="1"/>
    <col min="7683" max="7683" width="15.42578125" style="416" customWidth="1"/>
    <col min="7684" max="7684" width="1.28515625" style="416" customWidth="1"/>
    <col min="7685" max="7685" width="71.42578125" style="416" customWidth="1"/>
    <col min="7686" max="7690" width="4.7109375" style="416" customWidth="1"/>
    <col min="7691" max="7694" width="5.5703125" style="416" customWidth="1"/>
    <col min="7695" max="7695" width="4.7109375" style="416" customWidth="1"/>
    <col min="7696" max="7696" width="5.5703125" style="416" customWidth="1"/>
    <col min="7697" max="7703" width="4.7109375" style="416" customWidth="1"/>
    <col min="7704" max="7704" width="6.5703125" style="416" customWidth="1"/>
    <col min="7705" max="7705" width="5.5703125" style="416" customWidth="1"/>
    <col min="7706" max="7707" width="1.85546875" style="416" customWidth="1"/>
    <col min="7708" max="7709" width="15.5703125" style="416" customWidth="1"/>
    <col min="7710" max="7710" width="1.85546875" style="416" customWidth="1"/>
    <col min="7711" max="7711" width="1.7109375" style="416" customWidth="1"/>
    <col min="7712" max="7712" width="1.85546875" style="416" customWidth="1"/>
    <col min="7713" max="7716" width="12.140625" style="416" customWidth="1"/>
    <col min="7717" max="7717" width="1.85546875" style="416" customWidth="1"/>
    <col min="7718" max="7719" width="1.42578125" style="416" customWidth="1"/>
    <col min="7720" max="7720" width="11.42578125" style="416"/>
    <col min="7721" max="7723" width="18.7109375" style="416" customWidth="1"/>
    <col min="7724" max="7936" width="11.42578125" style="416"/>
    <col min="7937" max="7937" width="0.140625" style="416" customWidth="1"/>
    <col min="7938" max="7938" width="2.7109375" style="416" customWidth="1"/>
    <col min="7939" max="7939" width="15.42578125" style="416" customWidth="1"/>
    <col min="7940" max="7940" width="1.28515625" style="416" customWidth="1"/>
    <col min="7941" max="7941" width="71.42578125" style="416" customWidth="1"/>
    <col min="7942" max="7946" width="4.7109375" style="416" customWidth="1"/>
    <col min="7947" max="7950" width="5.5703125" style="416" customWidth="1"/>
    <col min="7951" max="7951" width="4.7109375" style="416" customWidth="1"/>
    <col min="7952" max="7952" width="5.5703125" style="416" customWidth="1"/>
    <col min="7953" max="7959" width="4.7109375" style="416" customWidth="1"/>
    <col min="7960" max="7960" width="6.5703125" style="416" customWidth="1"/>
    <col min="7961" max="7961" width="5.5703125" style="416" customWidth="1"/>
    <col min="7962" max="7963" width="1.85546875" style="416" customWidth="1"/>
    <col min="7964" max="7965" width="15.5703125" style="416" customWidth="1"/>
    <col min="7966" max="7966" width="1.85546875" style="416" customWidth="1"/>
    <col min="7967" max="7967" width="1.7109375" style="416" customWidth="1"/>
    <col min="7968" max="7968" width="1.85546875" style="416" customWidth="1"/>
    <col min="7969" max="7972" width="12.140625" style="416" customWidth="1"/>
    <col min="7973" max="7973" width="1.85546875" style="416" customWidth="1"/>
    <col min="7974" max="7975" width="1.42578125" style="416" customWidth="1"/>
    <col min="7976" max="7976" width="11.42578125" style="416"/>
    <col min="7977" max="7979" width="18.7109375" style="416" customWidth="1"/>
    <col min="7980" max="8192" width="11.42578125" style="416"/>
    <col min="8193" max="8193" width="0.140625" style="416" customWidth="1"/>
    <col min="8194" max="8194" width="2.7109375" style="416" customWidth="1"/>
    <col min="8195" max="8195" width="15.42578125" style="416" customWidth="1"/>
    <col min="8196" max="8196" width="1.28515625" style="416" customWidth="1"/>
    <col min="8197" max="8197" width="71.42578125" style="416" customWidth="1"/>
    <col min="8198" max="8202" width="4.7109375" style="416" customWidth="1"/>
    <col min="8203" max="8206" width="5.5703125" style="416" customWidth="1"/>
    <col min="8207" max="8207" width="4.7109375" style="416" customWidth="1"/>
    <col min="8208" max="8208" width="5.5703125" style="416" customWidth="1"/>
    <col min="8209" max="8215" width="4.7109375" style="416" customWidth="1"/>
    <col min="8216" max="8216" width="6.5703125" style="416" customWidth="1"/>
    <col min="8217" max="8217" width="5.5703125" style="416" customWidth="1"/>
    <col min="8218" max="8219" width="1.85546875" style="416" customWidth="1"/>
    <col min="8220" max="8221" width="15.5703125" style="416" customWidth="1"/>
    <col min="8222" max="8222" width="1.85546875" style="416" customWidth="1"/>
    <col min="8223" max="8223" width="1.7109375" style="416" customWidth="1"/>
    <col min="8224" max="8224" width="1.85546875" style="416" customWidth="1"/>
    <col min="8225" max="8228" width="12.140625" style="416" customWidth="1"/>
    <col min="8229" max="8229" width="1.85546875" style="416" customWidth="1"/>
    <col min="8230" max="8231" width="1.42578125" style="416" customWidth="1"/>
    <col min="8232" max="8232" width="11.42578125" style="416"/>
    <col min="8233" max="8235" width="18.7109375" style="416" customWidth="1"/>
    <col min="8236" max="8448" width="11.42578125" style="416"/>
    <col min="8449" max="8449" width="0.140625" style="416" customWidth="1"/>
    <col min="8450" max="8450" width="2.7109375" style="416" customWidth="1"/>
    <col min="8451" max="8451" width="15.42578125" style="416" customWidth="1"/>
    <col min="8452" max="8452" width="1.28515625" style="416" customWidth="1"/>
    <col min="8453" max="8453" width="71.42578125" style="416" customWidth="1"/>
    <col min="8454" max="8458" width="4.7109375" style="416" customWidth="1"/>
    <col min="8459" max="8462" width="5.5703125" style="416" customWidth="1"/>
    <col min="8463" max="8463" width="4.7109375" style="416" customWidth="1"/>
    <col min="8464" max="8464" width="5.5703125" style="416" customWidth="1"/>
    <col min="8465" max="8471" width="4.7109375" style="416" customWidth="1"/>
    <col min="8472" max="8472" width="6.5703125" style="416" customWidth="1"/>
    <col min="8473" max="8473" width="5.5703125" style="416" customWidth="1"/>
    <col min="8474" max="8475" width="1.85546875" style="416" customWidth="1"/>
    <col min="8476" max="8477" width="15.5703125" style="416" customWidth="1"/>
    <col min="8478" max="8478" width="1.85546875" style="416" customWidth="1"/>
    <col min="8479" max="8479" width="1.7109375" style="416" customWidth="1"/>
    <col min="8480" max="8480" width="1.85546875" style="416" customWidth="1"/>
    <col min="8481" max="8484" width="12.140625" style="416" customWidth="1"/>
    <col min="8485" max="8485" width="1.85546875" style="416" customWidth="1"/>
    <col min="8486" max="8487" width="1.42578125" style="416" customWidth="1"/>
    <col min="8488" max="8488" width="11.42578125" style="416"/>
    <col min="8489" max="8491" width="18.7109375" style="416" customWidth="1"/>
    <col min="8492" max="8704" width="11.42578125" style="416"/>
    <col min="8705" max="8705" width="0.140625" style="416" customWidth="1"/>
    <col min="8706" max="8706" width="2.7109375" style="416" customWidth="1"/>
    <col min="8707" max="8707" width="15.42578125" style="416" customWidth="1"/>
    <col min="8708" max="8708" width="1.28515625" style="416" customWidth="1"/>
    <col min="8709" max="8709" width="71.42578125" style="416" customWidth="1"/>
    <col min="8710" max="8714" width="4.7109375" style="416" customWidth="1"/>
    <col min="8715" max="8718" width="5.5703125" style="416" customWidth="1"/>
    <col min="8719" max="8719" width="4.7109375" style="416" customWidth="1"/>
    <col min="8720" max="8720" width="5.5703125" style="416" customWidth="1"/>
    <col min="8721" max="8727" width="4.7109375" style="416" customWidth="1"/>
    <col min="8728" max="8728" width="6.5703125" style="416" customWidth="1"/>
    <col min="8729" max="8729" width="5.5703125" style="416" customWidth="1"/>
    <col min="8730" max="8731" width="1.85546875" style="416" customWidth="1"/>
    <col min="8732" max="8733" width="15.5703125" style="416" customWidth="1"/>
    <col min="8734" max="8734" width="1.85546875" style="416" customWidth="1"/>
    <col min="8735" max="8735" width="1.7109375" style="416" customWidth="1"/>
    <col min="8736" max="8736" width="1.85546875" style="416" customWidth="1"/>
    <col min="8737" max="8740" width="12.140625" style="416" customWidth="1"/>
    <col min="8741" max="8741" width="1.85546875" style="416" customWidth="1"/>
    <col min="8742" max="8743" width="1.42578125" style="416" customWidth="1"/>
    <col min="8744" max="8744" width="11.42578125" style="416"/>
    <col min="8745" max="8747" width="18.7109375" style="416" customWidth="1"/>
    <col min="8748" max="8960" width="11.42578125" style="416"/>
    <col min="8961" max="8961" width="0.140625" style="416" customWidth="1"/>
    <col min="8962" max="8962" width="2.7109375" style="416" customWidth="1"/>
    <col min="8963" max="8963" width="15.42578125" style="416" customWidth="1"/>
    <col min="8964" max="8964" width="1.28515625" style="416" customWidth="1"/>
    <col min="8965" max="8965" width="71.42578125" style="416" customWidth="1"/>
    <col min="8966" max="8970" width="4.7109375" style="416" customWidth="1"/>
    <col min="8971" max="8974" width="5.5703125" style="416" customWidth="1"/>
    <col min="8975" max="8975" width="4.7109375" style="416" customWidth="1"/>
    <col min="8976" max="8976" width="5.5703125" style="416" customWidth="1"/>
    <col min="8977" max="8983" width="4.7109375" style="416" customWidth="1"/>
    <col min="8984" max="8984" width="6.5703125" style="416" customWidth="1"/>
    <col min="8985" max="8985" width="5.5703125" style="416" customWidth="1"/>
    <col min="8986" max="8987" width="1.85546875" style="416" customWidth="1"/>
    <col min="8988" max="8989" width="15.5703125" style="416" customWidth="1"/>
    <col min="8990" max="8990" width="1.85546875" style="416" customWidth="1"/>
    <col min="8991" max="8991" width="1.7109375" style="416" customWidth="1"/>
    <col min="8992" max="8992" width="1.85546875" style="416" customWidth="1"/>
    <col min="8993" max="8996" width="12.140625" style="416" customWidth="1"/>
    <col min="8997" max="8997" width="1.85546875" style="416" customWidth="1"/>
    <col min="8998" max="8999" width="1.42578125" style="416" customWidth="1"/>
    <col min="9000" max="9000" width="11.42578125" style="416"/>
    <col min="9001" max="9003" width="18.7109375" style="416" customWidth="1"/>
    <col min="9004" max="9216" width="11.42578125" style="416"/>
    <col min="9217" max="9217" width="0.140625" style="416" customWidth="1"/>
    <col min="9218" max="9218" width="2.7109375" style="416" customWidth="1"/>
    <col min="9219" max="9219" width="15.42578125" style="416" customWidth="1"/>
    <col min="9220" max="9220" width="1.28515625" style="416" customWidth="1"/>
    <col min="9221" max="9221" width="71.42578125" style="416" customWidth="1"/>
    <col min="9222" max="9226" width="4.7109375" style="416" customWidth="1"/>
    <col min="9227" max="9230" width="5.5703125" style="416" customWidth="1"/>
    <col min="9231" max="9231" width="4.7109375" style="416" customWidth="1"/>
    <col min="9232" max="9232" width="5.5703125" style="416" customWidth="1"/>
    <col min="9233" max="9239" width="4.7109375" style="416" customWidth="1"/>
    <col min="9240" max="9240" width="6.5703125" style="416" customWidth="1"/>
    <col min="9241" max="9241" width="5.5703125" style="416" customWidth="1"/>
    <col min="9242" max="9243" width="1.85546875" style="416" customWidth="1"/>
    <col min="9244" max="9245" width="15.5703125" style="416" customWidth="1"/>
    <col min="9246" max="9246" width="1.85546875" style="416" customWidth="1"/>
    <col min="9247" max="9247" width="1.7109375" style="416" customWidth="1"/>
    <col min="9248" max="9248" width="1.85546875" style="416" customWidth="1"/>
    <col min="9249" max="9252" width="12.140625" style="416" customWidth="1"/>
    <col min="9253" max="9253" width="1.85546875" style="416" customWidth="1"/>
    <col min="9254" max="9255" width="1.42578125" style="416" customWidth="1"/>
    <col min="9256" max="9256" width="11.42578125" style="416"/>
    <col min="9257" max="9259" width="18.7109375" style="416" customWidth="1"/>
    <col min="9260" max="9472" width="11.42578125" style="416"/>
    <col min="9473" max="9473" width="0.140625" style="416" customWidth="1"/>
    <col min="9474" max="9474" width="2.7109375" style="416" customWidth="1"/>
    <col min="9475" max="9475" width="15.42578125" style="416" customWidth="1"/>
    <col min="9476" max="9476" width="1.28515625" style="416" customWidth="1"/>
    <col min="9477" max="9477" width="71.42578125" style="416" customWidth="1"/>
    <col min="9478" max="9482" width="4.7109375" style="416" customWidth="1"/>
    <col min="9483" max="9486" width="5.5703125" style="416" customWidth="1"/>
    <col min="9487" max="9487" width="4.7109375" style="416" customWidth="1"/>
    <col min="9488" max="9488" width="5.5703125" style="416" customWidth="1"/>
    <col min="9489" max="9495" width="4.7109375" style="416" customWidth="1"/>
    <col min="9496" max="9496" width="6.5703125" style="416" customWidth="1"/>
    <col min="9497" max="9497" width="5.5703125" style="416" customWidth="1"/>
    <col min="9498" max="9499" width="1.85546875" style="416" customWidth="1"/>
    <col min="9500" max="9501" width="15.5703125" style="416" customWidth="1"/>
    <col min="9502" max="9502" width="1.85546875" style="416" customWidth="1"/>
    <col min="9503" max="9503" width="1.7109375" style="416" customWidth="1"/>
    <col min="9504" max="9504" width="1.85546875" style="416" customWidth="1"/>
    <col min="9505" max="9508" width="12.140625" style="416" customWidth="1"/>
    <col min="9509" max="9509" width="1.85546875" style="416" customWidth="1"/>
    <col min="9510" max="9511" width="1.42578125" style="416" customWidth="1"/>
    <col min="9512" max="9512" width="11.42578125" style="416"/>
    <col min="9513" max="9515" width="18.7109375" style="416" customWidth="1"/>
    <col min="9516" max="9728" width="11.42578125" style="416"/>
    <col min="9729" max="9729" width="0.140625" style="416" customWidth="1"/>
    <col min="9730" max="9730" width="2.7109375" style="416" customWidth="1"/>
    <col min="9731" max="9731" width="15.42578125" style="416" customWidth="1"/>
    <col min="9732" max="9732" width="1.28515625" style="416" customWidth="1"/>
    <col min="9733" max="9733" width="71.42578125" style="416" customWidth="1"/>
    <col min="9734" max="9738" width="4.7109375" style="416" customWidth="1"/>
    <col min="9739" max="9742" width="5.5703125" style="416" customWidth="1"/>
    <col min="9743" max="9743" width="4.7109375" style="416" customWidth="1"/>
    <col min="9744" max="9744" width="5.5703125" style="416" customWidth="1"/>
    <col min="9745" max="9751" width="4.7109375" style="416" customWidth="1"/>
    <col min="9752" max="9752" width="6.5703125" style="416" customWidth="1"/>
    <col min="9753" max="9753" width="5.5703125" style="416" customWidth="1"/>
    <col min="9754" max="9755" width="1.85546875" style="416" customWidth="1"/>
    <col min="9756" max="9757" width="15.5703125" style="416" customWidth="1"/>
    <col min="9758" max="9758" width="1.85546875" style="416" customWidth="1"/>
    <col min="9759" max="9759" width="1.7109375" style="416" customWidth="1"/>
    <col min="9760" max="9760" width="1.85546875" style="416" customWidth="1"/>
    <col min="9761" max="9764" width="12.140625" style="416" customWidth="1"/>
    <col min="9765" max="9765" width="1.85546875" style="416" customWidth="1"/>
    <col min="9766" max="9767" width="1.42578125" style="416" customWidth="1"/>
    <col min="9768" max="9768" width="11.42578125" style="416"/>
    <col min="9769" max="9771" width="18.7109375" style="416" customWidth="1"/>
    <col min="9772" max="9984" width="11.42578125" style="416"/>
    <col min="9985" max="9985" width="0.140625" style="416" customWidth="1"/>
    <col min="9986" max="9986" width="2.7109375" style="416" customWidth="1"/>
    <col min="9987" max="9987" width="15.42578125" style="416" customWidth="1"/>
    <col min="9988" max="9988" width="1.28515625" style="416" customWidth="1"/>
    <col min="9989" max="9989" width="71.42578125" style="416" customWidth="1"/>
    <col min="9990" max="9994" width="4.7109375" style="416" customWidth="1"/>
    <col min="9995" max="9998" width="5.5703125" style="416" customWidth="1"/>
    <col min="9999" max="9999" width="4.7109375" style="416" customWidth="1"/>
    <col min="10000" max="10000" width="5.5703125" style="416" customWidth="1"/>
    <col min="10001" max="10007" width="4.7109375" style="416" customWidth="1"/>
    <col min="10008" max="10008" width="6.5703125" style="416" customWidth="1"/>
    <col min="10009" max="10009" width="5.5703125" style="416" customWidth="1"/>
    <col min="10010" max="10011" width="1.85546875" style="416" customWidth="1"/>
    <col min="10012" max="10013" width="15.5703125" style="416" customWidth="1"/>
    <col min="10014" max="10014" width="1.85546875" style="416" customWidth="1"/>
    <col min="10015" max="10015" width="1.7109375" style="416" customWidth="1"/>
    <col min="10016" max="10016" width="1.85546875" style="416" customWidth="1"/>
    <col min="10017" max="10020" width="12.140625" style="416" customWidth="1"/>
    <col min="10021" max="10021" width="1.85546875" style="416" customWidth="1"/>
    <col min="10022" max="10023" width="1.42578125" style="416" customWidth="1"/>
    <col min="10024" max="10024" width="11.42578125" style="416"/>
    <col min="10025" max="10027" width="18.7109375" style="416" customWidth="1"/>
    <col min="10028" max="10240" width="11.42578125" style="416"/>
    <col min="10241" max="10241" width="0.140625" style="416" customWidth="1"/>
    <col min="10242" max="10242" width="2.7109375" style="416" customWidth="1"/>
    <col min="10243" max="10243" width="15.42578125" style="416" customWidth="1"/>
    <col min="10244" max="10244" width="1.28515625" style="416" customWidth="1"/>
    <col min="10245" max="10245" width="71.42578125" style="416" customWidth="1"/>
    <col min="10246" max="10250" width="4.7109375" style="416" customWidth="1"/>
    <col min="10251" max="10254" width="5.5703125" style="416" customWidth="1"/>
    <col min="10255" max="10255" width="4.7109375" style="416" customWidth="1"/>
    <col min="10256" max="10256" width="5.5703125" style="416" customWidth="1"/>
    <col min="10257" max="10263" width="4.7109375" style="416" customWidth="1"/>
    <col min="10264" max="10264" width="6.5703125" style="416" customWidth="1"/>
    <col min="10265" max="10265" width="5.5703125" style="416" customWidth="1"/>
    <col min="10266" max="10267" width="1.85546875" style="416" customWidth="1"/>
    <col min="10268" max="10269" width="15.5703125" style="416" customWidth="1"/>
    <col min="10270" max="10270" width="1.85546875" style="416" customWidth="1"/>
    <col min="10271" max="10271" width="1.7109375" style="416" customWidth="1"/>
    <col min="10272" max="10272" width="1.85546875" style="416" customWidth="1"/>
    <col min="10273" max="10276" width="12.140625" style="416" customWidth="1"/>
    <col min="10277" max="10277" width="1.85546875" style="416" customWidth="1"/>
    <col min="10278" max="10279" width="1.42578125" style="416" customWidth="1"/>
    <col min="10280" max="10280" width="11.42578125" style="416"/>
    <col min="10281" max="10283" width="18.7109375" style="416" customWidth="1"/>
    <col min="10284" max="10496" width="11.42578125" style="416"/>
    <col min="10497" max="10497" width="0.140625" style="416" customWidth="1"/>
    <col min="10498" max="10498" width="2.7109375" style="416" customWidth="1"/>
    <col min="10499" max="10499" width="15.42578125" style="416" customWidth="1"/>
    <col min="10500" max="10500" width="1.28515625" style="416" customWidth="1"/>
    <col min="10501" max="10501" width="71.42578125" style="416" customWidth="1"/>
    <col min="10502" max="10506" width="4.7109375" style="416" customWidth="1"/>
    <col min="10507" max="10510" width="5.5703125" style="416" customWidth="1"/>
    <col min="10511" max="10511" width="4.7109375" style="416" customWidth="1"/>
    <col min="10512" max="10512" width="5.5703125" style="416" customWidth="1"/>
    <col min="10513" max="10519" width="4.7109375" style="416" customWidth="1"/>
    <col min="10520" max="10520" width="6.5703125" style="416" customWidth="1"/>
    <col min="10521" max="10521" width="5.5703125" style="416" customWidth="1"/>
    <col min="10522" max="10523" width="1.85546875" style="416" customWidth="1"/>
    <col min="10524" max="10525" width="15.5703125" style="416" customWidth="1"/>
    <col min="10526" max="10526" width="1.85546875" style="416" customWidth="1"/>
    <col min="10527" max="10527" width="1.7109375" style="416" customWidth="1"/>
    <col min="10528" max="10528" width="1.85546875" style="416" customWidth="1"/>
    <col min="10529" max="10532" width="12.140625" style="416" customWidth="1"/>
    <col min="10533" max="10533" width="1.85546875" style="416" customWidth="1"/>
    <col min="10534" max="10535" width="1.42578125" style="416" customWidth="1"/>
    <col min="10536" max="10536" width="11.42578125" style="416"/>
    <col min="10537" max="10539" width="18.7109375" style="416" customWidth="1"/>
    <col min="10540" max="10752" width="11.42578125" style="416"/>
    <col min="10753" max="10753" width="0.140625" style="416" customWidth="1"/>
    <col min="10754" max="10754" width="2.7109375" style="416" customWidth="1"/>
    <col min="10755" max="10755" width="15.42578125" style="416" customWidth="1"/>
    <col min="10756" max="10756" width="1.28515625" style="416" customWidth="1"/>
    <col min="10757" max="10757" width="71.42578125" style="416" customWidth="1"/>
    <col min="10758" max="10762" width="4.7109375" style="416" customWidth="1"/>
    <col min="10763" max="10766" width="5.5703125" style="416" customWidth="1"/>
    <col min="10767" max="10767" width="4.7109375" style="416" customWidth="1"/>
    <col min="10768" max="10768" width="5.5703125" style="416" customWidth="1"/>
    <col min="10769" max="10775" width="4.7109375" style="416" customWidth="1"/>
    <col min="10776" max="10776" width="6.5703125" style="416" customWidth="1"/>
    <col min="10777" max="10777" width="5.5703125" style="416" customWidth="1"/>
    <col min="10778" max="10779" width="1.85546875" style="416" customWidth="1"/>
    <col min="10780" max="10781" width="15.5703125" style="416" customWidth="1"/>
    <col min="10782" max="10782" width="1.85546875" style="416" customWidth="1"/>
    <col min="10783" max="10783" width="1.7109375" style="416" customWidth="1"/>
    <col min="10784" max="10784" width="1.85546875" style="416" customWidth="1"/>
    <col min="10785" max="10788" width="12.140625" style="416" customWidth="1"/>
    <col min="10789" max="10789" width="1.85546875" style="416" customWidth="1"/>
    <col min="10790" max="10791" width="1.42578125" style="416" customWidth="1"/>
    <col min="10792" max="10792" width="11.42578125" style="416"/>
    <col min="10793" max="10795" width="18.7109375" style="416" customWidth="1"/>
    <col min="10796" max="11008" width="11.42578125" style="416"/>
    <col min="11009" max="11009" width="0.140625" style="416" customWidth="1"/>
    <col min="11010" max="11010" width="2.7109375" style="416" customWidth="1"/>
    <col min="11011" max="11011" width="15.42578125" style="416" customWidth="1"/>
    <col min="11012" max="11012" width="1.28515625" style="416" customWidth="1"/>
    <col min="11013" max="11013" width="71.42578125" style="416" customWidth="1"/>
    <col min="11014" max="11018" width="4.7109375" style="416" customWidth="1"/>
    <col min="11019" max="11022" width="5.5703125" style="416" customWidth="1"/>
    <col min="11023" max="11023" width="4.7109375" style="416" customWidth="1"/>
    <col min="11024" max="11024" width="5.5703125" style="416" customWidth="1"/>
    <col min="11025" max="11031" width="4.7109375" style="416" customWidth="1"/>
    <col min="11032" max="11032" width="6.5703125" style="416" customWidth="1"/>
    <col min="11033" max="11033" width="5.5703125" style="416" customWidth="1"/>
    <col min="11034" max="11035" width="1.85546875" style="416" customWidth="1"/>
    <col min="11036" max="11037" width="15.5703125" style="416" customWidth="1"/>
    <col min="11038" max="11038" width="1.85546875" style="416" customWidth="1"/>
    <col min="11039" max="11039" width="1.7109375" style="416" customWidth="1"/>
    <col min="11040" max="11040" width="1.85546875" style="416" customWidth="1"/>
    <col min="11041" max="11044" width="12.140625" style="416" customWidth="1"/>
    <col min="11045" max="11045" width="1.85546875" style="416" customWidth="1"/>
    <col min="11046" max="11047" width="1.42578125" style="416" customWidth="1"/>
    <col min="11048" max="11048" width="11.42578125" style="416"/>
    <col min="11049" max="11051" width="18.7109375" style="416" customWidth="1"/>
    <col min="11052" max="11264" width="11.42578125" style="416"/>
    <col min="11265" max="11265" width="0.140625" style="416" customWidth="1"/>
    <col min="11266" max="11266" width="2.7109375" style="416" customWidth="1"/>
    <col min="11267" max="11267" width="15.42578125" style="416" customWidth="1"/>
    <col min="11268" max="11268" width="1.28515625" style="416" customWidth="1"/>
    <col min="11269" max="11269" width="71.42578125" style="416" customWidth="1"/>
    <col min="11270" max="11274" width="4.7109375" style="416" customWidth="1"/>
    <col min="11275" max="11278" width="5.5703125" style="416" customWidth="1"/>
    <col min="11279" max="11279" width="4.7109375" style="416" customWidth="1"/>
    <col min="11280" max="11280" width="5.5703125" style="416" customWidth="1"/>
    <col min="11281" max="11287" width="4.7109375" style="416" customWidth="1"/>
    <col min="11288" max="11288" width="6.5703125" style="416" customWidth="1"/>
    <col min="11289" max="11289" width="5.5703125" style="416" customWidth="1"/>
    <col min="11290" max="11291" width="1.85546875" style="416" customWidth="1"/>
    <col min="11292" max="11293" width="15.5703125" style="416" customWidth="1"/>
    <col min="11294" max="11294" width="1.85546875" style="416" customWidth="1"/>
    <col min="11295" max="11295" width="1.7109375" style="416" customWidth="1"/>
    <col min="11296" max="11296" width="1.85546875" style="416" customWidth="1"/>
    <col min="11297" max="11300" width="12.140625" style="416" customWidth="1"/>
    <col min="11301" max="11301" width="1.85546875" style="416" customWidth="1"/>
    <col min="11302" max="11303" width="1.42578125" style="416" customWidth="1"/>
    <col min="11304" max="11304" width="11.42578125" style="416"/>
    <col min="11305" max="11307" width="18.7109375" style="416" customWidth="1"/>
    <col min="11308" max="11520" width="11.42578125" style="416"/>
    <col min="11521" max="11521" width="0.140625" style="416" customWidth="1"/>
    <col min="11522" max="11522" width="2.7109375" style="416" customWidth="1"/>
    <col min="11523" max="11523" width="15.42578125" style="416" customWidth="1"/>
    <col min="11524" max="11524" width="1.28515625" style="416" customWidth="1"/>
    <col min="11525" max="11525" width="71.42578125" style="416" customWidth="1"/>
    <col min="11526" max="11530" width="4.7109375" style="416" customWidth="1"/>
    <col min="11531" max="11534" width="5.5703125" style="416" customWidth="1"/>
    <col min="11535" max="11535" width="4.7109375" style="416" customWidth="1"/>
    <col min="11536" max="11536" width="5.5703125" style="416" customWidth="1"/>
    <col min="11537" max="11543" width="4.7109375" style="416" customWidth="1"/>
    <col min="11544" max="11544" width="6.5703125" style="416" customWidth="1"/>
    <col min="11545" max="11545" width="5.5703125" style="416" customWidth="1"/>
    <col min="11546" max="11547" width="1.85546875" style="416" customWidth="1"/>
    <col min="11548" max="11549" width="15.5703125" style="416" customWidth="1"/>
    <col min="11550" max="11550" width="1.85546875" style="416" customWidth="1"/>
    <col min="11551" max="11551" width="1.7109375" style="416" customWidth="1"/>
    <col min="11552" max="11552" width="1.85546875" style="416" customWidth="1"/>
    <col min="11553" max="11556" width="12.140625" style="416" customWidth="1"/>
    <col min="11557" max="11557" width="1.85546875" style="416" customWidth="1"/>
    <col min="11558" max="11559" width="1.42578125" style="416" customWidth="1"/>
    <col min="11560" max="11560" width="11.42578125" style="416"/>
    <col min="11561" max="11563" width="18.7109375" style="416" customWidth="1"/>
    <col min="11564" max="11776" width="11.42578125" style="416"/>
    <col min="11777" max="11777" width="0.140625" style="416" customWidth="1"/>
    <col min="11778" max="11778" width="2.7109375" style="416" customWidth="1"/>
    <col min="11779" max="11779" width="15.42578125" style="416" customWidth="1"/>
    <col min="11780" max="11780" width="1.28515625" style="416" customWidth="1"/>
    <col min="11781" max="11781" width="71.42578125" style="416" customWidth="1"/>
    <col min="11782" max="11786" width="4.7109375" style="416" customWidth="1"/>
    <col min="11787" max="11790" width="5.5703125" style="416" customWidth="1"/>
    <col min="11791" max="11791" width="4.7109375" style="416" customWidth="1"/>
    <col min="11792" max="11792" width="5.5703125" style="416" customWidth="1"/>
    <col min="11793" max="11799" width="4.7109375" style="416" customWidth="1"/>
    <col min="11800" max="11800" width="6.5703125" style="416" customWidth="1"/>
    <col min="11801" max="11801" width="5.5703125" style="416" customWidth="1"/>
    <col min="11802" max="11803" width="1.85546875" style="416" customWidth="1"/>
    <col min="11804" max="11805" width="15.5703125" style="416" customWidth="1"/>
    <col min="11806" max="11806" width="1.85546875" style="416" customWidth="1"/>
    <col min="11807" max="11807" width="1.7109375" style="416" customWidth="1"/>
    <col min="11808" max="11808" width="1.85546875" style="416" customWidth="1"/>
    <col min="11809" max="11812" width="12.140625" style="416" customWidth="1"/>
    <col min="11813" max="11813" width="1.85546875" style="416" customWidth="1"/>
    <col min="11814" max="11815" width="1.42578125" style="416" customWidth="1"/>
    <col min="11816" max="11816" width="11.42578125" style="416"/>
    <col min="11817" max="11819" width="18.7109375" style="416" customWidth="1"/>
    <col min="11820" max="12032" width="11.42578125" style="416"/>
    <col min="12033" max="12033" width="0.140625" style="416" customWidth="1"/>
    <col min="12034" max="12034" width="2.7109375" style="416" customWidth="1"/>
    <col min="12035" max="12035" width="15.42578125" style="416" customWidth="1"/>
    <col min="12036" max="12036" width="1.28515625" style="416" customWidth="1"/>
    <col min="12037" max="12037" width="71.42578125" style="416" customWidth="1"/>
    <col min="12038" max="12042" width="4.7109375" style="416" customWidth="1"/>
    <col min="12043" max="12046" width="5.5703125" style="416" customWidth="1"/>
    <col min="12047" max="12047" width="4.7109375" style="416" customWidth="1"/>
    <col min="12048" max="12048" width="5.5703125" style="416" customWidth="1"/>
    <col min="12049" max="12055" width="4.7109375" style="416" customWidth="1"/>
    <col min="12056" max="12056" width="6.5703125" style="416" customWidth="1"/>
    <col min="12057" max="12057" width="5.5703125" style="416" customWidth="1"/>
    <col min="12058" max="12059" width="1.85546875" style="416" customWidth="1"/>
    <col min="12060" max="12061" width="15.5703125" style="416" customWidth="1"/>
    <col min="12062" max="12062" width="1.85546875" style="416" customWidth="1"/>
    <col min="12063" max="12063" width="1.7109375" style="416" customWidth="1"/>
    <col min="12064" max="12064" width="1.85546875" style="416" customWidth="1"/>
    <col min="12065" max="12068" width="12.140625" style="416" customWidth="1"/>
    <col min="12069" max="12069" width="1.85546875" style="416" customWidth="1"/>
    <col min="12070" max="12071" width="1.42578125" style="416" customWidth="1"/>
    <col min="12072" max="12072" width="11.42578125" style="416"/>
    <col min="12073" max="12075" width="18.7109375" style="416" customWidth="1"/>
    <col min="12076" max="12288" width="11.42578125" style="416"/>
    <col min="12289" max="12289" width="0.140625" style="416" customWidth="1"/>
    <col min="12290" max="12290" width="2.7109375" style="416" customWidth="1"/>
    <col min="12291" max="12291" width="15.42578125" style="416" customWidth="1"/>
    <col min="12292" max="12292" width="1.28515625" style="416" customWidth="1"/>
    <col min="12293" max="12293" width="71.42578125" style="416" customWidth="1"/>
    <col min="12294" max="12298" width="4.7109375" style="416" customWidth="1"/>
    <col min="12299" max="12302" width="5.5703125" style="416" customWidth="1"/>
    <col min="12303" max="12303" width="4.7109375" style="416" customWidth="1"/>
    <col min="12304" max="12304" width="5.5703125" style="416" customWidth="1"/>
    <col min="12305" max="12311" width="4.7109375" style="416" customWidth="1"/>
    <col min="12312" max="12312" width="6.5703125" style="416" customWidth="1"/>
    <col min="12313" max="12313" width="5.5703125" style="416" customWidth="1"/>
    <col min="12314" max="12315" width="1.85546875" style="416" customWidth="1"/>
    <col min="12316" max="12317" width="15.5703125" style="416" customWidth="1"/>
    <col min="12318" max="12318" width="1.85546875" style="416" customWidth="1"/>
    <col min="12319" max="12319" width="1.7109375" style="416" customWidth="1"/>
    <col min="12320" max="12320" width="1.85546875" style="416" customWidth="1"/>
    <col min="12321" max="12324" width="12.140625" style="416" customWidth="1"/>
    <col min="12325" max="12325" width="1.85546875" style="416" customWidth="1"/>
    <col min="12326" max="12327" width="1.42578125" style="416" customWidth="1"/>
    <col min="12328" max="12328" width="11.42578125" style="416"/>
    <col min="12329" max="12331" width="18.7109375" style="416" customWidth="1"/>
    <col min="12332" max="12544" width="11.42578125" style="416"/>
    <col min="12545" max="12545" width="0.140625" style="416" customWidth="1"/>
    <col min="12546" max="12546" width="2.7109375" style="416" customWidth="1"/>
    <col min="12547" max="12547" width="15.42578125" style="416" customWidth="1"/>
    <col min="12548" max="12548" width="1.28515625" style="416" customWidth="1"/>
    <col min="12549" max="12549" width="71.42578125" style="416" customWidth="1"/>
    <col min="12550" max="12554" width="4.7109375" style="416" customWidth="1"/>
    <col min="12555" max="12558" width="5.5703125" style="416" customWidth="1"/>
    <col min="12559" max="12559" width="4.7109375" style="416" customWidth="1"/>
    <col min="12560" max="12560" width="5.5703125" style="416" customWidth="1"/>
    <col min="12561" max="12567" width="4.7109375" style="416" customWidth="1"/>
    <col min="12568" max="12568" width="6.5703125" style="416" customWidth="1"/>
    <col min="12569" max="12569" width="5.5703125" style="416" customWidth="1"/>
    <col min="12570" max="12571" width="1.85546875" style="416" customWidth="1"/>
    <col min="12572" max="12573" width="15.5703125" style="416" customWidth="1"/>
    <col min="12574" max="12574" width="1.85546875" style="416" customWidth="1"/>
    <col min="12575" max="12575" width="1.7109375" style="416" customWidth="1"/>
    <col min="12576" max="12576" width="1.85546875" style="416" customWidth="1"/>
    <col min="12577" max="12580" width="12.140625" style="416" customWidth="1"/>
    <col min="12581" max="12581" width="1.85546875" style="416" customWidth="1"/>
    <col min="12582" max="12583" width="1.42578125" style="416" customWidth="1"/>
    <col min="12584" max="12584" width="11.42578125" style="416"/>
    <col min="12585" max="12587" width="18.7109375" style="416" customWidth="1"/>
    <col min="12588" max="12800" width="11.42578125" style="416"/>
    <col min="12801" max="12801" width="0.140625" style="416" customWidth="1"/>
    <col min="12802" max="12802" width="2.7109375" style="416" customWidth="1"/>
    <col min="12803" max="12803" width="15.42578125" style="416" customWidth="1"/>
    <col min="12804" max="12804" width="1.28515625" style="416" customWidth="1"/>
    <col min="12805" max="12805" width="71.42578125" style="416" customWidth="1"/>
    <col min="12806" max="12810" width="4.7109375" style="416" customWidth="1"/>
    <col min="12811" max="12814" width="5.5703125" style="416" customWidth="1"/>
    <col min="12815" max="12815" width="4.7109375" style="416" customWidth="1"/>
    <col min="12816" max="12816" width="5.5703125" style="416" customWidth="1"/>
    <col min="12817" max="12823" width="4.7109375" style="416" customWidth="1"/>
    <col min="12824" max="12824" width="6.5703125" style="416" customWidth="1"/>
    <col min="12825" max="12825" width="5.5703125" style="416" customWidth="1"/>
    <col min="12826" max="12827" width="1.85546875" style="416" customWidth="1"/>
    <col min="12828" max="12829" width="15.5703125" style="416" customWidth="1"/>
    <col min="12830" max="12830" width="1.85546875" style="416" customWidth="1"/>
    <col min="12831" max="12831" width="1.7109375" style="416" customWidth="1"/>
    <col min="12832" max="12832" width="1.85546875" style="416" customWidth="1"/>
    <col min="12833" max="12836" width="12.140625" style="416" customWidth="1"/>
    <col min="12837" max="12837" width="1.85546875" style="416" customWidth="1"/>
    <col min="12838" max="12839" width="1.42578125" style="416" customWidth="1"/>
    <col min="12840" max="12840" width="11.42578125" style="416"/>
    <col min="12841" max="12843" width="18.7109375" style="416" customWidth="1"/>
    <col min="12844" max="13056" width="11.42578125" style="416"/>
    <col min="13057" max="13057" width="0.140625" style="416" customWidth="1"/>
    <col min="13058" max="13058" width="2.7109375" style="416" customWidth="1"/>
    <col min="13059" max="13059" width="15.42578125" style="416" customWidth="1"/>
    <col min="13060" max="13060" width="1.28515625" style="416" customWidth="1"/>
    <col min="13061" max="13061" width="71.42578125" style="416" customWidth="1"/>
    <col min="13062" max="13066" width="4.7109375" style="416" customWidth="1"/>
    <col min="13067" max="13070" width="5.5703125" style="416" customWidth="1"/>
    <col min="13071" max="13071" width="4.7109375" style="416" customWidth="1"/>
    <col min="13072" max="13072" width="5.5703125" style="416" customWidth="1"/>
    <col min="13073" max="13079" width="4.7109375" style="416" customWidth="1"/>
    <col min="13080" max="13080" width="6.5703125" style="416" customWidth="1"/>
    <col min="13081" max="13081" width="5.5703125" style="416" customWidth="1"/>
    <col min="13082" max="13083" width="1.85546875" style="416" customWidth="1"/>
    <col min="13084" max="13085" width="15.5703125" style="416" customWidth="1"/>
    <col min="13086" max="13086" width="1.85546875" style="416" customWidth="1"/>
    <col min="13087" max="13087" width="1.7109375" style="416" customWidth="1"/>
    <col min="13088" max="13088" width="1.85546875" style="416" customWidth="1"/>
    <col min="13089" max="13092" width="12.140625" style="416" customWidth="1"/>
    <col min="13093" max="13093" width="1.85546875" style="416" customWidth="1"/>
    <col min="13094" max="13095" width="1.42578125" style="416" customWidth="1"/>
    <col min="13096" max="13096" width="11.42578125" style="416"/>
    <col min="13097" max="13099" width="18.7109375" style="416" customWidth="1"/>
    <col min="13100" max="13312" width="11.42578125" style="416"/>
    <col min="13313" max="13313" width="0.140625" style="416" customWidth="1"/>
    <col min="13314" max="13314" width="2.7109375" style="416" customWidth="1"/>
    <col min="13315" max="13315" width="15.42578125" style="416" customWidth="1"/>
    <col min="13316" max="13316" width="1.28515625" style="416" customWidth="1"/>
    <col min="13317" max="13317" width="71.42578125" style="416" customWidth="1"/>
    <col min="13318" max="13322" width="4.7109375" style="416" customWidth="1"/>
    <col min="13323" max="13326" width="5.5703125" style="416" customWidth="1"/>
    <col min="13327" max="13327" width="4.7109375" style="416" customWidth="1"/>
    <col min="13328" max="13328" width="5.5703125" style="416" customWidth="1"/>
    <col min="13329" max="13335" width="4.7109375" style="416" customWidth="1"/>
    <col min="13336" max="13336" width="6.5703125" style="416" customWidth="1"/>
    <col min="13337" max="13337" width="5.5703125" style="416" customWidth="1"/>
    <col min="13338" max="13339" width="1.85546875" style="416" customWidth="1"/>
    <col min="13340" max="13341" width="15.5703125" style="416" customWidth="1"/>
    <col min="13342" max="13342" width="1.85546875" style="416" customWidth="1"/>
    <col min="13343" max="13343" width="1.7109375" style="416" customWidth="1"/>
    <col min="13344" max="13344" width="1.85546875" style="416" customWidth="1"/>
    <col min="13345" max="13348" width="12.140625" style="416" customWidth="1"/>
    <col min="13349" max="13349" width="1.85546875" style="416" customWidth="1"/>
    <col min="13350" max="13351" width="1.42578125" style="416" customWidth="1"/>
    <col min="13352" max="13352" width="11.42578125" style="416"/>
    <col min="13353" max="13355" width="18.7109375" style="416" customWidth="1"/>
    <col min="13356" max="13568" width="11.42578125" style="416"/>
    <col min="13569" max="13569" width="0.140625" style="416" customWidth="1"/>
    <col min="13570" max="13570" width="2.7109375" style="416" customWidth="1"/>
    <col min="13571" max="13571" width="15.42578125" style="416" customWidth="1"/>
    <col min="13572" max="13572" width="1.28515625" style="416" customWidth="1"/>
    <col min="13573" max="13573" width="71.42578125" style="416" customWidth="1"/>
    <col min="13574" max="13578" width="4.7109375" style="416" customWidth="1"/>
    <col min="13579" max="13582" width="5.5703125" style="416" customWidth="1"/>
    <col min="13583" max="13583" width="4.7109375" style="416" customWidth="1"/>
    <col min="13584" max="13584" width="5.5703125" style="416" customWidth="1"/>
    <col min="13585" max="13591" width="4.7109375" style="416" customWidth="1"/>
    <col min="13592" max="13592" width="6.5703125" style="416" customWidth="1"/>
    <col min="13593" max="13593" width="5.5703125" style="416" customWidth="1"/>
    <col min="13594" max="13595" width="1.85546875" style="416" customWidth="1"/>
    <col min="13596" max="13597" width="15.5703125" style="416" customWidth="1"/>
    <col min="13598" max="13598" width="1.85546875" style="416" customWidth="1"/>
    <col min="13599" max="13599" width="1.7109375" style="416" customWidth="1"/>
    <col min="13600" max="13600" width="1.85546875" style="416" customWidth="1"/>
    <col min="13601" max="13604" width="12.140625" style="416" customWidth="1"/>
    <col min="13605" max="13605" width="1.85546875" style="416" customWidth="1"/>
    <col min="13606" max="13607" width="1.42578125" style="416" customWidth="1"/>
    <col min="13608" max="13608" width="11.42578125" style="416"/>
    <col min="13609" max="13611" width="18.7109375" style="416" customWidth="1"/>
    <col min="13612" max="13824" width="11.42578125" style="416"/>
    <col min="13825" max="13825" width="0.140625" style="416" customWidth="1"/>
    <col min="13826" max="13826" width="2.7109375" style="416" customWidth="1"/>
    <col min="13827" max="13827" width="15.42578125" style="416" customWidth="1"/>
    <col min="13828" max="13828" width="1.28515625" style="416" customWidth="1"/>
    <col min="13829" max="13829" width="71.42578125" style="416" customWidth="1"/>
    <col min="13830" max="13834" width="4.7109375" style="416" customWidth="1"/>
    <col min="13835" max="13838" width="5.5703125" style="416" customWidth="1"/>
    <col min="13839" max="13839" width="4.7109375" style="416" customWidth="1"/>
    <col min="13840" max="13840" width="5.5703125" style="416" customWidth="1"/>
    <col min="13841" max="13847" width="4.7109375" style="416" customWidth="1"/>
    <col min="13848" max="13848" width="6.5703125" style="416" customWidth="1"/>
    <col min="13849" max="13849" width="5.5703125" style="416" customWidth="1"/>
    <col min="13850" max="13851" width="1.85546875" style="416" customWidth="1"/>
    <col min="13852" max="13853" width="15.5703125" style="416" customWidth="1"/>
    <col min="13854" max="13854" width="1.85546875" style="416" customWidth="1"/>
    <col min="13855" max="13855" width="1.7109375" style="416" customWidth="1"/>
    <col min="13856" max="13856" width="1.85546875" style="416" customWidth="1"/>
    <col min="13857" max="13860" width="12.140625" style="416" customWidth="1"/>
    <col min="13861" max="13861" width="1.85546875" style="416" customWidth="1"/>
    <col min="13862" max="13863" width="1.42578125" style="416" customWidth="1"/>
    <col min="13864" max="13864" width="11.42578125" style="416"/>
    <col min="13865" max="13867" width="18.7109375" style="416" customWidth="1"/>
    <col min="13868" max="14080" width="11.42578125" style="416"/>
    <col min="14081" max="14081" width="0.140625" style="416" customWidth="1"/>
    <col min="14082" max="14082" width="2.7109375" style="416" customWidth="1"/>
    <col min="14083" max="14083" width="15.42578125" style="416" customWidth="1"/>
    <col min="14084" max="14084" width="1.28515625" style="416" customWidth="1"/>
    <col min="14085" max="14085" width="71.42578125" style="416" customWidth="1"/>
    <col min="14086" max="14090" width="4.7109375" style="416" customWidth="1"/>
    <col min="14091" max="14094" width="5.5703125" style="416" customWidth="1"/>
    <col min="14095" max="14095" width="4.7109375" style="416" customWidth="1"/>
    <col min="14096" max="14096" width="5.5703125" style="416" customWidth="1"/>
    <col min="14097" max="14103" width="4.7109375" style="416" customWidth="1"/>
    <col min="14104" max="14104" width="6.5703125" style="416" customWidth="1"/>
    <col min="14105" max="14105" width="5.5703125" style="416" customWidth="1"/>
    <col min="14106" max="14107" width="1.85546875" style="416" customWidth="1"/>
    <col min="14108" max="14109" width="15.5703125" style="416" customWidth="1"/>
    <col min="14110" max="14110" width="1.85546875" style="416" customWidth="1"/>
    <col min="14111" max="14111" width="1.7109375" style="416" customWidth="1"/>
    <col min="14112" max="14112" width="1.85546875" style="416" customWidth="1"/>
    <col min="14113" max="14116" width="12.140625" style="416" customWidth="1"/>
    <col min="14117" max="14117" width="1.85546875" style="416" customWidth="1"/>
    <col min="14118" max="14119" width="1.42578125" style="416" customWidth="1"/>
    <col min="14120" max="14120" width="11.42578125" style="416"/>
    <col min="14121" max="14123" width="18.7109375" style="416" customWidth="1"/>
    <col min="14124" max="14336" width="11.42578125" style="416"/>
    <col min="14337" max="14337" width="0.140625" style="416" customWidth="1"/>
    <col min="14338" max="14338" width="2.7109375" style="416" customWidth="1"/>
    <col min="14339" max="14339" width="15.42578125" style="416" customWidth="1"/>
    <col min="14340" max="14340" width="1.28515625" style="416" customWidth="1"/>
    <col min="14341" max="14341" width="71.42578125" style="416" customWidth="1"/>
    <col min="14342" max="14346" width="4.7109375" style="416" customWidth="1"/>
    <col min="14347" max="14350" width="5.5703125" style="416" customWidth="1"/>
    <col min="14351" max="14351" width="4.7109375" style="416" customWidth="1"/>
    <col min="14352" max="14352" width="5.5703125" style="416" customWidth="1"/>
    <col min="14353" max="14359" width="4.7109375" style="416" customWidth="1"/>
    <col min="14360" max="14360" width="6.5703125" style="416" customWidth="1"/>
    <col min="14361" max="14361" width="5.5703125" style="416" customWidth="1"/>
    <col min="14362" max="14363" width="1.85546875" style="416" customWidth="1"/>
    <col min="14364" max="14365" width="15.5703125" style="416" customWidth="1"/>
    <col min="14366" max="14366" width="1.85546875" style="416" customWidth="1"/>
    <col min="14367" max="14367" width="1.7109375" style="416" customWidth="1"/>
    <col min="14368" max="14368" width="1.85546875" style="416" customWidth="1"/>
    <col min="14369" max="14372" width="12.140625" style="416" customWidth="1"/>
    <col min="14373" max="14373" width="1.85546875" style="416" customWidth="1"/>
    <col min="14374" max="14375" width="1.42578125" style="416" customWidth="1"/>
    <col min="14376" max="14376" width="11.42578125" style="416"/>
    <col min="14377" max="14379" width="18.7109375" style="416" customWidth="1"/>
    <col min="14380" max="14592" width="11.42578125" style="416"/>
    <col min="14593" max="14593" width="0.140625" style="416" customWidth="1"/>
    <col min="14594" max="14594" width="2.7109375" style="416" customWidth="1"/>
    <col min="14595" max="14595" width="15.42578125" style="416" customWidth="1"/>
    <col min="14596" max="14596" width="1.28515625" style="416" customWidth="1"/>
    <col min="14597" max="14597" width="71.42578125" style="416" customWidth="1"/>
    <col min="14598" max="14602" width="4.7109375" style="416" customWidth="1"/>
    <col min="14603" max="14606" width="5.5703125" style="416" customWidth="1"/>
    <col min="14607" max="14607" width="4.7109375" style="416" customWidth="1"/>
    <col min="14608" max="14608" width="5.5703125" style="416" customWidth="1"/>
    <col min="14609" max="14615" width="4.7109375" style="416" customWidth="1"/>
    <col min="14616" max="14616" width="6.5703125" style="416" customWidth="1"/>
    <col min="14617" max="14617" width="5.5703125" style="416" customWidth="1"/>
    <col min="14618" max="14619" width="1.85546875" style="416" customWidth="1"/>
    <col min="14620" max="14621" width="15.5703125" style="416" customWidth="1"/>
    <col min="14622" max="14622" width="1.85546875" style="416" customWidth="1"/>
    <col min="14623" max="14623" width="1.7109375" style="416" customWidth="1"/>
    <col min="14624" max="14624" width="1.85546875" style="416" customWidth="1"/>
    <col min="14625" max="14628" width="12.140625" style="416" customWidth="1"/>
    <col min="14629" max="14629" width="1.85546875" style="416" customWidth="1"/>
    <col min="14630" max="14631" width="1.42578125" style="416" customWidth="1"/>
    <col min="14632" max="14632" width="11.42578125" style="416"/>
    <col min="14633" max="14635" width="18.7109375" style="416" customWidth="1"/>
    <col min="14636" max="14848" width="11.42578125" style="416"/>
    <col min="14849" max="14849" width="0.140625" style="416" customWidth="1"/>
    <col min="14850" max="14850" width="2.7109375" style="416" customWidth="1"/>
    <col min="14851" max="14851" width="15.42578125" style="416" customWidth="1"/>
    <col min="14852" max="14852" width="1.28515625" style="416" customWidth="1"/>
    <col min="14853" max="14853" width="71.42578125" style="416" customWidth="1"/>
    <col min="14854" max="14858" width="4.7109375" style="416" customWidth="1"/>
    <col min="14859" max="14862" width="5.5703125" style="416" customWidth="1"/>
    <col min="14863" max="14863" width="4.7109375" style="416" customWidth="1"/>
    <col min="14864" max="14864" width="5.5703125" style="416" customWidth="1"/>
    <col min="14865" max="14871" width="4.7109375" style="416" customWidth="1"/>
    <col min="14872" max="14872" width="6.5703125" style="416" customWidth="1"/>
    <col min="14873" max="14873" width="5.5703125" style="416" customWidth="1"/>
    <col min="14874" max="14875" width="1.85546875" style="416" customWidth="1"/>
    <col min="14876" max="14877" width="15.5703125" style="416" customWidth="1"/>
    <col min="14878" max="14878" width="1.85546875" style="416" customWidth="1"/>
    <col min="14879" max="14879" width="1.7109375" style="416" customWidth="1"/>
    <col min="14880" max="14880" width="1.85546875" style="416" customWidth="1"/>
    <col min="14881" max="14884" width="12.140625" style="416" customWidth="1"/>
    <col min="14885" max="14885" width="1.85546875" style="416" customWidth="1"/>
    <col min="14886" max="14887" width="1.42578125" style="416" customWidth="1"/>
    <col min="14888" max="14888" width="11.42578125" style="416"/>
    <col min="14889" max="14891" width="18.7109375" style="416" customWidth="1"/>
    <col min="14892" max="15104" width="11.42578125" style="416"/>
    <col min="15105" max="15105" width="0.140625" style="416" customWidth="1"/>
    <col min="15106" max="15106" width="2.7109375" style="416" customWidth="1"/>
    <col min="15107" max="15107" width="15.42578125" style="416" customWidth="1"/>
    <col min="15108" max="15108" width="1.28515625" style="416" customWidth="1"/>
    <col min="15109" max="15109" width="71.42578125" style="416" customWidth="1"/>
    <col min="15110" max="15114" width="4.7109375" style="416" customWidth="1"/>
    <col min="15115" max="15118" width="5.5703125" style="416" customWidth="1"/>
    <col min="15119" max="15119" width="4.7109375" style="416" customWidth="1"/>
    <col min="15120" max="15120" width="5.5703125" style="416" customWidth="1"/>
    <col min="15121" max="15127" width="4.7109375" style="416" customWidth="1"/>
    <col min="15128" max="15128" width="6.5703125" style="416" customWidth="1"/>
    <col min="15129" max="15129" width="5.5703125" style="416" customWidth="1"/>
    <col min="15130" max="15131" width="1.85546875" style="416" customWidth="1"/>
    <col min="15132" max="15133" width="15.5703125" style="416" customWidth="1"/>
    <col min="15134" max="15134" width="1.85546875" style="416" customWidth="1"/>
    <col min="15135" max="15135" width="1.7109375" style="416" customWidth="1"/>
    <col min="15136" max="15136" width="1.85546875" style="416" customWidth="1"/>
    <col min="15137" max="15140" width="12.140625" style="416" customWidth="1"/>
    <col min="15141" max="15141" width="1.85546875" style="416" customWidth="1"/>
    <col min="15142" max="15143" width="1.42578125" style="416" customWidth="1"/>
    <col min="15144" max="15144" width="11.42578125" style="416"/>
    <col min="15145" max="15147" width="18.7109375" style="416" customWidth="1"/>
    <col min="15148" max="15360" width="11.42578125" style="416"/>
    <col min="15361" max="15361" width="0.140625" style="416" customWidth="1"/>
    <col min="15362" max="15362" width="2.7109375" style="416" customWidth="1"/>
    <col min="15363" max="15363" width="15.42578125" style="416" customWidth="1"/>
    <col min="15364" max="15364" width="1.28515625" style="416" customWidth="1"/>
    <col min="15365" max="15365" width="71.42578125" style="416" customWidth="1"/>
    <col min="15366" max="15370" width="4.7109375" style="416" customWidth="1"/>
    <col min="15371" max="15374" width="5.5703125" style="416" customWidth="1"/>
    <col min="15375" max="15375" width="4.7109375" style="416" customWidth="1"/>
    <col min="15376" max="15376" width="5.5703125" style="416" customWidth="1"/>
    <col min="15377" max="15383" width="4.7109375" style="416" customWidth="1"/>
    <col min="15384" max="15384" width="6.5703125" style="416" customWidth="1"/>
    <col min="15385" max="15385" width="5.5703125" style="416" customWidth="1"/>
    <col min="15386" max="15387" width="1.85546875" style="416" customWidth="1"/>
    <col min="15388" max="15389" width="15.5703125" style="416" customWidth="1"/>
    <col min="15390" max="15390" width="1.85546875" style="416" customWidth="1"/>
    <col min="15391" max="15391" width="1.7109375" style="416" customWidth="1"/>
    <col min="15392" max="15392" width="1.85546875" style="416" customWidth="1"/>
    <col min="15393" max="15396" width="12.140625" style="416" customWidth="1"/>
    <col min="15397" max="15397" width="1.85546875" style="416" customWidth="1"/>
    <col min="15398" max="15399" width="1.42578125" style="416" customWidth="1"/>
    <col min="15400" max="15400" width="11.42578125" style="416"/>
    <col min="15401" max="15403" width="18.7109375" style="416" customWidth="1"/>
    <col min="15404" max="15616" width="11.42578125" style="416"/>
    <col min="15617" max="15617" width="0.140625" style="416" customWidth="1"/>
    <col min="15618" max="15618" width="2.7109375" style="416" customWidth="1"/>
    <col min="15619" max="15619" width="15.42578125" style="416" customWidth="1"/>
    <col min="15620" max="15620" width="1.28515625" style="416" customWidth="1"/>
    <col min="15621" max="15621" width="71.42578125" style="416" customWidth="1"/>
    <col min="15622" max="15626" width="4.7109375" style="416" customWidth="1"/>
    <col min="15627" max="15630" width="5.5703125" style="416" customWidth="1"/>
    <col min="15631" max="15631" width="4.7109375" style="416" customWidth="1"/>
    <col min="15632" max="15632" width="5.5703125" style="416" customWidth="1"/>
    <col min="15633" max="15639" width="4.7109375" style="416" customWidth="1"/>
    <col min="15640" max="15640" width="6.5703125" style="416" customWidth="1"/>
    <col min="15641" max="15641" width="5.5703125" style="416" customWidth="1"/>
    <col min="15642" max="15643" width="1.85546875" style="416" customWidth="1"/>
    <col min="15644" max="15645" width="15.5703125" style="416" customWidth="1"/>
    <col min="15646" max="15646" width="1.85546875" style="416" customWidth="1"/>
    <col min="15647" max="15647" width="1.7109375" style="416" customWidth="1"/>
    <col min="15648" max="15648" width="1.85546875" style="416" customWidth="1"/>
    <col min="15649" max="15652" width="12.140625" style="416" customWidth="1"/>
    <col min="15653" max="15653" width="1.85546875" style="416" customWidth="1"/>
    <col min="15654" max="15655" width="1.42578125" style="416" customWidth="1"/>
    <col min="15656" max="15656" width="11.42578125" style="416"/>
    <col min="15657" max="15659" width="18.7109375" style="416" customWidth="1"/>
    <col min="15660" max="15872" width="11.42578125" style="416"/>
    <col min="15873" max="15873" width="0.140625" style="416" customWidth="1"/>
    <col min="15874" max="15874" width="2.7109375" style="416" customWidth="1"/>
    <col min="15875" max="15875" width="15.42578125" style="416" customWidth="1"/>
    <col min="15876" max="15876" width="1.28515625" style="416" customWidth="1"/>
    <col min="15877" max="15877" width="71.42578125" style="416" customWidth="1"/>
    <col min="15878" max="15882" width="4.7109375" style="416" customWidth="1"/>
    <col min="15883" max="15886" width="5.5703125" style="416" customWidth="1"/>
    <col min="15887" max="15887" width="4.7109375" style="416" customWidth="1"/>
    <col min="15888" max="15888" width="5.5703125" style="416" customWidth="1"/>
    <col min="15889" max="15895" width="4.7109375" style="416" customWidth="1"/>
    <col min="15896" max="15896" width="6.5703125" style="416" customWidth="1"/>
    <col min="15897" max="15897" width="5.5703125" style="416" customWidth="1"/>
    <col min="15898" max="15899" width="1.85546875" style="416" customWidth="1"/>
    <col min="15900" max="15901" width="15.5703125" style="416" customWidth="1"/>
    <col min="15902" max="15902" width="1.85546875" style="416" customWidth="1"/>
    <col min="15903" max="15903" width="1.7109375" style="416" customWidth="1"/>
    <col min="15904" max="15904" width="1.85546875" style="416" customWidth="1"/>
    <col min="15905" max="15908" width="12.140625" style="416" customWidth="1"/>
    <col min="15909" max="15909" width="1.85546875" style="416" customWidth="1"/>
    <col min="15910" max="15911" width="1.42578125" style="416" customWidth="1"/>
    <col min="15912" max="15912" width="11.42578125" style="416"/>
    <col min="15913" max="15915" width="18.7109375" style="416" customWidth="1"/>
    <col min="15916" max="16128" width="11.42578125" style="416"/>
    <col min="16129" max="16129" width="0.140625" style="416" customWidth="1"/>
    <col min="16130" max="16130" width="2.7109375" style="416" customWidth="1"/>
    <col min="16131" max="16131" width="15.42578125" style="416" customWidth="1"/>
    <col min="16132" max="16132" width="1.28515625" style="416" customWidth="1"/>
    <col min="16133" max="16133" width="71.42578125" style="416" customWidth="1"/>
    <col min="16134" max="16138" width="4.7109375" style="416" customWidth="1"/>
    <col min="16139" max="16142" width="5.5703125" style="416" customWidth="1"/>
    <col min="16143" max="16143" width="4.7109375" style="416" customWidth="1"/>
    <col min="16144" max="16144" width="5.5703125" style="416" customWidth="1"/>
    <col min="16145" max="16151" width="4.7109375" style="416" customWidth="1"/>
    <col min="16152" max="16152" width="6.5703125" style="416" customWidth="1"/>
    <col min="16153" max="16153" width="5.5703125" style="416" customWidth="1"/>
    <col min="16154" max="16155" width="1.85546875" style="416" customWidth="1"/>
    <col min="16156" max="16157" width="15.5703125" style="416" customWidth="1"/>
    <col min="16158" max="16158" width="1.85546875" style="416" customWidth="1"/>
    <col min="16159" max="16159" width="1.7109375" style="416" customWidth="1"/>
    <col min="16160" max="16160" width="1.85546875" style="416" customWidth="1"/>
    <col min="16161" max="16164" width="12.140625" style="416" customWidth="1"/>
    <col min="16165" max="16165" width="1.85546875" style="416" customWidth="1"/>
    <col min="16166" max="16167" width="1.42578125" style="416" customWidth="1"/>
    <col min="16168" max="16168" width="11.42578125" style="416"/>
    <col min="16169" max="16171" width="18.7109375" style="416" customWidth="1"/>
    <col min="16172" max="16384" width="11.42578125" style="416"/>
  </cols>
  <sheetData>
    <row r="1" spans="3:5" ht="0.75" customHeight="1"/>
    <row r="2" spans="3:5" ht="21" customHeight="1">
      <c r="E2" s="409" t="s">
        <v>36</v>
      </c>
    </row>
    <row r="3" spans="3:5" ht="15" customHeight="1">
      <c r="E3" s="921" t="s">
        <v>538</v>
      </c>
    </row>
    <row r="4" spans="3:5" ht="20.25" customHeight="1">
      <c r="C4" s="6" t="str">
        <f>Indice!C4</f>
        <v>Producción de energía eléctrica</v>
      </c>
    </row>
    <row r="5" spans="3:5" ht="12.75" customHeight="1"/>
    <row r="6" spans="3:5" ht="13.5" customHeight="1"/>
    <row r="7" spans="3:5" ht="12.75" customHeight="1">
      <c r="C7" s="1070" t="s">
        <v>599</v>
      </c>
      <c r="E7" s="630"/>
    </row>
    <row r="8" spans="3:5" ht="12.75" customHeight="1">
      <c r="C8" s="1070"/>
      <c r="E8" s="630"/>
    </row>
    <row r="9" spans="3:5" ht="12.75" customHeight="1">
      <c r="C9" s="1070"/>
      <c r="E9" s="630"/>
    </row>
    <row r="10" spans="3:5" ht="12.75" customHeight="1">
      <c r="C10" s="338" t="s">
        <v>1</v>
      </c>
      <c r="E10" s="630"/>
    </row>
    <row r="11" spans="3:5" ht="12.75" customHeight="1">
      <c r="C11" s="789"/>
      <c r="E11" s="630"/>
    </row>
    <row r="12" spans="3:5" ht="12.75" customHeight="1">
      <c r="E12" s="630"/>
    </row>
    <row r="13" spans="3:5" ht="12.75" customHeight="1">
      <c r="E13" s="630"/>
    </row>
    <row r="14" spans="3:5" ht="12.75" customHeight="1">
      <c r="E14" s="630"/>
    </row>
    <row r="15" spans="3:5" ht="12.75" customHeight="1">
      <c r="D15" s="417"/>
      <c r="E15" s="631"/>
    </row>
    <row r="16" spans="3:5" ht="12.75" customHeight="1">
      <c r="E16" s="630"/>
    </row>
    <row r="17" spans="5:5" ht="12.75" customHeight="1">
      <c r="E17" s="630"/>
    </row>
    <row r="18" spans="5:5" ht="12.75" customHeight="1">
      <c r="E18" s="630"/>
    </row>
    <row r="19" spans="5:5" ht="12.75" customHeight="1">
      <c r="E19" s="630"/>
    </row>
    <row r="20" spans="5:5" ht="12.75" customHeight="1">
      <c r="E20" s="630"/>
    </row>
    <row r="21" spans="5:5" ht="12.75" customHeight="1">
      <c r="E21" s="630"/>
    </row>
    <row r="22" spans="5:5" ht="12.75" customHeight="1">
      <c r="E22" s="630"/>
    </row>
    <row r="23" spans="5:5" ht="12.75" customHeight="1">
      <c r="E23" s="630"/>
    </row>
    <row r="24" spans="5:5">
      <c r="E24" s="611"/>
    </row>
    <row r="25" spans="5:5" ht="15" customHeight="1">
      <c r="E25" s="856"/>
    </row>
  </sheetData>
  <mergeCells count="1">
    <mergeCell ref="C7:C9"/>
  </mergeCells>
  <hyperlinks>
    <hyperlink ref="C4" location="Indice!A1" display="Indice!A1"/>
  </hyperlinks>
  <printOptions horizontalCentered="1" verticalCentered="1" gridLinesSet="0"/>
  <pageMargins left="0.39370078740157483" right="0.78740157480314965" top="0.39370078740157483" bottom="0.98425196850393704" header="0" footer="0"/>
  <pageSetup paperSize="9" orientation="landscape" verticalDpi="4294967292" r:id="rId1"/>
  <headerFooter alignWithMargins="0"/>
  <colBreaks count="1" manualBreakCount="1">
    <brk id="30" max="1048575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7"/>
  <dimension ref="A1:K27"/>
  <sheetViews>
    <sheetView showGridLines="0" showRowColHeaders="0" zoomScaleNormal="100" workbookViewId="0">
      <selection activeCell="B2" sqref="B2"/>
    </sheetView>
  </sheetViews>
  <sheetFormatPr baseColWidth="10" defaultRowHeight="12.75"/>
  <cols>
    <col min="1" max="1" width="0.140625" style="222" customWidth="1"/>
    <col min="2" max="2" width="2.7109375" style="222" customWidth="1"/>
    <col min="3" max="3" width="23.7109375" style="222" customWidth="1"/>
    <col min="4" max="4" width="1.28515625" style="222" customWidth="1"/>
    <col min="5" max="5" width="105.7109375" style="222" customWidth="1"/>
    <col min="6" max="10" width="10.7109375" style="225" customWidth="1"/>
    <col min="11" max="256" width="11.42578125" style="225"/>
    <col min="257" max="257" width="0.140625" style="225" customWidth="1"/>
    <col min="258" max="258" width="2.7109375" style="225" customWidth="1"/>
    <col min="259" max="259" width="18.5703125" style="225" customWidth="1"/>
    <col min="260" max="260" width="1.28515625" style="225" customWidth="1"/>
    <col min="261" max="261" width="30.7109375" style="225" customWidth="1"/>
    <col min="262" max="266" width="10.7109375" style="225" customWidth="1"/>
    <col min="267" max="512" width="11.42578125" style="225"/>
    <col min="513" max="513" width="0.140625" style="225" customWidth="1"/>
    <col min="514" max="514" width="2.7109375" style="225" customWidth="1"/>
    <col min="515" max="515" width="18.5703125" style="225" customWidth="1"/>
    <col min="516" max="516" width="1.28515625" style="225" customWidth="1"/>
    <col min="517" max="517" width="30.7109375" style="225" customWidth="1"/>
    <col min="518" max="522" width="10.7109375" style="225" customWidth="1"/>
    <col min="523" max="768" width="11.42578125" style="225"/>
    <col min="769" max="769" width="0.140625" style="225" customWidth="1"/>
    <col min="770" max="770" width="2.7109375" style="225" customWidth="1"/>
    <col min="771" max="771" width="18.5703125" style="225" customWidth="1"/>
    <col min="772" max="772" width="1.28515625" style="225" customWidth="1"/>
    <col min="773" max="773" width="30.7109375" style="225" customWidth="1"/>
    <col min="774" max="778" width="10.7109375" style="225" customWidth="1"/>
    <col min="779" max="1024" width="11.42578125" style="225"/>
    <col min="1025" max="1025" width="0.140625" style="225" customWidth="1"/>
    <col min="1026" max="1026" width="2.7109375" style="225" customWidth="1"/>
    <col min="1027" max="1027" width="18.5703125" style="225" customWidth="1"/>
    <col min="1028" max="1028" width="1.28515625" style="225" customWidth="1"/>
    <col min="1029" max="1029" width="30.7109375" style="225" customWidth="1"/>
    <col min="1030" max="1034" width="10.7109375" style="225" customWidth="1"/>
    <col min="1035" max="1280" width="11.42578125" style="225"/>
    <col min="1281" max="1281" width="0.140625" style="225" customWidth="1"/>
    <col min="1282" max="1282" width="2.7109375" style="225" customWidth="1"/>
    <col min="1283" max="1283" width="18.5703125" style="225" customWidth="1"/>
    <col min="1284" max="1284" width="1.28515625" style="225" customWidth="1"/>
    <col min="1285" max="1285" width="30.7109375" style="225" customWidth="1"/>
    <col min="1286" max="1290" width="10.7109375" style="225" customWidth="1"/>
    <col min="1291" max="1536" width="11.42578125" style="225"/>
    <col min="1537" max="1537" width="0.140625" style="225" customWidth="1"/>
    <col min="1538" max="1538" width="2.7109375" style="225" customWidth="1"/>
    <col min="1539" max="1539" width="18.5703125" style="225" customWidth="1"/>
    <col min="1540" max="1540" width="1.28515625" style="225" customWidth="1"/>
    <col min="1541" max="1541" width="30.7109375" style="225" customWidth="1"/>
    <col min="1542" max="1546" width="10.7109375" style="225" customWidth="1"/>
    <col min="1547" max="1792" width="11.42578125" style="225"/>
    <col min="1793" max="1793" width="0.140625" style="225" customWidth="1"/>
    <col min="1794" max="1794" width="2.7109375" style="225" customWidth="1"/>
    <col min="1795" max="1795" width="18.5703125" style="225" customWidth="1"/>
    <col min="1796" max="1796" width="1.28515625" style="225" customWidth="1"/>
    <col min="1797" max="1797" width="30.7109375" style="225" customWidth="1"/>
    <col min="1798" max="1802" width="10.7109375" style="225" customWidth="1"/>
    <col min="1803" max="2048" width="11.42578125" style="225"/>
    <col min="2049" max="2049" width="0.140625" style="225" customWidth="1"/>
    <col min="2050" max="2050" width="2.7109375" style="225" customWidth="1"/>
    <col min="2051" max="2051" width="18.5703125" style="225" customWidth="1"/>
    <col min="2052" max="2052" width="1.28515625" style="225" customWidth="1"/>
    <col min="2053" max="2053" width="30.7109375" style="225" customWidth="1"/>
    <col min="2054" max="2058" width="10.7109375" style="225" customWidth="1"/>
    <col min="2059" max="2304" width="11.42578125" style="225"/>
    <col min="2305" max="2305" width="0.140625" style="225" customWidth="1"/>
    <col min="2306" max="2306" width="2.7109375" style="225" customWidth="1"/>
    <col min="2307" max="2307" width="18.5703125" style="225" customWidth="1"/>
    <col min="2308" max="2308" width="1.28515625" style="225" customWidth="1"/>
    <col min="2309" max="2309" width="30.7109375" style="225" customWidth="1"/>
    <col min="2310" max="2314" width="10.7109375" style="225" customWidth="1"/>
    <col min="2315" max="2560" width="11.42578125" style="225"/>
    <col min="2561" max="2561" width="0.140625" style="225" customWidth="1"/>
    <col min="2562" max="2562" width="2.7109375" style="225" customWidth="1"/>
    <col min="2563" max="2563" width="18.5703125" style="225" customWidth="1"/>
    <col min="2564" max="2564" width="1.28515625" style="225" customWidth="1"/>
    <col min="2565" max="2565" width="30.7109375" style="225" customWidth="1"/>
    <col min="2566" max="2570" width="10.7109375" style="225" customWidth="1"/>
    <col min="2571" max="2816" width="11.42578125" style="225"/>
    <col min="2817" max="2817" width="0.140625" style="225" customWidth="1"/>
    <col min="2818" max="2818" width="2.7109375" style="225" customWidth="1"/>
    <col min="2819" max="2819" width="18.5703125" style="225" customWidth="1"/>
    <col min="2820" max="2820" width="1.28515625" style="225" customWidth="1"/>
    <col min="2821" max="2821" width="30.7109375" style="225" customWidth="1"/>
    <col min="2822" max="2826" width="10.7109375" style="225" customWidth="1"/>
    <col min="2827" max="3072" width="11.42578125" style="225"/>
    <col min="3073" max="3073" width="0.140625" style="225" customWidth="1"/>
    <col min="3074" max="3074" width="2.7109375" style="225" customWidth="1"/>
    <col min="3075" max="3075" width="18.5703125" style="225" customWidth="1"/>
    <col min="3076" max="3076" width="1.28515625" style="225" customWidth="1"/>
    <col min="3077" max="3077" width="30.7109375" style="225" customWidth="1"/>
    <col min="3078" max="3082" width="10.7109375" style="225" customWidth="1"/>
    <col min="3083" max="3328" width="11.42578125" style="225"/>
    <col min="3329" max="3329" width="0.140625" style="225" customWidth="1"/>
    <col min="3330" max="3330" width="2.7109375" style="225" customWidth="1"/>
    <col min="3331" max="3331" width="18.5703125" style="225" customWidth="1"/>
    <col min="3332" max="3332" width="1.28515625" style="225" customWidth="1"/>
    <col min="3333" max="3333" width="30.7109375" style="225" customWidth="1"/>
    <col min="3334" max="3338" width="10.7109375" style="225" customWidth="1"/>
    <col min="3339" max="3584" width="11.42578125" style="225"/>
    <col min="3585" max="3585" width="0.140625" style="225" customWidth="1"/>
    <col min="3586" max="3586" width="2.7109375" style="225" customWidth="1"/>
    <col min="3587" max="3587" width="18.5703125" style="225" customWidth="1"/>
    <col min="3588" max="3588" width="1.28515625" style="225" customWidth="1"/>
    <col min="3589" max="3589" width="30.7109375" style="225" customWidth="1"/>
    <col min="3590" max="3594" width="10.7109375" style="225" customWidth="1"/>
    <col min="3595" max="3840" width="11.42578125" style="225"/>
    <col min="3841" max="3841" width="0.140625" style="225" customWidth="1"/>
    <col min="3842" max="3842" width="2.7109375" style="225" customWidth="1"/>
    <col min="3843" max="3843" width="18.5703125" style="225" customWidth="1"/>
    <col min="3844" max="3844" width="1.28515625" style="225" customWidth="1"/>
    <col min="3845" max="3845" width="30.7109375" style="225" customWidth="1"/>
    <col min="3846" max="3850" width="10.7109375" style="225" customWidth="1"/>
    <col min="3851" max="4096" width="11.42578125" style="225"/>
    <col min="4097" max="4097" width="0.140625" style="225" customWidth="1"/>
    <col min="4098" max="4098" width="2.7109375" style="225" customWidth="1"/>
    <col min="4099" max="4099" width="18.5703125" style="225" customWidth="1"/>
    <col min="4100" max="4100" width="1.28515625" style="225" customWidth="1"/>
    <col min="4101" max="4101" width="30.7109375" style="225" customWidth="1"/>
    <col min="4102" max="4106" width="10.7109375" style="225" customWidth="1"/>
    <col min="4107" max="4352" width="11.42578125" style="225"/>
    <col min="4353" max="4353" width="0.140625" style="225" customWidth="1"/>
    <col min="4354" max="4354" width="2.7109375" style="225" customWidth="1"/>
    <col min="4355" max="4355" width="18.5703125" style="225" customWidth="1"/>
    <col min="4356" max="4356" width="1.28515625" style="225" customWidth="1"/>
    <col min="4357" max="4357" width="30.7109375" style="225" customWidth="1"/>
    <col min="4358" max="4362" width="10.7109375" style="225" customWidth="1"/>
    <col min="4363" max="4608" width="11.42578125" style="225"/>
    <col min="4609" max="4609" width="0.140625" style="225" customWidth="1"/>
    <col min="4610" max="4610" width="2.7109375" style="225" customWidth="1"/>
    <col min="4611" max="4611" width="18.5703125" style="225" customWidth="1"/>
    <col min="4612" max="4612" width="1.28515625" style="225" customWidth="1"/>
    <col min="4613" max="4613" width="30.7109375" style="225" customWidth="1"/>
    <col min="4614" max="4618" width="10.7109375" style="225" customWidth="1"/>
    <col min="4619" max="4864" width="11.42578125" style="225"/>
    <col min="4865" max="4865" width="0.140625" style="225" customWidth="1"/>
    <col min="4866" max="4866" width="2.7109375" style="225" customWidth="1"/>
    <col min="4867" max="4867" width="18.5703125" style="225" customWidth="1"/>
    <col min="4868" max="4868" width="1.28515625" style="225" customWidth="1"/>
    <col min="4869" max="4869" width="30.7109375" style="225" customWidth="1"/>
    <col min="4870" max="4874" width="10.7109375" style="225" customWidth="1"/>
    <col min="4875" max="5120" width="11.42578125" style="225"/>
    <col min="5121" max="5121" width="0.140625" style="225" customWidth="1"/>
    <col min="5122" max="5122" width="2.7109375" style="225" customWidth="1"/>
    <col min="5123" max="5123" width="18.5703125" style="225" customWidth="1"/>
    <col min="5124" max="5124" width="1.28515625" style="225" customWidth="1"/>
    <col min="5125" max="5125" width="30.7109375" style="225" customWidth="1"/>
    <col min="5126" max="5130" width="10.7109375" style="225" customWidth="1"/>
    <col min="5131" max="5376" width="11.42578125" style="225"/>
    <col min="5377" max="5377" width="0.140625" style="225" customWidth="1"/>
    <col min="5378" max="5378" width="2.7109375" style="225" customWidth="1"/>
    <col min="5379" max="5379" width="18.5703125" style="225" customWidth="1"/>
    <col min="5380" max="5380" width="1.28515625" style="225" customWidth="1"/>
    <col min="5381" max="5381" width="30.7109375" style="225" customWidth="1"/>
    <col min="5382" max="5386" width="10.7109375" style="225" customWidth="1"/>
    <col min="5387" max="5632" width="11.42578125" style="225"/>
    <col min="5633" max="5633" width="0.140625" style="225" customWidth="1"/>
    <col min="5634" max="5634" width="2.7109375" style="225" customWidth="1"/>
    <col min="5635" max="5635" width="18.5703125" style="225" customWidth="1"/>
    <col min="5636" max="5636" width="1.28515625" style="225" customWidth="1"/>
    <col min="5637" max="5637" width="30.7109375" style="225" customWidth="1"/>
    <col min="5638" max="5642" width="10.7109375" style="225" customWidth="1"/>
    <col min="5643" max="5888" width="11.42578125" style="225"/>
    <col min="5889" max="5889" width="0.140625" style="225" customWidth="1"/>
    <col min="5890" max="5890" width="2.7109375" style="225" customWidth="1"/>
    <col min="5891" max="5891" width="18.5703125" style="225" customWidth="1"/>
    <col min="5892" max="5892" width="1.28515625" style="225" customWidth="1"/>
    <col min="5893" max="5893" width="30.7109375" style="225" customWidth="1"/>
    <col min="5894" max="5898" width="10.7109375" style="225" customWidth="1"/>
    <col min="5899" max="6144" width="11.42578125" style="225"/>
    <col min="6145" max="6145" width="0.140625" style="225" customWidth="1"/>
    <col min="6146" max="6146" width="2.7109375" style="225" customWidth="1"/>
    <col min="6147" max="6147" width="18.5703125" style="225" customWidth="1"/>
    <col min="6148" max="6148" width="1.28515625" style="225" customWidth="1"/>
    <col min="6149" max="6149" width="30.7109375" style="225" customWidth="1"/>
    <col min="6150" max="6154" width="10.7109375" style="225" customWidth="1"/>
    <col min="6155" max="6400" width="11.42578125" style="225"/>
    <col min="6401" max="6401" width="0.140625" style="225" customWidth="1"/>
    <col min="6402" max="6402" width="2.7109375" style="225" customWidth="1"/>
    <col min="6403" max="6403" width="18.5703125" style="225" customWidth="1"/>
    <col min="6404" max="6404" width="1.28515625" style="225" customWidth="1"/>
    <col min="6405" max="6405" width="30.7109375" style="225" customWidth="1"/>
    <col min="6406" max="6410" width="10.7109375" style="225" customWidth="1"/>
    <col min="6411" max="6656" width="11.42578125" style="225"/>
    <col min="6657" max="6657" width="0.140625" style="225" customWidth="1"/>
    <col min="6658" max="6658" width="2.7109375" style="225" customWidth="1"/>
    <col min="6659" max="6659" width="18.5703125" style="225" customWidth="1"/>
    <col min="6660" max="6660" width="1.28515625" style="225" customWidth="1"/>
    <col min="6661" max="6661" width="30.7109375" style="225" customWidth="1"/>
    <col min="6662" max="6666" width="10.7109375" style="225" customWidth="1"/>
    <col min="6667" max="6912" width="11.42578125" style="225"/>
    <col min="6913" max="6913" width="0.140625" style="225" customWidth="1"/>
    <col min="6914" max="6914" width="2.7109375" style="225" customWidth="1"/>
    <col min="6915" max="6915" width="18.5703125" style="225" customWidth="1"/>
    <col min="6916" max="6916" width="1.28515625" style="225" customWidth="1"/>
    <col min="6917" max="6917" width="30.7109375" style="225" customWidth="1"/>
    <col min="6918" max="6922" width="10.7109375" style="225" customWidth="1"/>
    <col min="6923" max="7168" width="11.42578125" style="225"/>
    <col min="7169" max="7169" width="0.140625" style="225" customWidth="1"/>
    <col min="7170" max="7170" width="2.7109375" style="225" customWidth="1"/>
    <col min="7171" max="7171" width="18.5703125" style="225" customWidth="1"/>
    <col min="7172" max="7172" width="1.28515625" style="225" customWidth="1"/>
    <col min="7173" max="7173" width="30.7109375" style="225" customWidth="1"/>
    <col min="7174" max="7178" width="10.7109375" style="225" customWidth="1"/>
    <col min="7179" max="7424" width="11.42578125" style="225"/>
    <col min="7425" max="7425" width="0.140625" style="225" customWidth="1"/>
    <col min="7426" max="7426" width="2.7109375" style="225" customWidth="1"/>
    <col min="7427" max="7427" width="18.5703125" style="225" customWidth="1"/>
    <col min="7428" max="7428" width="1.28515625" style="225" customWidth="1"/>
    <col min="7429" max="7429" width="30.7109375" style="225" customWidth="1"/>
    <col min="7430" max="7434" width="10.7109375" style="225" customWidth="1"/>
    <col min="7435" max="7680" width="11.42578125" style="225"/>
    <col min="7681" max="7681" width="0.140625" style="225" customWidth="1"/>
    <col min="7682" max="7682" width="2.7109375" style="225" customWidth="1"/>
    <col min="7683" max="7683" width="18.5703125" style="225" customWidth="1"/>
    <col min="7684" max="7684" width="1.28515625" style="225" customWidth="1"/>
    <col min="7685" max="7685" width="30.7109375" style="225" customWidth="1"/>
    <col min="7686" max="7690" width="10.7109375" style="225" customWidth="1"/>
    <col min="7691" max="7936" width="11.42578125" style="225"/>
    <col min="7937" max="7937" width="0.140625" style="225" customWidth="1"/>
    <col min="7938" max="7938" width="2.7109375" style="225" customWidth="1"/>
    <col min="7939" max="7939" width="18.5703125" style="225" customWidth="1"/>
    <col min="7940" max="7940" width="1.28515625" style="225" customWidth="1"/>
    <col min="7941" max="7941" width="30.7109375" style="225" customWidth="1"/>
    <col min="7942" max="7946" width="10.7109375" style="225" customWidth="1"/>
    <col min="7947" max="8192" width="11.42578125" style="225"/>
    <col min="8193" max="8193" width="0.140625" style="225" customWidth="1"/>
    <col min="8194" max="8194" width="2.7109375" style="225" customWidth="1"/>
    <col min="8195" max="8195" width="18.5703125" style="225" customWidth="1"/>
    <col min="8196" max="8196" width="1.28515625" style="225" customWidth="1"/>
    <col min="8197" max="8197" width="30.7109375" style="225" customWidth="1"/>
    <col min="8198" max="8202" width="10.7109375" style="225" customWidth="1"/>
    <col min="8203" max="8448" width="11.42578125" style="225"/>
    <col min="8449" max="8449" width="0.140625" style="225" customWidth="1"/>
    <col min="8450" max="8450" width="2.7109375" style="225" customWidth="1"/>
    <col min="8451" max="8451" width="18.5703125" style="225" customWidth="1"/>
    <col min="8452" max="8452" width="1.28515625" style="225" customWidth="1"/>
    <col min="8453" max="8453" width="30.7109375" style="225" customWidth="1"/>
    <col min="8454" max="8458" width="10.7109375" style="225" customWidth="1"/>
    <col min="8459" max="8704" width="11.42578125" style="225"/>
    <col min="8705" max="8705" width="0.140625" style="225" customWidth="1"/>
    <col min="8706" max="8706" width="2.7109375" style="225" customWidth="1"/>
    <col min="8707" max="8707" width="18.5703125" style="225" customWidth="1"/>
    <col min="8708" max="8708" width="1.28515625" style="225" customWidth="1"/>
    <col min="8709" max="8709" width="30.7109375" style="225" customWidth="1"/>
    <col min="8710" max="8714" width="10.7109375" style="225" customWidth="1"/>
    <col min="8715" max="8960" width="11.42578125" style="225"/>
    <col min="8961" max="8961" width="0.140625" style="225" customWidth="1"/>
    <col min="8962" max="8962" width="2.7109375" style="225" customWidth="1"/>
    <col min="8963" max="8963" width="18.5703125" style="225" customWidth="1"/>
    <col min="8964" max="8964" width="1.28515625" style="225" customWidth="1"/>
    <col min="8965" max="8965" width="30.7109375" style="225" customWidth="1"/>
    <col min="8966" max="8970" width="10.7109375" style="225" customWidth="1"/>
    <col min="8971" max="9216" width="11.42578125" style="225"/>
    <col min="9217" max="9217" width="0.140625" style="225" customWidth="1"/>
    <col min="9218" max="9218" width="2.7109375" style="225" customWidth="1"/>
    <col min="9219" max="9219" width="18.5703125" style="225" customWidth="1"/>
    <col min="9220" max="9220" width="1.28515625" style="225" customWidth="1"/>
    <col min="9221" max="9221" width="30.7109375" style="225" customWidth="1"/>
    <col min="9222" max="9226" width="10.7109375" style="225" customWidth="1"/>
    <col min="9227" max="9472" width="11.42578125" style="225"/>
    <col min="9473" max="9473" width="0.140625" style="225" customWidth="1"/>
    <col min="9474" max="9474" width="2.7109375" style="225" customWidth="1"/>
    <col min="9475" max="9475" width="18.5703125" style="225" customWidth="1"/>
    <col min="9476" max="9476" width="1.28515625" style="225" customWidth="1"/>
    <col min="9477" max="9477" width="30.7109375" style="225" customWidth="1"/>
    <col min="9478" max="9482" width="10.7109375" style="225" customWidth="1"/>
    <col min="9483" max="9728" width="11.42578125" style="225"/>
    <col min="9729" max="9729" width="0.140625" style="225" customWidth="1"/>
    <col min="9730" max="9730" width="2.7109375" style="225" customWidth="1"/>
    <col min="9731" max="9731" width="18.5703125" style="225" customWidth="1"/>
    <col min="9732" max="9732" width="1.28515625" style="225" customWidth="1"/>
    <col min="9733" max="9733" width="30.7109375" style="225" customWidth="1"/>
    <col min="9734" max="9738" width="10.7109375" style="225" customWidth="1"/>
    <col min="9739" max="9984" width="11.42578125" style="225"/>
    <col min="9985" max="9985" width="0.140625" style="225" customWidth="1"/>
    <col min="9986" max="9986" width="2.7109375" style="225" customWidth="1"/>
    <col min="9987" max="9987" width="18.5703125" style="225" customWidth="1"/>
    <col min="9988" max="9988" width="1.28515625" style="225" customWidth="1"/>
    <col min="9989" max="9989" width="30.7109375" style="225" customWidth="1"/>
    <col min="9990" max="9994" width="10.7109375" style="225" customWidth="1"/>
    <col min="9995" max="10240" width="11.42578125" style="225"/>
    <col min="10241" max="10241" width="0.140625" style="225" customWidth="1"/>
    <col min="10242" max="10242" width="2.7109375" style="225" customWidth="1"/>
    <col min="10243" max="10243" width="18.5703125" style="225" customWidth="1"/>
    <col min="10244" max="10244" width="1.28515625" style="225" customWidth="1"/>
    <col min="10245" max="10245" width="30.7109375" style="225" customWidth="1"/>
    <col min="10246" max="10250" width="10.7109375" style="225" customWidth="1"/>
    <col min="10251" max="10496" width="11.42578125" style="225"/>
    <col min="10497" max="10497" width="0.140625" style="225" customWidth="1"/>
    <col min="10498" max="10498" width="2.7109375" style="225" customWidth="1"/>
    <col min="10499" max="10499" width="18.5703125" style="225" customWidth="1"/>
    <col min="10500" max="10500" width="1.28515625" style="225" customWidth="1"/>
    <col min="10501" max="10501" width="30.7109375" style="225" customWidth="1"/>
    <col min="10502" max="10506" width="10.7109375" style="225" customWidth="1"/>
    <col min="10507" max="10752" width="11.42578125" style="225"/>
    <col min="10753" max="10753" width="0.140625" style="225" customWidth="1"/>
    <col min="10754" max="10754" width="2.7109375" style="225" customWidth="1"/>
    <col min="10755" max="10755" width="18.5703125" style="225" customWidth="1"/>
    <col min="10756" max="10756" width="1.28515625" style="225" customWidth="1"/>
    <col min="10757" max="10757" width="30.7109375" style="225" customWidth="1"/>
    <col min="10758" max="10762" width="10.7109375" style="225" customWidth="1"/>
    <col min="10763" max="11008" width="11.42578125" style="225"/>
    <col min="11009" max="11009" width="0.140625" style="225" customWidth="1"/>
    <col min="11010" max="11010" width="2.7109375" style="225" customWidth="1"/>
    <col min="11011" max="11011" width="18.5703125" style="225" customWidth="1"/>
    <col min="11012" max="11012" width="1.28515625" style="225" customWidth="1"/>
    <col min="11013" max="11013" width="30.7109375" style="225" customWidth="1"/>
    <col min="11014" max="11018" width="10.7109375" style="225" customWidth="1"/>
    <col min="11019" max="11264" width="11.42578125" style="225"/>
    <col min="11265" max="11265" width="0.140625" style="225" customWidth="1"/>
    <col min="11266" max="11266" width="2.7109375" style="225" customWidth="1"/>
    <col min="11267" max="11267" width="18.5703125" style="225" customWidth="1"/>
    <col min="11268" max="11268" width="1.28515625" style="225" customWidth="1"/>
    <col min="11269" max="11269" width="30.7109375" style="225" customWidth="1"/>
    <col min="11270" max="11274" width="10.7109375" style="225" customWidth="1"/>
    <col min="11275" max="11520" width="11.42578125" style="225"/>
    <col min="11521" max="11521" width="0.140625" style="225" customWidth="1"/>
    <col min="11522" max="11522" width="2.7109375" style="225" customWidth="1"/>
    <col min="11523" max="11523" width="18.5703125" style="225" customWidth="1"/>
    <col min="11524" max="11524" width="1.28515625" style="225" customWidth="1"/>
    <col min="11525" max="11525" width="30.7109375" style="225" customWidth="1"/>
    <col min="11526" max="11530" width="10.7109375" style="225" customWidth="1"/>
    <col min="11531" max="11776" width="11.42578125" style="225"/>
    <col min="11777" max="11777" width="0.140625" style="225" customWidth="1"/>
    <col min="11778" max="11778" width="2.7109375" style="225" customWidth="1"/>
    <col min="11779" max="11779" width="18.5703125" style="225" customWidth="1"/>
    <col min="11780" max="11780" width="1.28515625" style="225" customWidth="1"/>
    <col min="11781" max="11781" width="30.7109375" style="225" customWidth="1"/>
    <col min="11782" max="11786" width="10.7109375" style="225" customWidth="1"/>
    <col min="11787" max="12032" width="11.42578125" style="225"/>
    <col min="12033" max="12033" width="0.140625" style="225" customWidth="1"/>
    <col min="12034" max="12034" width="2.7109375" style="225" customWidth="1"/>
    <col min="12035" max="12035" width="18.5703125" style="225" customWidth="1"/>
    <col min="12036" max="12036" width="1.28515625" style="225" customWidth="1"/>
    <col min="12037" max="12037" width="30.7109375" style="225" customWidth="1"/>
    <col min="12038" max="12042" width="10.7109375" style="225" customWidth="1"/>
    <col min="12043" max="12288" width="11.42578125" style="225"/>
    <col min="12289" max="12289" width="0.140625" style="225" customWidth="1"/>
    <col min="12290" max="12290" width="2.7109375" style="225" customWidth="1"/>
    <col min="12291" max="12291" width="18.5703125" style="225" customWidth="1"/>
    <col min="12292" max="12292" width="1.28515625" style="225" customWidth="1"/>
    <col min="12293" max="12293" width="30.7109375" style="225" customWidth="1"/>
    <col min="12294" max="12298" width="10.7109375" style="225" customWidth="1"/>
    <col min="12299" max="12544" width="11.42578125" style="225"/>
    <col min="12545" max="12545" width="0.140625" style="225" customWidth="1"/>
    <col min="12546" max="12546" width="2.7109375" style="225" customWidth="1"/>
    <col min="12547" max="12547" width="18.5703125" style="225" customWidth="1"/>
    <col min="12548" max="12548" width="1.28515625" style="225" customWidth="1"/>
    <col min="12549" max="12549" width="30.7109375" style="225" customWidth="1"/>
    <col min="12550" max="12554" width="10.7109375" style="225" customWidth="1"/>
    <col min="12555" max="12800" width="11.42578125" style="225"/>
    <col min="12801" max="12801" width="0.140625" style="225" customWidth="1"/>
    <col min="12802" max="12802" width="2.7109375" style="225" customWidth="1"/>
    <col min="12803" max="12803" width="18.5703125" style="225" customWidth="1"/>
    <col min="12804" max="12804" width="1.28515625" style="225" customWidth="1"/>
    <col min="12805" max="12805" width="30.7109375" style="225" customWidth="1"/>
    <col min="12806" max="12810" width="10.7109375" style="225" customWidth="1"/>
    <col min="12811" max="13056" width="11.42578125" style="225"/>
    <col min="13057" max="13057" width="0.140625" style="225" customWidth="1"/>
    <col min="13058" max="13058" width="2.7109375" style="225" customWidth="1"/>
    <col min="13059" max="13059" width="18.5703125" style="225" customWidth="1"/>
    <col min="13060" max="13060" width="1.28515625" style="225" customWidth="1"/>
    <col min="13061" max="13061" width="30.7109375" style="225" customWidth="1"/>
    <col min="13062" max="13066" width="10.7109375" style="225" customWidth="1"/>
    <col min="13067" max="13312" width="11.42578125" style="225"/>
    <col min="13313" max="13313" width="0.140625" style="225" customWidth="1"/>
    <col min="13314" max="13314" width="2.7109375" style="225" customWidth="1"/>
    <col min="13315" max="13315" width="18.5703125" style="225" customWidth="1"/>
    <col min="13316" max="13316" width="1.28515625" style="225" customWidth="1"/>
    <col min="13317" max="13317" width="30.7109375" style="225" customWidth="1"/>
    <col min="13318" max="13322" width="10.7109375" style="225" customWidth="1"/>
    <col min="13323" max="13568" width="11.42578125" style="225"/>
    <col min="13569" max="13569" width="0.140625" style="225" customWidth="1"/>
    <col min="13570" max="13570" width="2.7109375" style="225" customWidth="1"/>
    <col min="13571" max="13571" width="18.5703125" style="225" customWidth="1"/>
    <col min="13572" max="13572" width="1.28515625" style="225" customWidth="1"/>
    <col min="13573" max="13573" width="30.7109375" style="225" customWidth="1"/>
    <col min="13574" max="13578" width="10.7109375" style="225" customWidth="1"/>
    <col min="13579" max="13824" width="11.42578125" style="225"/>
    <col min="13825" max="13825" width="0.140625" style="225" customWidth="1"/>
    <col min="13826" max="13826" width="2.7109375" style="225" customWidth="1"/>
    <col min="13827" max="13827" width="18.5703125" style="225" customWidth="1"/>
    <col min="13828" max="13828" width="1.28515625" style="225" customWidth="1"/>
    <col min="13829" max="13829" width="30.7109375" style="225" customWidth="1"/>
    <col min="13830" max="13834" width="10.7109375" style="225" customWidth="1"/>
    <col min="13835" max="14080" width="11.42578125" style="225"/>
    <col min="14081" max="14081" width="0.140625" style="225" customWidth="1"/>
    <col min="14082" max="14082" width="2.7109375" style="225" customWidth="1"/>
    <col min="14083" max="14083" width="18.5703125" style="225" customWidth="1"/>
    <col min="14084" max="14084" width="1.28515625" style="225" customWidth="1"/>
    <col min="14085" max="14085" width="30.7109375" style="225" customWidth="1"/>
    <col min="14086" max="14090" width="10.7109375" style="225" customWidth="1"/>
    <col min="14091" max="14336" width="11.42578125" style="225"/>
    <col min="14337" max="14337" width="0.140625" style="225" customWidth="1"/>
    <col min="14338" max="14338" width="2.7109375" style="225" customWidth="1"/>
    <col min="14339" max="14339" width="18.5703125" style="225" customWidth="1"/>
    <col min="14340" max="14340" width="1.28515625" style="225" customWidth="1"/>
    <col min="14341" max="14341" width="30.7109375" style="225" customWidth="1"/>
    <col min="14342" max="14346" width="10.7109375" style="225" customWidth="1"/>
    <col min="14347" max="14592" width="11.42578125" style="225"/>
    <col min="14593" max="14593" width="0.140625" style="225" customWidth="1"/>
    <col min="14594" max="14594" width="2.7109375" style="225" customWidth="1"/>
    <col min="14595" max="14595" width="18.5703125" style="225" customWidth="1"/>
    <col min="14596" max="14596" width="1.28515625" style="225" customWidth="1"/>
    <col min="14597" max="14597" width="30.7109375" style="225" customWidth="1"/>
    <col min="14598" max="14602" width="10.7109375" style="225" customWidth="1"/>
    <col min="14603" max="14848" width="11.42578125" style="225"/>
    <col min="14849" max="14849" width="0.140625" style="225" customWidth="1"/>
    <col min="14850" max="14850" width="2.7109375" style="225" customWidth="1"/>
    <col min="14851" max="14851" width="18.5703125" style="225" customWidth="1"/>
    <col min="14852" max="14852" width="1.28515625" style="225" customWidth="1"/>
    <col min="14853" max="14853" width="30.7109375" style="225" customWidth="1"/>
    <col min="14854" max="14858" width="10.7109375" style="225" customWidth="1"/>
    <col min="14859" max="15104" width="11.42578125" style="225"/>
    <col min="15105" max="15105" width="0.140625" style="225" customWidth="1"/>
    <col min="15106" max="15106" width="2.7109375" style="225" customWidth="1"/>
    <col min="15107" max="15107" width="18.5703125" style="225" customWidth="1"/>
    <col min="15108" max="15108" width="1.28515625" style="225" customWidth="1"/>
    <col min="15109" max="15109" width="30.7109375" style="225" customWidth="1"/>
    <col min="15110" max="15114" width="10.7109375" style="225" customWidth="1"/>
    <col min="15115" max="15360" width="11.42578125" style="225"/>
    <col min="15361" max="15361" width="0.140625" style="225" customWidth="1"/>
    <col min="15362" max="15362" width="2.7109375" style="225" customWidth="1"/>
    <col min="15363" max="15363" width="18.5703125" style="225" customWidth="1"/>
    <col min="15364" max="15364" width="1.28515625" style="225" customWidth="1"/>
    <col min="15365" max="15365" width="30.7109375" style="225" customWidth="1"/>
    <col min="15366" max="15370" width="10.7109375" style="225" customWidth="1"/>
    <col min="15371" max="15616" width="11.42578125" style="225"/>
    <col min="15617" max="15617" width="0.140625" style="225" customWidth="1"/>
    <col min="15618" max="15618" width="2.7109375" style="225" customWidth="1"/>
    <col min="15619" max="15619" width="18.5703125" style="225" customWidth="1"/>
    <col min="15620" max="15620" width="1.28515625" style="225" customWidth="1"/>
    <col min="15621" max="15621" width="30.7109375" style="225" customWidth="1"/>
    <col min="15622" max="15626" width="10.7109375" style="225" customWidth="1"/>
    <col min="15627" max="15872" width="11.42578125" style="225"/>
    <col min="15873" max="15873" width="0.140625" style="225" customWidth="1"/>
    <col min="15874" max="15874" width="2.7109375" style="225" customWidth="1"/>
    <col min="15875" max="15875" width="18.5703125" style="225" customWidth="1"/>
    <col min="15876" max="15876" width="1.28515625" style="225" customWidth="1"/>
    <col min="15877" max="15877" width="30.7109375" style="225" customWidth="1"/>
    <col min="15878" max="15882" width="10.7109375" style="225" customWidth="1"/>
    <col min="15883" max="16128" width="11.42578125" style="225"/>
    <col min="16129" max="16129" width="0.140625" style="225" customWidth="1"/>
    <col min="16130" max="16130" width="2.7109375" style="225" customWidth="1"/>
    <col min="16131" max="16131" width="18.5703125" style="225" customWidth="1"/>
    <col min="16132" max="16132" width="1.28515625" style="225" customWidth="1"/>
    <col min="16133" max="16133" width="30.7109375" style="225" customWidth="1"/>
    <col min="16134" max="16138" width="10.7109375" style="225" customWidth="1"/>
    <col min="16139" max="16384" width="11.42578125" style="225"/>
  </cols>
  <sheetData>
    <row r="1" spans="1:7" s="222" customFormat="1" ht="0.75" customHeight="1"/>
    <row r="2" spans="1:7" s="222" customFormat="1" ht="21" customHeight="1">
      <c r="B2" s="223"/>
      <c r="E2" s="66" t="s">
        <v>36</v>
      </c>
      <c r="F2" s="229"/>
      <c r="G2" s="229"/>
    </row>
    <row r="3" spans="1:7" s="222" customFormat="1" ht="15" customHeight="1">
      <c r="E3" s="921" t="s">
        <v>538</v>
      </c>
      <c r="F3" s="230"/>
      <c r="G3" s="230"/>
    </row>
    <row r="4" spans="1:7" s="162" customFormat="1" ht="20.25" customHeight="1">
      <c r="B4" s="161"/>
      <c r="C4" s="6" t="str">
        <f>Indice!C4</f>
        <v>Producción de energía eléctrica</v>
      </c>
    </row>
    <row r="5" spans="1:7" s="162" customFormat="1" ht="12.75" customHeight="1">
      <c r="B5" s="161"/>
      <c r="C5" s="224"/>
    </row>
    <row r="6" spans="1:7" s="162" customFormat="1" ht="13.5" customHeight="1">
      <c r="B6" s="161"/>
      <c r="C6" s="164"/>
      <c r="D6" s="165"/>
      <c r="E6" s="165"/>
    </row>
    <row r="7" spans="1:7" s="162" customFormat="1" ht="12.75" customHeight="1">
      <c r="B7" s="161"/>
      <c r="C7" s="1012" t="s">
        <v>532</v>
      </c>
      <c r="D7" s="165"/>
      <c r="E7" s="468"/>
    </row>
    <row r="8" spans="1:7" s="222" customFormat="1" ht="12.75" customHeight="1">
      <c r="A8" s="162"/>
      <c r="B8" s="161"/>
      <c r="C8" s="1012"/>
      <c r="D8" s="165"/>
      <c r="E8" s="468"/>
      <c r="F8" s="186"/>
      <c r="G8" s="186"/>
    </row>
    <row r="9" spans="1:7" s="222" customFormat="1" ht="12.75" customHeight="1">
      <c r="A9" s="162"/>
      <c r="B9" s="161"/>
      <c r="C9" s="1012"/>
      <c r="D9" s="165"/>
      <c r="E9" s="468"/>
      <c r="F9" s="186"/>
      <c r="G9" s="186"/>
    </row>
    <row r="10" spans="1:7" s="222" customFormat="1" ht="12.75" customHeight="1">
      <c r="A10" s="162"/>
      <c r="B10" s="161"/>
      <c r="C10" s="358" t="s">
        <v>362</v>
      </c>
      <c r="D10" s="165"/>
      <c r="E10" s="468"/>
      <c r="F10" s="186"/>
      <c r="G10" s="186"/>
    </row>
    <row r="11" spans="1:7" s="222" customFormat="1" ht="12.75" customHeight="1">
      <c r="A11" s="162"/>
      <c r="B11" s="161"/>
      <c r="D11" s="165"/>
      <c r="E11" s="599"/>
      <c r="F11" s="186"/>
      <c r="G11" s="186"/>
    </row>
    <row r="12" spans="1:7" s="222" customFormat="1" ht="12.75" customHeight="1">
      <c r="A12" s="162"/>
      <c r="B12" s="161"/>
      <c r="C12" s="164"/>
      <c r="D12" s="165"/>
      <c r="E12" s="599"/>
      <c r="F12" s="186"/>
      <c r="G12" s="186"/>
    </row>
    <row r="13" spans="1:7" s="222" customFormat="1" ht="12.75" customHeight="1">
      <c r="A13" s="162"/>
      <c r="B13" s="161"/>
      <c r="C13" s="164"/>
      <c r="D13" s="165"/>
      <c r="E13" s="599"/>
      <c r="F13" s="186"/>
      <c r="G13" s="186"/>
    </row>
    <row r="14" spans="1:7" s="222" customFormat="1" ht="12.75" customHeight="1">
      <c r="A14" s="162"/>
      <c r="B14" s="161"/>
      <c r="C14" s="164"/>
      <c r="D14" s="165"/>
      <c r="E14" s="599"/>
      <c r="F14" s="186"/>
      <c r="G14" s="186"/>
    </row>
    <row r="15" spans="1:7" s="222" customFormat="1" ht="12.75" customHeight="1">
      <c r="A15" s="162"/>
      <c r="B15" s="161"/>
      <c r="C15" s="164"/>
      <c r="D15" s="165"/>
      <c r="E15" s="599"/>
      <c r="F15" s="186"/>
      <c r="G15" s="186"/>
    </row>
    <row r="16" spans="1:7" s="222" customFormat="1" ht="12.75" customHeight="1">
      <c r="A16" s="162"/>
      <c r="B16" s="161"/>
      <c r="C16" s="164"/>
      <c r="D16" s="165"/>
      <c r="E16" s="599"/>
      <c r="F16" s="186"/>
      <c r="G16" s="186"/>
    </row>
    <row r="17" spans="1:11" s="222" customFormat="1" ht="12.75" customHeight="1">
      <c r="A17" s="162"/>
      <c r="B17" s="161"/>
      <c r="C17" s="164"/>
      <c r="D17" s="165"/>
      <c r="E17" s="599"/>
      <c r="F17" s="186"/>
      <c r="G17" s="186"/>
    </row>
    <row r="18" spans="1:11" s="222" customFormat="1" ht="12.75" customHeight="1">
      <c r="A18" s="162"/>
      <c r="B18" s="161"/>
      <c r="C18" s="164"/>
      <c r="D18" s="165"/>
      <c r="E18" s="599"/>
      <c r="F18" s="186"/>
      <c r="G18" s="186"/>
    </row>
    <row r="19" spans="1:11" s="222" customFormat="1" ht="12.75" customHeight="1">
      <c r="A19" s="162"/>
      <c r="B19" s="161"/>
      <c r="C19" s="164"/>
      <c r="D19" s="165"/>
      <c r="E19" s="599"/>
      <c r="F19" s="186"/>
      <c r="G19" s="186"/>
    </row>
    <row r="20" spans="1:11" s="222" customFormat="1" ht="12.75" customHeight="1">
      <c r="A20" s="162"/>
      <c r="B20" s="161"/>
      <c r="C20" s="164"/>
      <c r="D20" s="165"/>
      <c r="E20" s="599"/>
      <c r="F20" s="186"/>
      <c r="G20" s="186"/>
    </row>
    <row r="21" spans="1:11" s="222" customFormat="1" ht="12.75" customHeight="1">
      <c r="A21" s="162"/>
      <c r="B21" s="161"/>
      <c r="C21" s="164"/>
      <c r="D21" s="165"/>
      <c r="E21" s="599"/>
      <c r="F21" s="186"/>
      <c r="G21" s="186"/>
    </row>
    <row r="22" spans="1:11">
      <c r="E22" s="600"/>
    </row>
    <row r="23" spans="1:11">
      <c r="E23" s="600"/>
      <c r="H23" s="226"/>
      <c r="I23" s="226"/>
      <c r="J23" s="226"/>
      <c r="K23" s="226"/>
    </row>
    <row r="24" spans="1:11">
      <c r="E24" s="601"/>
      <c r="F24" s="228"/>
      <c r="G24" s="228"/>
      <c r="H24" s="226"/>
      <c r="I24" s="226"/>
      <c r="J24" s="226"/>
      <c r="K24" s="226"/>
    </row>
    <row r="25" spans="1:11" ht="16.350000000000001" customHeight="1">
      <c r="E25" s="783" t="s">
        <v>494</v>
      </c>
      <c r="F25" s="227"/>
      <c r="G25" s="227"/>
      <c r="H25" s="226"/>
      <c r="I25" s="226"/>
      <c r="J25" s="226"/>
      <c r="K25" s="226"/>
    </row>
    <row r="26" spans="1:11" ht="23.25" customHeight="1">
      <c r="E26" s="784" t="s">
        <v>503</v>
      </c>
      <c r="F26" s="228"/>
      <c r="G26" s="228"/>
      <c r="H26" s="226"/>
      <c r="I26" s="226"/>
      <c r="J26" s="226"/>
      <c r="K26" s="226"/>
    </row>
    <row r="27" spans="1:11">
      <c r="F27" s="228"/>
      <c r="G27" s="228"/>
      <c r="H27" s="226"/>
      <c r="I27" s="226"/>
      <c r="J27" s="226"/>
      <c r="K27" s="226"/>
    </row>
  </sheetData>
  <mergeCells count="1">
    <mergeCell ref="C7:C9"/>
  </mergeCells>
  <hyperlinks>
    <hyperlink ref="C4" location="Indice!A1" display="Indice!A1"/>
  </hyperlinks>
  <printOptions horizontalCentered="1" verticalCentered="1"/>
  <pageMargins left="0.78740157480314965" right="0.78740157480314965" top="0.98425196850393704" bottom="0.98425196850393704" header="0" footer="0"/>
  <pageSetup paperSize="9" orientation="landscape" r:id="rId1"/>
  <headerFooter alignWithMargins="0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 fitToPage="1"/>
  </sheetPr>
  <dimension ref="A1:R49"/>
  <sheetViews>
    <sheetView showGridLines="0" showRowColHeaders="0" showOutlineSymbols="0" zoomScaleNormal="100" workbookViewId="0">
      <selection activeCell="J13" sqref="J13"/>
    </sheetView>
  </sheetViews>
  <sheetFormatPr baseColWidth="10" defaultRowHeight="11.25"/>
  <cols>
    <col min="1" max="1" width="0.140625" style="173" customWidth="1"/>
    <col min="2" max="2" width="2.7109375" style="173" customWidth="1"/>
    <col min="3" max="3" width="23.7109375" style="173" customWidth="1"/>
    <col min="4" max="4" width="1.28515625" style="173" customWidth="1"/>
    <col min="5" max="5" width="17.7109375" style="173" customWidth="1"/>
    <col min="6" max="14" width="6.140625" style="173" customWidth="1"/>
    <col min="15" max="15" width="6.5703125" style="173" customWidth="1"/>
    <col min="16" max="256" width="11.42578125" style="173"/>
    <col min="257" max="257" width="0.140625" style="173" customWidth="1"/>
    <col min="258" max="258" width="2.7109375" style="173" customWidth="1"/>
    <col min="259" max="259" width="15.42578125" style="173" customWidth="1"/>
    <col min="260" max="260" width="1.28515625" style="173" customWidth="1"/>
    <col min="261" max="261" width="15.85546875" style="173" customWidth="1"/>
    <col min="262" max="270" width="6.140625" style="173" customWidth="1"/>
    <col min="271" max="271" width="6.5703125" style="173" customWidth="1"/>
    <col min="272" max="272" width="8.42578125" style="173" customWidth="1"/>
    <col min="273" max="273" width="7.28515625" style="173" customWidth="1"/>
    <col min="274" max="274" width="3" style="173" bestFit="1" customWidth="1"/>
    <col min="275" max="275" width="11.7109375" style="173" customWidth="1"/>
    <col min="276" max="277" width="4" style="173" bestFit="1" customWidth="1"/>
    <col min="278" max="278" width="5.5703125" style="173" bestFit="1" customWidth="1"/>
    <col min="279" max="279" width="7.42578125" style="173" customWidth="1"/>
    <col min="280" max="280" width="7.5703125" style="173" customWidth="1"/>
    <col min="281" max="512" width="11.42578125" style="173"/>
    <col min="513" max="513" width="0.140625" style="173" customWidth="1"/>
    <col min="514" max="514" width="2.7109375" style="173" customWidth="1"/>
    <col min="515" max="515" width="15.42578125" style="173" customWidth="1"/>
    <col min="516" max="516" width="1.28515625" style="173" customWidth="1"/>
    <col min="517" max="517" width="15.85546875" style="173" customWidth="1"/>
    <col min="518" max="526" width="6.140625" style="173" customWidth="1"/>
    <col min="527" max="527" width="6.5703125" style="173" customWidth="1"/>
    <col min="528" max="528" width="8.42578125" style="173" customWidth="1"/>
    <col min="529" max="529" width="7.28515625" style="173" customWidth="1"/>
    <col min="530" max="530" width="3" style="173" bestFit="1" customWidth="1"/>
    <col min="531" max="531" width="11.7109375" style="173" customWidth="1"/>
    <col min="532" max="533" width="4" style="173" bestFit="1" customWidth="1"/>
    <col min="534" max="534" width="5.5703125" style="173" bestFit="1" customWidth="1"/>
    <col min="535" max="535" width="7.42578125" style="173" customWidth="1"/>
    <col min="536" max="536" width="7.5703125" style="173" customWidth="1"/>
    <col min="537" max="768" width="11.42578125" style="173"/>
    <col min="769" max="769" width="0.140625" style="173" customWidth="1"/>
    <col min="770" max="770" width="2.7109375" style="173" customWidth="1"/>
    <col min="771" max="771" width="15.42578125" style="173" customWidth="1"/>
    <col min="772" max="772" width="1.28515625" style="173" customWidth="1"/>
    <col min="773" max="773" width="15.85546875" style="173" customWidth="1"/>
    <col min="774" max="782" width="6.140625" style="173" customWidth="1"/>
    <col min="783" max="783" width="6.5703125" style="173" customWidth="1"/>
    <col min="784" max="784" width="8.42578125" style="173" customWidth="1"/>
    <col min="785" max="785" width="7.28515625" style="173" customWidth="1"/>
    <col min="786" max="786" width="3" style="173" bestFit="1" customWidth="1"/>
    <col min="787" max="787" width="11.7109375" style="173" customWidth="1"/>
    <col min="788" max="789" width="4" style="173" bestFit="1" customWidth="1"/>
    <col min="790" max="790" width="5.5703125" style="173" bestFit="1" customWidth="1"/>
    <col min="791" max="791" width="7.42578125" style="173" customWidth="1"/>
    <col min="792" max="792" width="7.5703125" style="173" customWidth="1"/>
    <col min="793" max="1024" width="11.42578125" style="173"/>
    <col min="1025" max="1025" width="0.140625" style="173" customWidth="1"/>
    <col min="1026" max="1026" width="2.7109375" style="173" customWidth="1"/>
    <col min="1027" max="1027" width="15.42578125" style="173" customWidth="1"/>
    <col min="1028" max="1028" width="1.28515625" style="173" customWidth="1"/>
    <col min="1029" max="1029" width="15.85546875" style="173" customWidth="1"/>
    <col min="1030" max="1038" width="6.140625" style="173" customWidth="1"/>
    <col min="1039" max="1039" width="6.5703125" style="173" customWidth="1"/>
    <col min="1040" max="1040" width="8.42578125" style="173" customWidth="1"/>
    <col min="1041" max="1041" width="7.28515625" style="173" customWidth="1"/>
    <col min="1042" max="1042" width="3" style="173" bestFit="1" customWidth="1"/>
    <col min="1043" max="1043" width="11.7109375" style="173" customWidth="1"/>
    <col min="1044" max="1045" width="4" style="173" bestFit="1" customWidth="1"/>
    <col min="1046" max="1046" width="5.5703125" style="173" bestFit="1" customWidth="1"/>
    <col min="1047" max="1047" width="7.42578125" style="173" customWidth="1"/>
    <col min="1048" max="1048" width="7.5703125" style="173" customWidth="1"/>
    <col min="1049" max="1280" width="11.42578125" style="173"/>
    <col min="1281" max="1281" width="0.140625" style="173" customWidth="1"/>
    <col min="1282" max="1282" width="2.7109375" style="173" customWidth="1"/>
    <col min="1283" max="1283" width="15.42578125" style="173" customWidth="1"/>
    <col min="1284" max="1284" width="1.28515625" style="173" customWidth="1"/>
    <col min="1285" max="1285" width="15.85546875" style="173" customWidth="1"/>
    <col min="1286" max="1294" width="6.140625" style="173" customWidth="1"/>
    <col min="1295" max="1295" width="6.5703125" style="173" customWidth="1"/>
    <col min="1296" max="1296" width="8.42578125" style="173" customWidth="1"/>
    <col min="1297" max="1297" width="7.28515625" style="173" customWidth="1"/>
    <col min="1298" max="1298" width="3" style="173" bestFit="1" customWidth="1"/>
    <col min="1299" max="1299" width="11.7109375" style="173" customWidth="1"/>
    <col min="1300" max="1301" width="4" style="173" bestFit="1" customWidth="1"/>
    <col min="1302" max="1302" width="5.5703125" style="173" bestFit="1" customWidth="1"/>
    <col min="1303" max="1303" width="7.42578125" style="173" customWidth="1"/>
    <col min="1304" max="1304" width="7.5703125" style="173" customWidth="1"/>
    <col min="1305" max="1536" width="11.42578125" style="173"/>
    <col min="1537" max="1537" width="0.140625" style="173" customWidth="1"/>
    <col min="1538" max="1538" width="2.7109375" style="173" customWidth="1"/>
    <col min="1539" max="1539" width="15.42578125" style="173" customWidth="1"/>
    <col min="1540" max="1540" width="1.28515625" style="173" customWidth="1"/>
    <col min="1541" max="1541" width="15.85546875" style="173" customWidth="1"/>
    <col min="1542" max="1550" width="6.140625" style="173" customWidth="1"/>
    <col min="1551" max="1551" width="6.5703125" style="173" customWidth="1"/>
    <col min="1552" max="1552" width="8.42578125" style="173" customWidth="1"/>
    <col min="1553" max="1553" width="7.28515625" style="173" customWidth="1"/>
    <col min="1554" max="1554" width="3" style="173" bestFit="1" customWidth="1"/>
    <col min="1555" max="1555" width="11.7109375" style="173" customWidth="1"/>
    <col min="1556" max="1557" width="4" style="173" bestFit="1" customWidth="1"/>
    <col min="1558" max="1558" width="5.5703125" style="173" bestFit="1" customWidth="1"/>
    <col min="1559" max="1559" width="7.42578125" style="173" customWidth="1"/>
    <col min="1560" max="1560" width="7.5703125" style="173" customWidth="1"/>
    <col min="1561" max="1792" width="11.42578125" style="173"/>
    <col min="1793" max="1793" width="0.140625" style="173" customWidth="1"/>
    <col min="1794" max="1794" width="2.7109375" style="173" customWidth="1"/>
    <col min="1795" max="1795" width="15.42578125" style="173" customWidth="1"/>
    <col min="1796" max="1796" width="1.28515625" style="173" customWidth="1"/>
    <col min="1797" max="1797" width="15.85546875" style="173" customWidth="1"/>
    <col min="1798" max="1806" width="6.140625" style="173" customWidth="1"/>
    <col min="1807" max="1807" width="6.5703125" style="173" customWidth="1"/>
    <col min="1808" max="1808" width="8.42578125" style="173" customWidth="1"/>
    <col min="1809" max="1809" width="7.28515625" style="173" customWidth="1"/>
    <col min="1810" max="1810" width="3" style="173" bestFit="1" customWidth="1"/>
    <col min="1811" max="1811" width="11.7109375" style="173" customWidth="1"/>
    <col min="1812" max="1813" width="4" style="173" bestFit="1" customWidth="1"/>
    <col min="1814" max="1814" width="5.5703125" style="173" bestFit="1" customWidth="1"/>
    <col min="1815" max="1815" width="7.42578125" style="173" customWidth="1"/>
    <col min="1816" max="1816" width="7.5703125" style="173" customWidth="1"/>
    <col min="1817" max="2048" width="11.42578125" style="173"/>
    <col min="2049" max="2049" width="0.140625" style="173" customWidth="1"/>
    <col min="2050" max="2050" width="2.7109375" style="173" customWidth="1"/>
    <col min="2051" max="2051" width="15.42578125" style="173" customWidth="1"/>
    <col min="2052" max="2052" width="1.28515625" style="173" customWidth="1"/>
    <col min="2053" max="2053" width="15.85546875" style="173" customWidth="1"/>
    <col min="2054" max="2062" width="6.140625" style="173" customWidth="1"/>
    <col min="2063" max="2063" width="6.5703125" style="173" customWidth="1"/>
    <col min="2064" max="2064" width="8.42578125" style="173" customWidth="1"/>
    <col min="2065" max="2065" width="7.28515625" style="173" customWidth="1"/>
    <col min="2066" max="2066" width="3" style="173" bestFit="1" customWidth="1"/>
    <col min="2067" max="2067" width="11.7109375" style="173" customWidth="1"/>
    <col min="2068" max="2069" width="4" style="173" bestFit="1" customWidth="1"/>
    <col min="2070" max="2070" width="5.5703125" style="173" bestFit="1" customWidth="1"/>
    <col min="2071" max="2071" width="7.42578125" style="173" customWidth="1"/>
    <col min="2072" max="2072" width="7.5703125" style="173" customWidth="1"/>
    <col min="2073" max="2304" width="11.42578125" style="173"/>
    <col min="2305" max="2305" width="0.140625" style="173" customWidth="1"/>
    <col min="2306" max="2306" width="2.7109375" style="173" customWidth="1"/>
    <col min="2307" max="2307" width="15.42578125" style="173" customWidth="1"/>
    <col min="2308" max="2308" width="1.28515625" style="173" customWidth="1"/>
    <col min="2309" max="2309" width="15.85546875" style="173" customWidth="1"/>
    <col min="2310" max="2318" width="6.140625" style="173" customWidth="1"/>
    <col min="2319" max="2319" width="6.5703125" style="173" customWidth="1"/>
    <col min="2320" max="2320" width="8.42578125" style="173" customWidth="1"/>
    <col min="2321" max="2321" width="7.28515625" style="173" customWidth="1"/>
    <col min="2322" max="2322" width="3" style="173" bestFit="1" customWidth="1"/>
    <col min="2323" max="2323" width="11.7109375" style="173" customWidth="1"/>
    <col min="2324" max="2325" width="4" style="173" bestFit="1" customWidth="1"/>
    <col min="2326" max="2326" width="5.5703125" style="173" bestFit="1" customWidth="1"/>
    <col min="2327" max="2327" width="7.42578125" style="173" customWidth="1"/>
    <col min="2328" max="2328" width="7.5703125" style="173" customWidth="1"/>
    <col min="2329" max="2560" width="11.42578125" style="173"/>
    <col min="2561" max="2561" width="0.140625" style="173" customWidth="1"/>
    <col min="2562" max="2562" width="2.7109375" style="173" customWidth="1"/>
    <col min="2563" max="2563" width="15.42578125" style="173" customWidth="1"/>
    <col min="2564" max="2564" width="1.28515625" style="173" customWidth="1"/>
    <col min="2565" max="2565" width="15.85546875" style="173" customWidth="1"/>
    <col min="2566" max="2574" width="6.140625" style="173" customWidth="1"/>
    <col min="2575" max="2575" width="6.5703125" style="173" customWidth="1"/>
    <col min="2576" max="2576" width="8.42578125" style="173" customWidth="1"/>
    <col min="2577" max="2577" width="7.28515625" style="173" customWidth="1"/>
    <col min="2578" max="2578" width="3" style="173" bestFit="1" customWidth="1"/>
    <col min="2579" max="2579" width="11.7109375" style="173" customWidth="1"/>
    <col min="2580" max="2581" width="4" style="173" bestFit="1" customWidth="1"/>
    <col min="2582" max="2582" width="5.5703125" style="173" bestFit="1" customWidth="1"/>
    <col min="2583" max="2583" width="7.42578125" style="173" customWidth="1"/>
    <col min="2584" max="2584" width="7.5703125" style="173" customWidth="1"/>
    <col min="2585" max="2816" width="11.42578125" style="173"/>
    <col min="2817" max="2817" width="0.140625" style="173" customWidth="1"/>
    <col min="2818" max="2818" width="2.7109375" style="173" customWidth="1"/>
    <col min="2819" max="2819" width="15.42578125" style="173" customWidth="1"/>
    <col min="2820" max="2820" width="1.28515625" style="173" customWidth="1"/>
    <col min="2821" max="2821" width="15.85546875" style="173" customWidth="1"/>
    <col min="2822" max="2830" width="6.140625" style="173" customWidth="1"/>
    <col min="2831" max="2831" width="6.5703125" style="173" customWidth="1"/>
    <col min="2832" max="2832" width="8.42578125" style="173" customWidth="1"/>
    <col min="2833" max="2833" width="7.28515625" style="173" customWidth="1"/>
    <col min="2834" max="2834" width="3" style="173" bestFit="1" customWidth="1"/>
    <col min="2835" max="2835" width="11.7109375" style="173" customWidth="1"/>
    <col min="2836" max="2837" width="4" style="173" bestFit="1" customWidth="1"/>
    <col min="2838" max="2838" width="5.5703125" style="173" bestFit="1" customWidth="1"/>
    <col min="2839" max="2839" width="7.42578125" style="173" customWidth="1"/>
    <col min="2840" max="2840" width="7.5703125" style="173" customWidth="1"/>
    <col min="2841" max="3072" width="11.42578125" style="173"/>
    <col min="3073" max="3073" width="0.140625" style="173" customWidth="1"/>
    <col min="3074" max="3074" width="2.7109375" style="173" customWidth="1"/>
    <col min="3075" max="3075" width="15.42578125" style="173" customWidth="1"/>
    <col min="3076" max="3076" width="1.28515625" style="173" customWidth="1"/>
    <col min="3077" max="3077" width="15.85546875" style="173" customWidth="1"/>
    <col min="3078" max="3086" width="6.140625" style="173" customWidth="1"/>
    <col min="3087" max="3087" width="6.5703125" style="173" customWidth="1"/>
    <col min="3088" max="3088" width="8.42578125" style="173" customWidth="1"/>
    <col min="3089" max="3089" width="7.28515625" style="173" customWidth="1"/>
    <col min="3090" max="3090" width="3" style="173" bestFit="1" customWidth="1"/>
    <col min="3091" max="3091" width="11.7109375" style="173" customWidth="1"/>
    <col min="3092" max="3093" width="4" style="173" bestFit="1" customWidth="1"/>
    <col min="3094" max="3094" width="5.5703125" style="173" bestFit="1" customWidth="1"/>
    <col min="3095" max="3095" width="7.42578125" style="173" customWidth="1"/>
    <col min="3096" max="3096" width="7.5703125" style="173" customWidth="1"/>
    <col min="3097" max="3328" width="11.42578125" style="173"/>
    <col min="3329" max="3329" width="0.140625" style="173" customWidth="1"/>
    <col min="3330" max="3330" width="2.7109375" style="173" customWidth="1"/>
    <col min="3331" max="3331" width="15.42578125" style="173" customWidth="1"/>
    <col min="3332" max="3332" width="1.28515625" style="173" customWidth="1"/>
    <col min="3333" max="3333" width="15.85546875" style="173" customWidth="1"/>
    <col min="3334" max="3342" width="6.140625" style="173" customWidth="1"/>
    <col min="3343" max="3343" width="6.5703125" style="173" customWidth="1"/>
    <col min="3344" max="3344" width="8.42578125" style="173" customWidth="1"/>
    <col min="3345" max="3345" width="7.28515625" style="173" customWidth="1"/>
    <col min="3346" max="3346" width="3" style="173" bestFit="1" customWidth="1"/>
    <col min="3347" max="3347" width="11.7109375" style="173" customWidth="1"/>
    <col min="3348" max="3349" width="4" style="173" bestFit="1" customWidth="1"/>
    <col min="3350" max="3350" width="5.5703125" style="173" bestFit="1" customWidth="1"/>
    <col min="3351" max="3351" width="7.42578125" style="173" customWidth="1"/>
    <col min="3352" max="3352" width="7.5703125" style="173" customWidth="1"/>
    <col min="3353" max="3584" width="11.42578125" style="173"/>
    <col min="3585" max="3585" width="0.140625" style="173" customWidth="1"/>
    <col min="3586" max="3586" width="2.7109375" style="173" customWidth="1"/>
    <col min="3587" max="3587" width="15.42578125" style="173" customWidth="1"/>
    <col min="3588" max="3588" width="1.28515625" style="173" customWidth="1"/>
    <col min="3589" max="3589" width="15.85546875" style="173" customWidth="1"/>
    <col min="3590" max="3598" width="6.140625" style="173" customWidth="1"/>
    <col min="3599" max="3599" width="6.5703125" style="173" customWidth="1"/>
    <col min="3600" max="3600" width="8.42578125" style="173" customWidth="1"/>
    <col min="3601" max="3601" width="7.28515625" style="173" customWidth="1"/>
    <col min="3602" max="3602" width="3" style="173" bestFit="1" customWidth="1"/>
    <col min="3603" max="3603" width="11.7109375" style="173" customWidth="1"/>
    <col min="3604" max="3605" width="4" style="173" bestFit="1" customWidth="1"/>
    <col min="3606" max="3606" width="5.5703125" style="173" bestFit="1" customWidth="1"/>
    <col min="3607" max="3607" width="7.42578125" style="173" customWidth="1"/>
    <col min="3608" max="3608" width="7.5703125" style="173" customWidth="1"/>
    <col min="3609" max="3840" width="11.42578125" style="173"/>
    <col min="3841" max="3841" width="0.140625" style="173" customWidth="1"/>
    <col min="3842" max="3842" width="2.7109375" style="173" customWidth="1"/>
    <col min="3843" max="3843" width="15.42578125" style="173" customWidth="1"/>
    <col min="3844" max="3844" width="1.28515625" style="173" customWidth="1"/>
    <col min="3845" max="3845" width="15.85546875" style="173" customWidth="1"/>
    <col min="3846" max="3854" width="6.140625" style="173" customWidth="1"/>
    <col min="3855" max="3855" width="6.5703125" style="173" customWidth="1"/>
    <col min="3856" max="3856" width="8.42578125" style="173" customWidth="1"/>
    <col min="3857" max="3857" width="7.28515625" style="173" customWidth="1"/>
    <col min="3858" max="3858" width="3" style="173" bestFit="1" customWidth="1"/>
    <col min="3859" max="3859" width="11.7109375" style="173" customWidth="1"/>
    <col min="3860" max="3861" width="4" style="173" bestFit="1" customWidth="1"/>
    <col min="3862" max="3862" width="5.5703125" style="173" bestFit="1" customWidth="1"/>
    <col min="3863" max="3863" width="7.42578125" style="173" customWidth="1"/>
    <col min="3864" max="3864" width="7.5703125" style="173" customWidth="1"/>
    <col min="3865" max="4096" width="11.42578125" style="173"/>
    <col min="4097" max="4097" width="0.140625" style="173" customWidth="1"/>
    <col min="4098" max="4098" width="2.7109375" style="173" customWidth="1"/>
    <col min="4099" max="4099" width="15.42578125" style="173" customWidth="1"/>
    <col min="4100" max="4100" width="1.28515625" style="173" customWidth="1"/>
    <col min="4101" max="4101" width="15.85546875" style="173" customWidth="1"/>
    <col min="4102" max="4110" width="6.140625" style="173" customWidth="1"/>
    <col min="4111" max="4111" width="6.5703125" style="173" customWidth="1"/>
    <col min="4112" max="4112" width="8.42578125" style="173" customWidth="1"/>
    <col min="4113" max="4113" width="7.28515625" style="173" customWidth="1"/>
    <col min="4114" max="4114" width="3" style="173" bestFit="1" customWidth="1"/>
    <col min="4115" max="4115" width="11.7109375" style="173" customWidth="1"/>
    <col min="4116" max="4117" width="4" style="173" bestFit="1" customWidth="1"/>
    <col min="4118" max="4118" width="5.5703125" style="173" bestFit="1" customWidth="1"/>
    <col min="4119" max="4119" width="7.42578125" style="173" customWidth="1"/>
    <col min="4120" max="4120" width="7.5703125" style="173" customWidth="1"/>
    <col min="4121" max="4352" width="11.42578125" style="173"/>
    <col min="4353" max="4353" width="0.140625" style="173" customWidth="1"/>
    <col min="4354" max="4354" width="2.7109375" style="173" customWidth="1"/>
    <col min="4355" max="4355" width="15.42578125" style="173" customWidth="1"/>
    <col min="4356" max="4356" width="1.28515625" style="173" customWidth="1"/>
    <col min="4357" max="4357" width="15.85546875" style="173" customWidth="1"/>
    <col min="4358" max="4366" width="6.140625" style="173" customWidth="1"/>
    <col min="4367" max="4367" width="6.5703125" style="173" customWidth="1"/>
    <col min="4368" max="4368" width="8.42578125" style="173" customWidth="1"/>
    <col min="4369" max="4369" width="7.28515625" style="173" customWidth="1"/>
    <col min="4370" max="4370" width="3" style="173" bestFit="1" customWidth="1"/>
    <col min="4371" max="4371" width="11.7109375" style="173" customWidth="1"/>
    <col min="4372" max="4373" width="4" style="173" bestFit="1" customWidth="1"/>
    <col min="4374" max="4374" width="5.5703125" style="173" bestFit="1" customWidth="1"/>
    <col min="4375" max="4375" width="7.42578125" style="173" customWidth="1"/>
    <col min="4376" max="4376" width="7.5703125" style="173" customWidth="1"/>
    <col min="4377" max="4608" width="11.42578125" style="173"/>
    <col min="4609" max="4609" width="0.140625" style="173" customWidth="1"/>
    <col min="4610" max="4610" width="2.7109375" style="173" customWidth="1"/>
    <col min="4611" max="4611" width="15.42578125" style="173" customWidth="1"/>
    <col min="4612" max="4612" width="1.28515625" style="173" customWidth="1"/>
    <col min="4613" max="4613" width="15.85546875" style="173" customWidth="1"/>
    <col min="4614" max="4622" width="6.140625" style="173" customWidth="1"/>
    <col min="4623" max="4623" width="6.5703125" style="173" customWidth="1"/>
    <col min="4624" max="4624" width="8.42578125" style="173" customWidth="1"/>
    <col min="4625" max="4625" width="7.28515625" style="173" customWidth="1"/>
    <col min="4626" max="4626" width="3" style="173" bestFit="1" customWidth="1"/>
    <col min="4627" max="4627" width="11.7109375" style="173" customWidth="1"/>
    <col min="4628" max="4629" width="4" style="173" bestFit="1" customWidth="1"/>
    <col min="4630" max="4630" width="5.5703125" style="173" bestFit="1" customWidth="1"/>
    <col min="4631" max="4631" width="7.42578125" style="173" customWidth="1"/>
    <col min="4632" max="4632" width="7.5703125" style="173" customWidth="1"/>
    <col min="4633" max="4864" width="11.42578125" style="173"/>
    <col min="4865" max="4865" width="0.140625" style="173" customWidth="1"/>
    <col min="4866" max="4866" width="2.7109375" style="173" customWidth="1"/>
    <col min="4867" max="4867" width="15.42578125" style="173" customWidth="1"/>
    <col min="4868" max="4868" width="1.28515625" style="173" customWidth="1"/>
    <col min="4869" max="4869" width="15.85546875" style="173" customWidth="1"/>
    <col min="4870" max="4878" width="6.140625" style="173" customWidth="1"/>
    <col min="4879" max="4879" width="6.5703125" style="173" customWidth="1"/>
    <col min="4880" max="4880" width="8.42578125" style="173" customWidth="1"/>
    <col min="4881" max="4881" width="7.28515625" style="173" customWidth="1"/>
    <col min="4882" max="4882" width="3" style="173" bestFit="1" customWidth="1"/>
    <col min="4883" max="4883" width="11.7109375" style="173" customWidth="1"/>
    <col min="4884" max="4885" width="4" style="173" bestFit="1" customWidth="1"/>
    <col min="4886" max="4886" width="5.5703125" style="173" bestFit="1" customWidth="1"/>
    <col min="4887" max="4887" width="7.42578125" style="173" customWidth="1"/>
    <col min="4888" max="4888" width="7.5703125" style="173" customWidth="1"/>
    <col min="4889" max="5120" width="11.42578125" style="173"/>
    <col min="5121" max="5121" width="0.140625" style="173" customWidth="1"/>
    <col min="5122" max="5122" width="2.7109375" style="173" customWidth="1"/>
    <col min="5123" max="5123" width="15.42578125" style="173" customWidth="1"/>
    <col min="5124" max="5124" width="1.28515625" style="173" customWidth="1"/>
    <col min="5125" max="5125" width="15.85546875" style="173" customWidth="1"/>
    <col min="5126" max="5134" width="6.140625" style="173" customWidth="1"/>
    <col min="5135" max="5135" width="6.5703125" style="173" customWidth="1"/>
    <col min="5136" max="5136" width="8.42578125" style="173" customWidth="1"/>
    <col min="5137" max="5137" width="7.28515625" style="173" customWidth="1"/>
    <col min="5138" max="5138" width="3" style="173" bestFit="1" customWidth="1"/>
    <col min="5139" max="5139" width="11.7109375" style="173" customWidth="1"/>
    <col min="5140" max="5141" width="4" style="173" bestFit="1" customWidth="1"/>
    <col min="5142" max="5142" width="5.5703125" style="173" bestFit="1" customWidth="1"/>
    <col min="5143" max="5143" width="7.42578125" style="173" customWidth="1"/>
    <col min="5144" max="5144" width="7.5703125" style="173" customWidth="1"/>
    <col min="5145" max="5376" width="11.42578125" style="173"/>
    <col min="5377" max="5377" width="0.140625" style="173" customWidth="1"/>
    <col min="5378" max="5378" width="2.7109375" style="173" customWidth="1"/>
    <col min="5379" max="5379" width="15.42578125" style="173" customWidth="1"/>
    <col min="5380" max="5380" width="1.28515625" style="173" customWidth="1"/>
    <col min="5381" max="5381" width="15.85546875" style="173" customWidth="1"/>
    <col min="5382" max="5390" width="6.140625" style="173" customWidth="1"/>
    <col min="5391" max="5391" width="6.5703125" style="173" customWidth="1"/>
    <col min="5392" max="5392" width="8.42578125" style="173" customWidth="1"/>
    <col min="5393" max="5393" width="7.28515625" style="173" customWidth="1"/>
    <col min="5394" max="5394" width="3" style="173" bestFit="1" customWidth="1"/>
    <col min="5395" max="5395" width="11.7109375" style="173" customWidth="1"/>
    <col min="5396" max="5397" width="4" style="173" bestFit="1" customWidth="1"/>
    <col min="5398" max="5398" width="5.5703125" style="173" bestFit="1" customWidth="1"/>
    <col min="5399" max="5399" width="7.42578125" style="173" customWidth="1"/>
    <col min="5400" max="5400" width="7.5703125" style="173" customWidth="1"/>
    <col min="5401" max="5632" width="11.42578125" style="173"/>
    <col min="5633" max="5633" width="0.140625" style="173" customWidth="1"/>
    <col min="5634" max="5634" width="2.7109375" style="173" customWidth="1"/>
    <col min="5635" max="5635" width="15.42578125" style="173" customWidth="1"/>
    <col min="5636" max="5636" width="1.28515625" style="173" customWidth="1"/>
    <col min="5637" max="5637" width="15.85546875" style="173" customWidth="1"/>
    <col min="5638" max="5646" width="6.140625" style="173" customWidth="1"/>
    <col min="5647" max="5647" width="6.5703125" style="173" customWidth="1"/>
    <col min="5648" max="5648" width="8.42578125" style="173" customWidth="1"/>
    <col min="5649" max="5649" width="7.28515625" style="173" customWidth="1"/>
    <col min="5650" max="5650" width="3" style="173" bestFit="1" customWidth="1"/>
    <col min="5651" max="5651" width="11.7109375" style="173" customWidth="1"/>
    <col min="5652" max="5653" width="4" style="173" bestFit="1" customWidth="1"/>
    <col min="5654" max="5654" width="5.5703125" style="173" bestFit="1" customWidth="1"/>
    <col min="5655" max="5655" width="7.42578125" style="173" customWidth="1"/>
    <col min="5656" max="5656" width="7.5703125" style="173" customWidth="1"/>
    <col min="5657" max="5888" width="11.42578125" style="173"/>
    <col min="5889" max="5889" width="0.140625" style="173" customWidth="1"/>
    <col min="5890" max="5890" width="2.7109375" style="173" customWidth="1"/>
    <col min="5891" max="5891" width="15.42578125" style="173" customWidth="1"/>
    <col min="5892" max="5892" width="1.28515625" style="173" customWidth="1"/>
    <col min="5893" max="5893" width="15.85546875" style="173" customWidth="1"/>
    <col min="5894" max="5902" width="6.140625" style="173" customWidth="1"/>
    <col min="5903" max="5903" width="6.5703125" style="173" customWidth="1"/>
    <col min="5904" max="5904" width="8.42578125" style="173" customWidth="1"/>
    <col min="5905" max="5905" width="7.28515625" style="173" customWidth="1"/>
    <col min="5906" max="5906" width="3" style="173" bestFit="1" customWidth="1"/>
    <col min="5907" max="5907" width="11.7109375" style="173" customWidth="1"/>
    <col min="5908" max="5909" width="4" style="173" bestFit="1" customWidth="1"/>
    <col min="5910" max="5910" width="5.5703125" style="173" bestFit="1" customWidth="1"/>
    <col min="5911" max="5911" width="7.42578125" style="173" customWidth="1"/>
    <col min="5912" max="5912" width="7.5703125" style="173" customWidth="1"/>
    <col min="5913" max="6144" width="11.42578125" style="173"/>
    <col min="6145" max="6145" width="0.140625" style="173" customWidth="1"/>
    <col min="6146" max="6146" width="2.7109375" style="173" customWidth="1"/>
    <col min="6147" max="6147" width="15.42578125" style="173" customWidth="1"/>
    <col min="6148" max="6148" width="1.28515625" style="173" customWidth="1"/>
    <col min="6149" max="6149" width="15.85546875" style="173" customWidth="1"/>
    <col min="6150" max="6158" width="6.140625" style="173" customWidth="1"/>
    <col min="6159" max="6159" width="6.5703125" style="173" customWidth="1"/>
    <col min="6160" max="6160" width="8.42578125" style="173" customWidth="1"/>
    <col min="6161" max="6161" width="7.28515625" style="173" customWidth="1"/>
    <col min="6162" max="6162" width="3" style="173" bestFit="1" customWidth="1"/>
    <col min="6163" max="6163" width="11.7109375" style="173" customWidth="1"/>
    <col min="6164" max="6165" width="4" style="173" bestFit="1" customWidth="1"/>
    <col min="6166" max="6166" width="5.5703125" style="173" bestFit="1" customWidth="1"/>
    <col min="6167" max="6167" width="7.42578125" style="173" customWidth="1"/>
    <col min="6168" max="6168" width="7.5703125" style="173" customWidth="1"/>
    <col min="6169" max="6400" width="11.42578125" style="173"/>
    <col min="6401" max="6401" width="0.140625" style="173" customWidth="1"/>
    <col min="6402" max="6402" width="2.7109375" style="173" customWidth="1"/>
    <col min="6403" max="6403" width="15.42578125" style="173" customWidth="1"/>
    <col min="6404" max="6404" width="1.28515625" style="173" customWidth="1"/>
    <col min="6405" max="6405" width="15.85546875" style="173" customWidth="1"/>
    <col min="6406" max="6414" width="6.140625" style="173" customWidth="1"/>
    <col min="6415" max="6415" width="6.5703125" style="173" customWidth="1"/>
    <col min="6416" max="6416" width="8.42578125" style="173" customWidth="1"/>
    <col min="6417" max="6417" width="7.28515625" style="173" customWidth="1"/>
    <col min="6418" max="6418" width="3" style="173" bestFit="1" customWidth="1"/>
    <col min="6419" max="6419" width="11.7109375" style="173" customWidth="1"/>
    <col min="6420" max="6421" width="4" style="173" bestFit="1" customWidth="1"/>
    <col min="6422" max="6422" width="5.5703125" style="173" bestFit="1" customWidth="1"/>
    <col min="6423" max="6423" width="7.42578125" style="173" customWidth="1"/>
    <col min="6424" max="6424" width="7.5703125" style="173" customWidth="1"/>
    <col min="6425" max="6656" width="11.42578125" style="173"/>
    <col min="6657" max="6657" width="0.140625" style="173" customWidth="1"/>
    <col min="6658" max="6658" width="2.7109375" style="173" customWidth="1"/>
    <col min="6659" max="6659" width="15.42578125" style="173" customWidth="1"/>
    <col min="6660" max="6660" width="1.28515625" style="173" customWidth="1"/>
    <col min="6661" max="6661" width="15.85546875" style="173" customWidth="1"/>
    <col min="6662" max="6670" width="6.140625" style="173" customWidth="1"/>
    <col min="6671" max="6671" width="6.5703125" style="173" customWidth="1"/>
    <col min="6672" max="6672" width="8.42578125" style="173" customWidth="1"/>
    <col min="6673" max="6673" width="7.28515625" style="173" customWidth="1"/>
    <col min="6674" max="6674" width="3" style="173" bestFit="1" customWidth="1"/>
    <col min="6675" max="6675" width="11.7109375" style="173" customWidth="1"/>
    <col min="6676" max="6677" width="4" style="173" bestFit="1" customWidth="1"/>
    <col min="6678" max="6678" width="5.5703125" style="173" bestFit="1" customWidth="1"/>
    <col min="6679" max="6679" width="7.42578125" style="173" customWidth="1"/>
    <col min="6680" max="6680" width="7.5703125" style="173" customWidth="1"/>
    <col min="6681" max="6912" width="11.42578125" style="173"/>
    <col min="6913" max="6913" width="0.140625" style="173" customWidth="1"/>
    <col min="6914" max="6914" width="2.7109375" style="173" customWidth="1"/>
    <col min="6915" max="6915" width="15.42578125" style="173" customWidth="1"/>
    <col min="6916" max="6916" width="1.28515625" style="173" customWidth="1"/>
    <col min="6917" max="6917" width="15.85546875" style="173" customWidth="1"/>
    <col min="6918" max="6926" width="6.140625" style="173" customWidth="1"/>
    <col min="6927" max="6927" width="6.5703125" style="173" customWidth="1"/>
    <col min="6928" max="6928" width="8.42578125" style="173" customWidth="1"/>
    <col min="6929" max="6929" width="7.28515625" style="173" customWidth="1"/>
    <col min="6930" max="6930" width="3" style="173" bestFit="1" customWidth="1"/>
    <col min="6931" max="6931" width="11.7109375" style="173" customWidth="1"/>
    <col min="6932" max="6933" width="4" style="173" bestFit="1" customWidth="1"/>
    <col min="6934" max="6934" width="5.5703125" style="173" bestFit="1" customWidth="1"/>
    <col min="6935" max="6935" width="7.42578125" style="173" customWidth="1"/>
    <col min="6936" max="6936" width="7.5703125" style="173" customWidth="1"/>
    <col min="6937" max="7168" width="11.42578125" style="173"/>
    <col min="7169" max="7169" width="0.140625" style="173" customWidth="1"/>
    <col min="7170" max="7170" width="2.7109375" style="173" customWidth="1"/>
    <col min="7171" max="7171" width="15.42578125" style="173" customWidth="1"/>
    <col min="7172" max="7172" width="1.28515625" style="173" customWidth="1"/>
    <col min="7173" max="7173" width="15.85546875" style="173" customWidth="1"/>
    <col min="7174" max="7182" width="6.140625" style="173" customWidth="1"/>
    <col min="7183" max="7183" width="6.5703125" style="173" customWidth="1"/>
    <col min="7184" max="7184" width="8.42578125" style="173" customWidth="1"/>
    <col min="7185" max="7185" width="7.28515625" style="173" customWidth="1"/>
    <col min="7186" max="7186" width="3" style="173" bestFit="1" customWidth="1"/>
    <col min="7187" max="7187" width="11.7109375" style="173" customWidth="1"/>
    <col min="7188" max="7189" width="4" style="173" bestFit="1" customWidth="1"/>
    <col min="7190" max="7190" width="5.5703125" style="173" bestFit="1" customWidth="1"/>
    <col min="7191" max="7191" width="7.42578125" style="173" customWidth="1"/>
    <col min="7192" max="7192" width="7.5703125" style="173" customWidth="1"/>
    <col min="7193" max="7424" width="11.42578125" style="173"/>
    <col min="7425" max="7425" width="0.140625" style="173" customWidth="1"/>
    <col min="7426" max="7426" width="2.7109375" style="173" customWidth="1"/>
    <col min="7427" max="7427" width="15.42578125" style="173" customWidth="1"/>
    <col min="7428" max="7428" width="1.28515625" style="173" customWidth="1"/>
    <col min="7429" max="7429" width="15.85546875" style="173" customWidth="1"/>
    <col min="7430" max="7438" width="6.140625" style="173" customWidth="1"/>
    <col min="7439" max="7439" width="6.5703125" style="173" customWidth="1"/>
    <col min="7440" max="7440" width="8.42578125" style="173" customWidth="1"/>
    <col min="7441" max="7441" width="7.28515625" style="173" customWidth="1"/>
    <col min="7442" max="7442" width="3" style="173" bestFit="1" customWidth="1"/>
    <col min="7443" max="7443" width="11.7109375" style="173" customWidth="1"/>
    <col min="7444" max="7445" width="4" style="173" bestFit="1" customWidth="1"/>
    <col min="7446" max="7446" width="5.5703125" style="173" bestFit="1" customWidth="1"/>
    <col min="7447" max="7447" width="7.42578125" style="173" customWidth="1"/>
    <col min="7448" max="7448" width="7.5703125" style="173" customWidth="1"/>
    <col min="7449" max="7680" width="11.42578125" style="173"/>
    <col min="7681" max="7681" width="0.140625" style="173" customWidth="1"/>
    <col min="7682" max="7682" width="2.7109375" style="173" customWidth="1"/>
    <col min="7683" max="7683" width="15.42578125" style="173" customWidth="1"/>
    <col min="7684" max="7684" width="1.28515625" style="173" customWidth="1"/>
    <col min="7685" max="7685" width="15.85546875" style="173" customWidth="1"/>
    <col min="7686" max="7694" width="6.140625" style="173" customWidth="1"/>
    <col min="7695" max="7695" width="6.5703125" style="173" customWidth="1"/>
    <col min="7696" max="7696" width="8.42578125" style="173" customWidth="1"/>
    <col min="7697" max="7697" width="7.28515625" style="173" customWidth="1"/>
    <col min="7698" max="7698" width="3" style="173" bestFit="1" customWidth="1"/>
    <col min="7699" max="7699" width="11.7109375" style="173" customWidth="1"/>
    <col min="7700" max="7701" width="4" style="173" bestFit="1" customWidth="1"/>
    <col min="7702" max="7702" width="5.5703125" style="173" bestFit="1" customWidth="1"/>
    <col min="7703" max="7703" width="7.42578125" style="173" customWidth="1"/>
    <col min="7704" max="7704" width="7.5703125" style="173" customWidth="1"/>
    <col min="7705" max="7936" width="11.42578125" style="173"/>
    <col min="7937" max="7937" width="0.140625" style="173" customWidth="1"/>
    <col min="7938" max="7938" width="2.7109375" style="173" customWidth="1"/>
    <col min="7939" max="7939" width="15.42578125" style="173" customWidth="1"/>
    <col min="7940" max="7940" width="1.28515625" style="173" customWidth="1"/>
    <col min="7941" max="7941" width="15.85546875" style="173" customWidth="1"/>
    <col min="7942" max="7950" width="6.140625" style="173" customWidth="1"/>
    <col min="7951" max="7951" width="6.5703125" style="173" customWidth="1"/>
    <col min="7952" max="7952" width="8.42578125" style="173" customWidth="1"/>
    <col min="7953" max="7953" width="7.28515625" style="173" customWidth="1"/>
    <col min="7954" max="7954" width="3" style="173" bestFit="1" customWidth="1"/>
    <col min="7955" max="7955" width="11.7109375" style="173" customWidth="1"/>
    <col min="7956" max="7957" width="4" style="173" bestFit="1" customWidth="1"/>
    <col min="7958" max="7958" width="5.5703125" style="173" bestFit="1" customWidth="1"/>
    <col min="7959" max="7959" width="7.42578125" style="173" customWidth="1"/>
    <col min="7960" max="7960" width="7.5703125" style="173" customWidth="1"/>
    <col min="7961" max="8192" width="11.42578125" style="173"/>
    <col min="8193" max="8193" width="0.140625" style="173" customWidth="1"/>
    <col min="8194" max="8194" width="2.7109375" style="173" customWidth="1"/>
    <col min="8195" max="8195" width="15.42578125" style="173" customWidth="1"/>
    <col min="8196" max="8196" width="1.28515625" style="173" customWidth="1"/>
    <col min="8197" max="8197" width="15.85546875" style="173" customWidth="1"/>
    <col min="8198" max="8206" width="6.140625" style="173" customWidth="1"/>
    <col min="8207" max="8207" width="6.5703125" style="173" customWidth="1"/>
    <col min="8208" max="8208" width="8.42578125" style="173" customWidth="1"/>
    <col min="8209" max="8209" width="7.28515625" style="173" customWidth="1"/>
    <col min="8210" max="8210" width="3" style="173" bestFit="1" customWidth="1"/>
    <col min="8211" max="8211" width="11.7109375" style="173" customWidth="1"/>
    <col min="8212" max="8213" width="4" style="173" bestFit="1" customWidth="1"/>
    <col min="8214" max="8214" width="5.5703125" style="173" bestFit="1" customWidth="1"/>
    <col min="8215" max="8215" width="7.42578125" style="173" customWidth="1"/>
    <col min="8216" max="8216" width="7.5703125" style="173" customWidth="1"/>
    <col min="8217" max="8448" width="11.42578125" style="173"/>
    <col min="8449" max="8449" width="0.140625" style="173" customWidth="1"/>
    <col min="8450" max="8450" width="2.7109375" style="173" customWidth="1"/>
    <col min="8451" max="8451" width="15.42578125" style="173" customWidth="1"/>
    <col min="8452" max="8452" width="1.28515625" style="173" customWidth="1"/>
    <col min="8453" max="8453" width="15.85546875" style="173" customWidth="1"/>
    <col min="8454" max="8462" width="6.140625" style="173" customWidth="1"/>
    <col min="8463" max="8463" width="6.5703125" style="173" customWidth="1"/>
    <col min="8464" max="8464" width="8.42578125" style="173" customWidth="1"/>
    <col min="8465" max="8465" width="7.28515625" style="173" customWidth="1"/>
    <col min="8466" max="8466" width="3" style="173" bestFit="1" customWidth="1"/>
    <col min="8467" max="8467" width="11.7109375" style="173" customWidth="1"/>
    <col min="8468" max="8469" width="4" style="173" bestFit="1" customWidth="1"/>
    <col min="8470" max="8470" width="5.5703125" style="173" bestFit="1" customWidth="1"/>
    <col min="8471" max="8471" width="7.42578125" style="173" customWidth="1"/>
    <col min="8472" max="8472" width="7.5703125" style="173" customWidth="1"/>
    <col min="8473" max="8704" width="11.42578125" style="173"/>
    <col min="8705" max="8705" width="0.140625" style="173" customWidth="1"/>
    <col min="8706" max="8706" width="2.7109375" style="173" customWidth="1"/>
    <col min="8707" max="8707" width="15.42578125" style="173" customWidth="1"/>
    <col min="8708" max="8708" width="1.28515625" style="173" customWidth="1"/>
    <col min="8709" max="8709" width="15.85546875" style="173" customWidth="1"/>
    <col min="8710" max="8718" width="6.140625" style="173" customWidth="1"/>
    <col min="8719" max="8719" width="6.5703125" style="173" customWidth="1"/>
    <col min="8720" max="8720" width="8.42578125" style="173" customWidth="1"/>
    <col min="8721" max="8721" width="7.28515625" style="173" customWidth="1"/>
    <col min="8722" max="8722" width="3" style="173" bestFit="1" customWidth="1"/>
    <col min="8723" max="8723" width="11.7109375" style="173" customWidth="1"/>
    <col min="8724" max="8725" width="4" style="173" bestFit="1" customWidth="1"/>
    <col min="8726" max="8726" width="5.5703125" style="173" bestFit="1" customWidth="1"/>
    <col min="8727" max="8727" width="7.42578125" style="173" customWidth="1"/>
    <col min="8728" max="8728" width="7.5703125" style="173" customWidth="1"/>
    <col min="8729" max="8960" width="11.42578125" style="173"/>
    <col min="8961" max="8961" width="0.140625" style="173" customWidth="1"/>
    <col min="8962" max="8962" width="2.7109375" style="173" customWidth="1"/>
    <col min="8963" max="8963" width="15.42578125" style="173" customWidth="1"/>
    <col min="8964" max="8964" width="1.28515625" style="173" customWidth="1"/>
    <col min="8965" max="8965" width="15.85546875" style="173" customWidth="1"/>
    <col min="8966" max="8974" width="6.140625" style="173" customWidth="1"/>
    <col min="8975" max="8975" width="6.5703125" style="173" customWidth="1"/>
    <col min="8976" max="8976" width="8.42578125" style="173" customWidth="1"/>
    <col min="8977" max="8977" width="7.28515625" style="173" customWidth="1"/>
    <col min="8978" max="8978" width="3" style="173" bestFit="1" customWidth="1"/>
    <col min="8979" max="8979" width="11.7109375" style="173" customWidth="1"/>
    <col min="8980" max="8981" width="4" style="173" bestFit="1" customWidth="1"/>
    <col min="8982" max="8982" width="5.5703125" style="173" bestFit="1" customWidth="1"/>
    <col min="8983" max="8983" width="7.42578125" style="173" customWidth="1"/>
    <col min="8984" max="8984" width="7.5703125" style="173" customWidth="1"/>
    <col min="8985" max="9216" width="11.42578125" style="173"/>
    <col min="9217" max="9217" width="0.140625" style="173" customWidth="1"/>
    <col min="9218" max="9218" width="2.7109375" style="173" customWidth="1"/>
    <col min="9219" max="9219" width="15.42578125" style="173" customWidth="1"/>
    <col min="9220" max="9220" width="1.28515625" style="173" customWidth="1"/>
    <col min="9221" max="9221" width="15.85546875" style="173" customWidth="1"/>
    <col min="9222" max="9230" width="6.140625" style="173" customWidth="1"/>
    <col min="9231" max="9231" width="6.5703125" style="173" customWidth="1"/>
    <col min="9232" max="9232" width="8.42578125" style="173" customWidth="1"/>
    <col min="9233" max="9233" width="7.28515625" style="173" customWidth="1"/>
    <col min="9234" max="9234" width="3" style="173" bestFit="1" customWidth="1"/>
    <col min="9235" max="9235" width="11.7109375" style="173" customWidth="1"/>
    <col min="9236" max="9237" width="4" style="173" bestFit="1" customWidth="1"/>
    <col min="9238" max="9238" width="5.5703125" style="173" bestFit="1" customWidth="1"/>
    <col min="9239" max="9239" width="7.42578125" style="173" customWidth="1"/>
    <col min="9240" max="9240" width="7.5703125" style="173" customWidth="1"/>
    <col min="9241" max="9472" width="11.42578125" style="173"/>
    <col min="9473" max="9473" width="0.140625" style="173" customWidth="1"/>
    <col min="9474" max="9474" width="2.7109375" style="173" customWidth="1"/>
    <col min="9475" max="9475" width="15.42578125" style="173" customWidth="1"/>
    <col min="9476" max="9476" width="1.28515625" style="173" customWidth="1"/>
    <col min="9477" max="9477" width="15.85546875" style="173" customWidth="1"/>
    <col min="9478" max="9486" width="6.140625" style="173" customWidth="1"/>
    <col min="9487" max="9487" width="6.5703125" style="173" customWidth="1"/>
    <col min="9488" max="9488" width="8.42578125" style="173" customWidth="1"/>
    <col min="9489" max="9489" width="7.28515625" style="173" customWidth="1"/>
    <col min="9490" max="9490" width="3" style="173" bestFit="1" customWidth="1"/>
    <col min="9491" max="9491" width="11.7109375" style="173" customWidth="1"/>
    <col min="9492" max="9493" width="4" style="173" bestFit="1" customWidth="1"/>
    <col min="9494" max="9494" width="5.5703125" style="173" bestFit="1" customWidth="1"/>
    <col min="9495" max="9495" width="7.42578125" style="173" customWidth="1"/>
    <col min="9496" max="9496" width="7.5703125" style="173" customWidth="1"/>
    <col min="9497" max="9728" width="11.42578125" style="173"/>
    <col min="9729" max="9729" width="0.140625" style="173" customWidth="1"/>
    <col min="9730" max="9730" width="2.7109375" style="173" customWidth="1"/>
    <col min="9731" max="9731" width="15.42578125" style="173" customWidth="1"/>
    <col min="9732" max="9732" width="1.28515625" style="173" customWidth="1"/>
    <col min="9733" max="9733" width="15.85546875" style="173" customWidth="1"/>
    <col min="9734" max="9742" width="6.140625" style="173" customWidth="1"/>
    <col min="9743" max="9743" width="6.5703125" style="173" customWidth="1"/>
    <col min="9744" max="9744" width="8.42578125" style="173" customWidth="1"/>
    <col min="9745" max="9745" width="7.28515625" style="173" customWidth="1"/>
    <col min="9746" max="9746" width="3" style="173" bestFit="1" customWidth="1"/>
    <col min="9747" max="9747" width="11.7109375" style="173" customWidth="1"/>
    <col min="9748" max="9749" width="4" style="173" bestFit="1" customWidth="1"/>
    <col min="9750" max="9750" width="5.5703125" style="173" bestFit="1" customWidth="1"/>
    <col min="9751" max="9751" width="7.42578125" style="173" customWidth="1"/>
    <col min="9752" max="9752" width="7.5703125" style="173" customWidth="1"/>
    <col min="9753" max="9984" width="11.42578125" style="173"/>
    <col min="9985" max="9985" width="0.140625" style="173" customWidth="1"/>
    <col min="9986" max="9986" width="2.7109375" style="173" customWidth="1"/>
    <col min="9987" max="9987" width="15.42578125" style="173" customWidth="1"/>
    <col min="9988" max="9988" width="1.28515625" style="173" customWidth="1"/>
    <col min="9989" max="9989" width="15.85546875" style="173" customWidth="1"/>
    <col min="9990" max="9998" width="6.140625" style="173" customWidth="1"/>
    <col min="9999" max="9999" width="6.5703125" style="173" customWidth="1"/>
    <col min="10000" max="10000" width="8.42578125" style="173" customWidth="1"/>
    <col min="10001" max="10001" width="7.28515625" style="173" customWidth="1"/>
    <col min="10002" max="10002" width="3" style="173" bestFit="1" customWidth="1"/>
    <col min="10003" max="10003" width="11.7109375" style="173" customWidth="1"/>
    <col min="10004" max="10005" width="4" style="173" bestFit="1" customWidth="1"/>
    <col min="10006" max="10006" width="5.5703125" style="173" bestFit="1" customWidth="1"/>
    <col min="10007" max="10007" width="7.42578125" style="173" customWidth="1"/>
    <col min="10008" max="10008" width="7.5703125" style="173" customWidth="1"/>
    <col min="10009" max="10240" width="11.42578125" style="173"/>
    <col min="10241" max="10241" width="0.140625" style="173" customWidth="1"/>
    <col min="10242" max="10242" width="2.7109375" style="173" customWidth="1"/>
    <col min="10243" max="10243" width="15.42578125" style="173" customWidth="1"/>
    <col min="10244" max="10244" width="1.28515625" style="173" customWidth="1"/>
    <col min="10245" max="10245" width="15.85546875" style="173" customWidth="1"/>
    <col min="10246" max="10254" width="6.140625" style="173" customWidth="1"/>
    <col min="10255" max="10255" width="6.5703125" style="173" customWidth="1"/>
    <col min="10256" max="10256" width="8.42578125" style="173" customWidth="1"/>
    <col min="10257" max="10257" width="7.28515625" style="173" customWidth="1"/>
    <col min="10258" max="10258" width="3" style="173" bestFit="1" customWidth="1"/>
    <col min="10259" max="10259" width="11.7109375" style="173" customWidth="1"/>
    <col min="10260" max="10261" width="4" style="173" bestFit="1" customWidth="1"/>
    <col min="10262" max="10262" width="5.5703125" style="173" bestFit="1" customWidth="1"/>
    <col min="10263" max="10263" width="7.42578125" style="173" customWidth="1"/>
    <col min="10264" max="10264" width="7.5703125" style="173" customWidth="1"/>
    <col min="10265" max="10496" width="11.42578125" style="173"/>
    <col min="10497" max="10497" width="0.140625" style="173" customWidth="1"/>
    <col min="10498" max="10498" width="2.7109375" style="173" customWidth="1"/>
    <col min="10499" max="10499" width="15.42578125" style="173" customWidth="1"/>
    <col min="10500" max="10500" width="1.28515625" style="173" customWidth="1"/>
    <col min="10501" max="10501" width="15.85546875" style="173" customWidth="1"/>
    <col min="10502" max="10510" width="6.140625" style="173" customWidth="1"/>
    <col min="10511" max="10511" width="6.5703125" style="173" customWidth="1"/>
    <col min="10512" max="10512" width="8.42578125" style="173" customWidth="1"/>
    <col min="10513" max="10513" width="7.28515625" style="173" customWidth="1"/>
    <col min="10514" max="10514" width="3" style="173" bestFit="1" customWidth="1"/>
    <col min="10515" max="10515" width="11.7109375" style="173" customWidth="1"/>
    <col min="10516" max="10517" width="4" style="173" bestFit="1" customWidth="1"/>
    <col min="10518" max="10518" width="5.5703125" style="173" bestFit="1" customWidth="1"/>
    <col min="10519" max="10519" width="7.42578125" style="173" customWidth="1"/>
    <col min="10520" max="10520" width="7.5703125" style="173" customWidth="1"/>
    <col min="10521" max="10752" width="11.42578125" style="173"/>
    <col min="10753" max="10753" width="0.140625" style="173" customWidth="1"/>
    <col min="10754" max="10754" width="2.7109375" style="173" customWidth="1"/>
    <col min="10755" max="10755" width="15.42578125" style="173" customWidth="1"/>
    <col min="10756" max="10756" width="1.28515625" style="173" customWidth="1"/>
    <col min="10757" max="10757" width="15.85546875" style="173" customWidth="1"/>
    <col min="10758" max="10766" width="6.140625" style="173" customWidth="1"/>
    <col min="10767" max="10767" width="6.5703125" style="173" customWidth="1"/>
    <col min="10768" max="10768" width="8.42578125" style="173" customWidth="1"/>
    <col min="10769" max="10769" width="7.28515625" style="173" customWidth="1"/>
    <col min="10770" max="10770" width="3" style="173" bestFit="1" customWidth="1"/>
    <col min="10771" max="10771" width="11.7109375" style="173" customWidth="1"/>
    <col min="10772" max="10773" width="4" style="173" bestFit="1" customWidth="1"/>
    <col min="10774" max="10774" width="5.5703125" style="173" bestFit="1" customWidth="1"/>
    <col min="10775" max="10775" width="7.42578125" style="173" customWidth="1"/>
    <col min="10776" max="10776" width="7.5703125" style="173" customWidth="1"/>
    <col min="10777" max="11008" width="11.42578125" style="173"/>
    <col min="11009" max="11009" width="0.140625" style="173" customWidth="1"/>
    <col min="11010" max="11010" width="2.7109375" style="173" customWidth="1"/>
    <col min="11011" max="11011" width="15.42578125" style="173" customWidth="1"/>
    <col min="11012" max="11012" width="1.28515625" style="173" customWidth="1"/>
    <col min="11013" max="11013" width="15.85546875" style="173" customWidth="1"/>
    <col min="11014" max="11022" width="6.140625" style="173" customWidth="1"/>
    <col min="11023" max="11023" width="6.5703125" style="173" customWidth="1"/>
    <col min="11024" max="11024" width="8.42578125" style="173" customWidth="1"/>
    <col min="11025" max="11025" width="7.28515625" style="173" customWidth="1"/>
    <col min="11026" max="11026" width="3" style="173" bestFit="1" customWidth="1"/>
    <col min="11027" max="11027" width="11.7109375" style="173" customWidth="1"/>
    <col min="11028" max="11029" width="4" style="173" bestFit="1" customWidth="1"/>
    <col min="11030" max="11030" width="5.5703125" style="173" bestFit="1" customWidth="1"/>
    <col min="11031" max="11031" width="7.42578125" style="173" customWidth="1"/>
    <col min="11032" max="11032" width="7.5703125" style="173" customWidth="1"/>
    <col min="11033" max="11264" width="11.42578125" style="173"/>
    <col min="11265" max="11265" width="0.140625" style="173" customWidth="1"/>
    <col min="11266" max="11266" width="2.7109375" style="173" customWidth="1"/>
    <col min="11267" max="11267" width="15.42578125" style="173" customWidth="1"/>
    <col min="11268" max="11268" width="1.28515625" style="173" customWidth="1"/>
    <col min="11269" max="11269" width="15.85546875" style="173" customWidth="1"/>
    <col min="11270" max="11278" width="6.140625" style="173" customWidth="1"/>
    <col min="11279" max="11279" width="6.5703125" style="173" customWidth="1"/>
    <col min="11280" max="11280" width="8.42578125" style="173" customWidth="1"/>
    <col min="11281" max="11281" width="7.28515625" style="173" customWidth="1"/>
    <col min="11282" max="11282" width="3" style="173" bestFit="1" customWidth="1"/>
    <col min="11283" max="11283" width="11.7109375" style="173" customWidth="1"/>
    <col min="11284" max="11285" width="4" style="173" bestFit="1" customWidth="1"/>
    <col min="11286" max="11286" width="5.5703125" style="173" bestFit="1" customWidth="1"/>
    <col min="11287" max="11287" width="7.42578125" style="173" customWidth="1"/>
    <col min="11288" max="11288" width="7.5703125" style="173" customWidth="1"/>
    <col min="11289" max="11520" width="11.42578125" style="173"/>
    <col min="11521" max="11521" width="0.140625" style="173" customWidth="1"/>
    <col min="11522" max="11522" width="2.7109375" style="173" customWidth="1"/>
    <col min="11523" max="11523" width="15.42578125" style="173" customWidth="1"/>
    <col min="11524" max="11524" width="1.28515625" style="173" customWidth="1"/>
    <col min="11525" max="11525" width="15.85546875" style="173" customWidth="1"/>
    <col min="11526" max="11534" width="6.140625" style="173" customWidth="1"/>
    <col min="11535" max="11535" width="6.5703125" style="173" customWidth="1"/>
    <col min="11536" max="11536" width="8.42578125" style="173" customWidth="1"/>
    <col min="11537" max="11537" width="7.28515625" style="173" customWidth="1"/>
    <col min="11538" max="11538" width="3" style="173" bestFit="1" customWidth="1"/>
    <col min="11539" max="11539" width="11.7109375" style="173" customWidth="1"/>
    <col min="11540" max="11541" width="4" style="173" bestFit="1" customWidth="1"/>
    <col min="11542" max="11542" width="5.5703125" style="173" bestFit="1" customWidth="1"/>
    <col min="11543" max="11543" width="7.42578125" style="173" customWidth="1"/>
    <col min="11544" max="11544" width="7.5703125" style="173" customWidth="1"/>
    <col min="11545" max="11776" width="11.42578125" style="173"/>
    <col min="11777" max="11777" width="0.140625" style="173" customWidth="1"/>
    <col min="11778" max="11778" width="2.7109375" style="173" customWidth="1"/>
    <col min="11779" max="11779" width="15.42578125" style="173" customWidth="1"/>
    <col min="11780" max="11780" width="1.28515625" style="173" customWidth="1"/>
    <col min="11781" max="11781" width="15.85546875" style="173" customWidth="1"/>
    <col min="11782" max="11790" width="6.140625" style="173" customWidth="1"/>
    <col min="11791" max="11791" width="6.5703125" style="173" customWidth="1"/>
    <col min="11792" max="11792" width="8.42578125" style="173" customWidth="1"/>
    <col min="11793" max="11793" width="7.28515625" style="173" customWidth="1"/>
    <col min="11794" max="11794" width="3" style="173" bestFit="1" customWidth="1"/>
    <col min="11795" max="11795" width="11.7109375" style="173" customWidth="1"/>
    <col min="11796" max="11797" width="4" style="173" bestFit="1" customWidth="1"/>
    <col min="11798" max="11798" width="5.5703125" style="173" bestFit="1" customWidth="1"/>
    <col min="11799" max="11799" width="7.42578125" style="173" customWidth="1"/>
    <col min="11800" max="11800" width="7.5703125" style="173" customWidth="1"/>
    <col min="11801" max="12032" width="11.42578125" style="173"/>
    <col min="12033" max="12033" width="0.140625" style="173" customWidth="1"/>
    <col min="12034" max="12034" width="2.7109375" style="173" customWidth="1"/>
    <col min="12035" max="12035" width="15.42578125" style="173" customWidth="1"/>
    <col min="12036" max="12036" width="1.28515625" style="173" customWidth="1"/>
    <col min="12037" max="12037" width="15.85546875" style="173" customWidth="1"/>
    <col min="12038" max="12046" width="6.140625" style="173" customWidth="1"/>
    <col min="12047" max="12047" width="6.5703125" style="173" customWidth="1"/>
    <col min="12048" max="12048" width="8.42578125" style="173" customWidth="1"/>
    <col min="12049" max="12049" width="7.28515625" style="173" customWidth="1"/>
    <col min="12050" max="12050" width="3" style="173" bestFit="1" customWidth="1"/>
    <col min="12051" max="12051" width="11.7109375" style="173" customWidth="1"/>
    <col min="12052" max="12053" width="4" style="173" bestFit="1" customWidth="1"/>
    <col min="12054" max="12054" width="5.5703125" style="173" bestFit="1" customWidth="1"/>
    <col min="12055" max="12055" width="7.42578125" style="173" customWidth="1"/>
    <col min="12056" max="12056" width="7.5703125" style="173" customWidth="1"/>
    <col min="12057" max="12288" width="11.42578125" style="173"/>
    <col min="12289" max="12289" width="0.140625" style="173" customWidth="1"/>
    <col min="12290" max="12290" width="2.7109375" style="173" customWidth="1"/>
    <col min="12291" max="12291" width="15.42578125" style="173" customWidth="1"/>
    <col min="12292" max="12292" width="1.28515625" style="173" customWidth="1"/>
    <col min="12293" max="12293" width="15.85546875" style="173" customWidth="1"/>
    <col min="12294" max="12302" width="6.140625" style="173" customWidth="1"/>
    <col min="12303" max="12303" width="6.5703125" style="173" customWidth="1"/>
    <col min="12304" max="12304" width="8.42578125" style="173" customWidth="1"/>
    <col min="12305" max="12305" width="7.28515625" style="173" customWidth="1"/>
    <col min="12306" max="12306" width="3" style="173" bestFit="1" customWidth="1"/>
    <col min="12307" max="12307" width="11.7109375" style="173" customWidth="1"/>
    <col min="12308" max="12309" width="4" style="173" bestFit="1" customWidth="1"/>
    <col min="12310" max="12310" width="5.5703125" style="173" bestFit="1" customWidth="1"/>
    <col min="12311" max="12311" width="7.42578125" style="173" customWidth="1"/>
    <col min="12312" max="12312" width="7.5703125" style="173" customWidth="1"/>
    <col min="12313" max="12544" width="11.42578125" style="173"/>
    <col min="12545" max="12545" width="0.140625" style="173" customWidth="1"/>
    <col min="12546" max="12546" width="2.7109375" style="173" customWidth="1"/>
    <col min="12547" max="12547" width="15.42578125" style="173" customWidth="1"/>
    <col min="12548" max="12548" width="1.28515625" style="173" customWidth="1"/>
    <col min="12549" max="12549" width="15.85546875" style="173" customWidth="1"/>
    <col min="12550" max="12558" width="6.140625" style="173" customWidth="1"/>
    <col min="12559" max="12559" width="6.5703125" style="173" customWidth="1"/>
    <col min="12560" max="12560" width="8.42578125" style="173" customWidth="1"/>
    <col min="12561" max="12561" width="7.28515625" style="173" customWidth="1"/>
    <col min="12562" max="12562" width="3" style="173" bestFit="1" customWidth="1"/>
    <col min="12563" max="12563" width="11.7109375" style="173" customWidth="1"/>
    <col min="12564" max="12565" width="4" style="173" bestFit="1" customWidth="1"/>
    <col min="12566" max="12566" width="5.5703125" style="173" bestFit="1" customWidth="1"/>
    <col min="12567" max="12567" width="7.42578125" style="173" customWidth="1"/>
    <col min="12568" max="12568" width="7.5703125" style="173" customWidth="1"/>
    <col min="12569" max="12800" width="11.42578125" style="173"/>
    <col min="12801" max="12801" width="0.140625" style="173" customWidth="1"/>
    <col min="12802" max="12802" width="2.7109375" style="173" customWidth="1"/>
    <col min="12803" max="12803" width="15.42578125" style="173" customWidth="1"/>
    <col min="12804" max="12804" width="1.28515625" style="173" customWidth="1"/>
    <col min="12805" max="12805" width="15.85546875" style="173" customWidth="1"/>
    <col min="12806" max="12814" width="6.140625" style="173" customWidth="1"/>
    <col min="12815" max="12815" width="6.5703125" style="173" customWidth="1"/>
    <col min="12816" max="12816" width="8.42578125" style="173" customWidth="1"/>
    <col min="12817" max="12817" width="7.28515625" style="173" customWidth="1"/>
    <col min="12818" max="12818" width="3" style="173" bestFit="1" customWidth="1"/>
    <col min="12819" max="12819" width="11.7109375" style="173" customWidth="1"/>
    <col min="12820" max="12821" width="4" style="173" bestFit="1" customWidth="1"/>
    <col min="12822" max="12822" width="5.5703125" style="173" bestFit="1" customWidth="1"/>
    <col min="12823" max="12823" width="7.42578125" style="173" customWidth="1"/>
    <col min="12824" max="12824" width="7.5703125" style="173" customWidth="1"/>
    <col min="12825" max="13056" width="11.42578125" style="173"/>
    <col min="13057" max="13057" width="0.140625" style="173" customWidth="1"/>
    <col min="13058" max="13058" width="2.7109375" style="173" customWidth="1"/>
    <col min="13059" max="13059" width="15.42578125" style="173" customWidth="1"/>
    <col min="13060" max="13060" width="1.28515625" style="173" customWidth="1"/>
    <col min="13061" max="13061" width="15.85546875" style="173" customWidth="1"/>
    <col min="13062" max="13070" width="6.140625" style="173" customWidth="1"/>
    <col min="13071" max="13071" width="6.5703125" style="173" customWidth="1"/>
    <col min="13072" max="13072" width="8.42578125" style="173" customWidth="1"/>
    <col min="13073" max="13073" width="7.28515625" style="173" customWidth="1"/>
    <col min="13074" max="13074" width="3" style="173" bestFit="1" customWidth="1"/>
    <col min="13075" max="13075" width="11.7109375" style="173" customWidth="1"/>
    <col min="13076" max="13077" width="4" style="173" bestFit="1" customWidth="1"/>
    <col min="13078" max="13078" width="5.5703125" style="173" bestFit="1" customWidth="1"/>
    <col min="13079" max="13079" width="7.42578125" style="173" customWidth="1"/>
    <col min="13080" max="13080" width="7.5703125" style="173" customWidth="1"/>
    <col min="13081" max="13312" width="11.42578125" style="173"/>
    <col min="13313" max="13313" width="0.140625" style="173" customWidth="1"/>
    <col min="13314" max="13314" width="2.7109375" style="173" customWidth="1"/>
    <col min="13315" max="13315" width="15.42578125" style="173" customWidth="1"/>
    <col min="13316" max="13316" width="1.28515625" style="173" customWidth="1"/>
    <col min="13317" max="13317" width="15.85546875" style="173" customWidth="1"/>
    <col min="13318" max="13326" width="6.140625" style="173" customWidth="1"/>
    <col min="13327" max="13327" width="6.5703125" style="173" customWidth="1"/>
    <col min="13328" max="13328" width="8.42578125" style="173" customWidth="1"/>
    <col min="13329" max="13329" width="7.28515625" style="173" customWidth="1"/>
    <col min="13330" max="13330" width="3" style="173" bestFit="1" customWidth="1"/>
    <col min="13331" max="13331" width="11.7109375" style="173" customWidth="1"/>
    <col min="13332" max="13333" width="4" style="173" bestFit="1" customWidth="1"/>
    <col min="13334" max="13334" width="5.5703125" style="173" bestFit="1" customWidth="1"/>
    <col min="13335" max="13335" width="7.42578125" style="173" customWidth="1"/>
    <col min="13336" max="13336" width="7.5703125" style="173" customWidth="1"/>
    <col min="13337" max="13568" width="11.42578125" style="173"/>
    <col min="13569" max="13569" width="0.140625" style="173" customWidth="1"/>
    <col min="13570" max="13570" width="2.7109375" style="173" customWidth="1"/>
    <col min="13571" max="13571" width="15.42578125" style="173" customWidth="1"/>
    <col min="13572" max="13572" width="1.28515625" style="173" customWidth="1"/>
    <col min="13573" max="13573" width="15.85546875" style="173" customWidth="1"/>
    <col min="13574" max="13582" width="6.140625" style="173" customWidth="1"/>
    <col min="13583" max="13583" width="6.5703125" style="173" customWidth="1"/>
    <col min="13584" max="13584" width="8.42578125" style="173" customWidth="1"/>
    <col min="13585" max="13585" width="7.28515625" style="173" customWidth="1"/>
    <col min="13586" max="13586" width="3" style="173" bestFit="1" customWidth="1"/>
    <col min="13587" max="13587" width="11.7109375" style="173" customWidth="1"/>
    <col min="13588" max="13589" width="4" style="173" bestFit="1" customWidth="1"/>
    <col min="13590" max="13590" width="5.5703125" style="173" bestFit="1" customWidth="1"/>
    <col min="13591" max="13591" width="7.42578125" style="173" customWidth="1"/>
    <col min="13592" max="13592" width="7.5703125" style="173" customWidth="1"/>
    <col min="13593" max="13824" width="11.42578125" style="173"/>
    <col min="13825" max="13825" width="0.140625" style="173" customWidth="1"/>
    <col min="13826" max="13826" width="2.7109375" style="173" customWidth="1"/>
    <col min="13827" max="13827" width="15.42578125" style="173" customWidth="1"/>
    <col min="13828" max="13828" width="1.28515625" style="173" customWidth="1"/>
    <col min="13829" max="13829" width="15.85546875" style="173" customWidth="1"/>
    <col min="13830" max="13838" width="6.140625" style="173" customWidth="1"/>
    <col min="13839" max="13839" width="6.5703125" style="173" customWidth="1"/>
    <col min="13840" max="13840" width="8.42578125" style="173" customWidth="1"/>
    <col min="13841" max="13841" width="7.28515625" style="173" customWidth="1"/>
    <col min="13842" max="13842" width="3" style="173" bestFit="1" customWidth="1"/>
    <col min="13843" max="13843" width="11.7109375" style="173" customWidth="1"/>
    <col min="13844" max="13845" width="4" style="173" bestFit="1" customWidth="1"/>
    <col min="13846" max="13846" width="5.5703125" style="173" bestFit="1" customWidth="1"/>
    <col min="13847" max="13847" width="7.42578125" style="173" customWidth="1"/>
    <col min="13848" max="13848" width="7.5703125" style="173" customWidth="1"/>
    <col min="13849" max="14080" width="11.42578125" style="173"/>
    <col min="14081" max="14081" width="0.140625" style="173" customWidth="1"/>
    <col min="14082" max="14082" width="2.7109375" style="173" customWidth="1"/>
    <col min="14083" max="14083" width="15.42578125" style="173" customWidth="1"/>
    <col min="14084" max="14084" width="1.28515625" style="173" customWidth="1"/>
    <col min="14085" max="14085" width="15.85546875" style="173" customWidth="1"/>
    <col min="14086" max="14094" width="6.140625" style="173" customWidth="1"/>
    <col min="14095" max="14095" width="6.5703125" style="173" customWidth="1"/>
    <col min="14096" max="14096" width="8.42578125" style="173" customWidth="1"/>
    <col min="14097" max="14097" width="7.28515625" style="173" customWidth="1"/>
    <col min="14098" max="14098" width="3" style="173" bestFit="1" customWidth="1"/>
    <col min="14099" max="14099" width="11.7109375" style="173" customWidth="1"/>
    <col min="14100" max="14101" width="4" style="173" bestFit="1" customWidth="1"/>
    <col min="14102" max="14102" width="5.5703125" style="173" bestFit="1" customWidth="1"/>
    <col min="14103" max="14103" width="7.42578125" style="173" customWidth="1"/>
    <col min="14104" max="14104" width="7.5703125" style="173" customWidth="1"/>
    <col min="14105" max="14336" width="11.42578125" style="173"/>
    <col min="14337" max="14337" width="0.140625" style="173" customWidth="1"/>
    <col min="14338" max="14338" width="2.7109375" style="173" customWidth="1"/>
    <col min="14339" max="14339" width="15.42578125" style="173" customWidth="1"/>
    <col min="14340" max="14340" width="1.28515625" style="173" customWidth="1"/>
    <col min="14341" max="14341" width="15.85546875" style="173" customWidth="1"/>
    <col min="14342" max="14350" width="6.140625" style="173" customWidth="1"/>
    <col min="14351" max="14351" width="6.5703125" style="173" customWidth="1"/>
    <col min="14352" max="14352" width="8.42578125" style="173" customWidth="1"/>
    <col min="14353" max="14353" width="7.28515625" style="173" customWidth="1"/>
    <col min="14354" max="14354" width="3" style="173" bestFit="1" customWidth="1"/>
    <col min="14355" max="14355" width="11.7109375" style="173" customWidth="1"/>
    <col min="14356" max="14357" width="4" style="173" bestFit="1" customWidth="1"/>
    <col min="14358" max="14358" width="5.5703125" style="173" bestFit="1" customWidth="1"/>
    <col min="14359" max="14359" width="7.42578125" style="173" customWidth="1"/>
    <col min="14360" max="14360" width="7.5703125" style="173" customWidth="1"/>
    <col min="14361" max="14592" width="11.42578125" style="173"/>
    <col min="14593" max="14593" width="0.140625" style="173" customWidth="1"/>
    <col min="14594" max="14594" width="2.7109375" style="173" customWidth="1"/>
    <col min="14595" max="14595" width="15.42578125" style="173" customWidth="1"/>
    <col min="14596" max="14596" width="1.28515625" style="173" customWidth="1"/>
    <col min="14597" max="14597" width="15.85546875" style="173" customWidth="1"/>
    <col min="14598" max="14606" width="6.140625" style="173" customWidth="1"/>
    <col min="14607" max="14607" width="6.5703125" style="173" customWidth="1"/>
    <col min="14608" max="14608" width="8.42578125" style="173" customWidth="1"/>
    <col min="14609" max="14609" width="7.28515625" style="173" customWidth="1"/>
    <col min="14610" max="14610" width="3" style="173" bestFit="1" customWidth="1"/>
    <col min="14611" max="14611" width="11.7109375" style="173" customWidth="1"/>
    <col min="14612" max="14613" width="4" style="173" bestFit="1" customWidth="1"/>
    <col min="14614" max="14614" width="5.5703125" style="173" bestFit="1" customWidth="1"/>
    <col min="14615" max="14615" width="7.42578125" style="173" customWidth="1"/>
    <col min="14616" max="14616" width="7.5703125" style="173" customWidth="1"/>
    <col min="14617" max="14848" width="11.42578125" style="173"/>
    <col min="14849" max="14849" width="0.140625" style="173" customWidth="1"/>
    <col min="14850" max="14850" width="2.7109375" style="173" customWidth="1"/>
    <col min="14851" max="14851" width="15.42578125" style="173" customWidth="1"/>
    <col min="14852" max="14852" width="1.28515625" style="173" customWidth="1"/>
    <col min="14853" max="14853" width="15.85546875" style="173" customWidth="1"/>
    <col min="14854" max="14862" width="6.140625" style="173" customWidth="1"/>
    <col min="14863" max="14863" width="6.5703125" style="173" customWidth="1"/>
    <col min="14864" max="14864" width="8.42578125" style="173" customWidth="1"/>
    <col min="14865" max="14865" width="7.28515625" style="173" customWidth="1"/>
    <col min="14866" max="14866" width="3" style="173" bestFit="1" customWidth="1"/>
    <col min="14867" max="14867" width="11.7109375" style="173" customWidth="1"/>
    <col min="14868" max="14869" width="4" style="173" bestFit="1" customWidth="1"/>
    <col min="14870" max="14870" width="5.5703125" style="173" bestFit="1" customWidth="1"/>
    <col min="14871" max="14871" width="7.42578125" style="173" customWidth="1"/>
    <col min="14872" max="14872" width="7.5703125" style="173" customWidth="1"/>
    <col min="14873" max="15104" width="11.42578125" style="173"/>
    <col min="15105" max="15105" width="0.140625" style="173" customWidth="1"/>
    <col min="15106" max="15106" width="2.7109375" style="173" customWidth="1"/>
    <col min="15107" max="15107" width="15.42578125" style="173" customWidth="1"/>
    <col min="15108" max="15108" width="1.28515625" style="173" customWidth="1"/>
    <col min="15109" max="15109" width="15.85546875" style="173" customWidth="1"/>
    <col min="15110" max="15118" width="6.140625" style="173" customWidth="1"/>
    <col min="15119" max="15119" width="6.5703125" style="173" customWidth="1"/>
    <col min="15120" max="15120" width="8.42578125" style="173" customWidth="1"/>
    <col min="15121" max="15121" width="7.28515625" style="173" customWidth="1"/>
    <col min="15122" max="15122" width="3" style="173" bestFit="1" customWidth="1"/>
    <col min="15123" max="15123" width="11.7109375" style="173" customWidth="1"/>
    <col min="15124" max="15125" width="4" style="173" bestFit="1" customWidth="1"/>
    <col min="15126" max="15126" width="5.5703125" style="173" bestFit="1" customWidth="1"/>
    <col min="15127" max="15127" width="7.42578125" style="173" customWidth="1"/>
    <col min="15128" max="15128" width="7.5703125" style="173" customWidth="1"/>
    <col min="15129" max="15360" width="11.42578125" style="173"/>
    <col min="15361" max="15361" width="0.140625" style="173" customWidth="1"/>
    <col min="15362" max="15362" width="2.7109375" style="173" customWidth="1"/>
    <col min="15363" max="15363" width="15.42578125" style="173" customWidth="1"/>
    <col min="15364" max="15364" width="1.28515625" style="173" customWidth="1"/>
    <col min="15365" max="15365" width="15.85546875" style="173" customWidth="1"/>
    <col min="15366" max="15374" width="6.140625" style="173" customWidth="1"/>
    <col min="15375" max="15375" width="6.5703125" style="173" customWidth="1"/>
    <col min="15376" max="15376" width="8.42578125" style="173" customWidth="1"/>
    <col min="15377" max="15377" width="7.28515625" style="173" customWidth="1"/>
    <col min="15378" max="15378" width="3" style="173" bestFit="1" customWidth="1"/>
    <col min="15379" max="15379" width="11.7109375" style="173" customWidth="1"/>
    <col min="15380" max="15381" width="4" style="173" bestFit="1" customWidth="1"/>
    <col min="15382" max="15382" width="5.5703125" style="173" bestFit="1" customWidth="1"/>
    <col min="15383" max="15383" width="7.42578125" style="173" customWidth="1"/>
    <col min="15384" max="15384" width="7.5703125" style="173" customWidth="1"/>
    <col min="15385" max="15616" width="11.42578125" style="173"/>
    <col min="15617" max="15617" width="0.140625" style="173" customWidth="1"/>
    <col min="15618" max="15618" width="2.7109375" style="173" customWidth="1"/>
    <col min="15619" max="15619" width="15.42578125" style="173" customWidth="1"/>
    <col min="15620" max="15620" width="1.28515625" style="173" customWidth="1"/>
    <col min="15621" max="15621" width="15.85546875" style="173" customWidth="1"/>
    <col min="15622" max="15630" width="6.140625" style="173" customWidth="1"/>
    <col min="15631" max="15631" width="6.5703125" style="173" customWidth="1"/>
    <col min="15632" max="15632" width="8.42578125" style="173" customWidth="1"/>
    <col min="15633" max="15633" width="7.28515625" style="173" customWidth="1"/>
    <col min="15634" max="15634" width="3" style="173" bestFit="1" customWidth="1"/>
    <col min="15635" max="15635" width="11.7109375" style="173" customWidth="1"/>
    <col min="15636" max="15637" width="4" style="173" bestFit="1" customWidth="1"/>
    <col min="15638" max="15638" width="5.5703125" style="173" bestFit="1" customWidth="1"/>
    <col min="15639" max="15639" width="7.42578125" style="173" customWidth="1"/>
    <col min="15640" max="15640" width="7.5703125" style="173" customWidth="1"/>
    <col min="15641" max="15872" width="11.42578125" style="173"/>
    <col min="15873" max="15873" width="0.140625" style="173" customWidth="1"/>
    <col min="15874" max="15874" width="2.7109375" style="173" customWidth="1"/>
    <col min="15875" max="15875" width="15.42578125" style="173" customWidth="1"/>
    <col min="15876" max="15876" width="1.28515625" style="173" customWidth="1"/>
    <col min="15877" max="15877" width="15.85546875" style="173" customWidth="1"/>
    <col min="15878" max="15886" width="6.140625" style="173" customWidth="1"/>
    <col min="15887" max="15887" width="6.5703125" style="173" customWidth="1"/>
    <col min="15888" max="15888" width="8.42578125" style="173" customWidth="1"/>
    <col min="15889" max="15889" width="7.28515625" style="173" customWidth="1"/>
    <col min="15890" max="15890" width="3" style="173" bestFit="1" customWidth="1"/>
    <col min="15891" max="15891" width="11.7109375" style="173" customWidth="1"/>
    <col min="15892" max="15893" width="4" style="173" bestFit="1" customWidth="1"/>
    <col min="15894" max="15894" width="5.5703125" style="173" bestFit="1" customWidth="1"/>
    <col min="15895" max="15895" width="7.42578125" style="173" customWidth="1"/>
    <col min="15896" max="15896" width="7.5703125" style="173" customWidth="1"/>
    <col min="15897" max="16128" width="11.42578125" style="173"/>
    <col min="16129" max="16129" width="0.140625" style="173" customWidth="1"/>
    <col min="16130" max="16130" width="2.7109375" style="173" customWidth="1"/>
    <col min="16131" max="16131" width="15.42578125" style="173" customWidth="1"/>
    <col min="16132" max="16132" width="1.28515625" style="173" customWidth="1"/>
    <col min="16133" max="16133" width="15.85546875" style="173" customWidth="1"/>
    <col min="16134" max="16142" width="6.140625" style="173" customWidth="1"/>
    <col min="16143" max="16143" width="6.5703125" style="173" customWidth="1"/>
    <col min="16144" max="16144" width="8.42578125" style="173" customWidth="1"/>
    <col min="16145" max="16145" width="7.28515625" style="173" customWidth="1"/>
    <col min="16146" max="16146" width="3" style="173" bestFit="1" customWidth="1"/>
    <col min="16147" max="16147" width="11.7109375" style="173" customWidth="1"/>
    <col min="16148" max="16149" width="4" style="173" bestFit="1" customWidth="1"/>
    <col min="16150" max="16150" width="5.5703125" style="173" bestFit="1" customWidth="1"/>
    <col min="16151" max="16151" width="7.42578125" style="173" customWidth="1"/>
    <col min="16152" max="16152" width="7.5703125" style="173" customWidth="1"/>
    <col min="16153" max="16384" width="11.42578125" style="173"/>
  </cols>
  <sheetData>
    <row r="1" spans="1:18" ht="0.75" customHeight="1"/>
    <row r="2" spans="1:18" ht="21" customHeight="1">
      <c r="O2" s="937" t="s">
        <v>36</v>
      </c>
    </row>
    <row r="3" spans="1:18" ht="15" customHeight="1">
      <c r="E3" s="1028" t="s">
        <v>538</v>
      </c>
      <c r="F3" s="1028"/>
      <c r="G3" s="1028"/>
      <c r="H3" s="1028"/>
      <c r="I3" s="1028"/>
      <c r="J3" s="1028"/>
      <c r="K3" s="1028"/>
      <c r="L3" s="1028"/>
      <c r="M3" s="1028"/>
      <c r="N3" s="1028"/>
      <c r="O3" s="1028"/>
    </row>
    <row r="4" spans="1:18" ht="20.25" customHeight="1">
      <c r="C4" s="6" t="s">
        <v>424</v>
      </c>
    </row>
    <row r="5" spans="1:18" ht="12.75" customHeight="1"/>
    <row r="6" spans="1:18" ht="13.5" customHeight="1"/>
    <row r="7" spans="1:18" ht="81.75">
      <c r="C7" s="99" t="s">
        <v>629</v>
      </c>
      <c r="E7" s="281"/>
      <c r="F7" s="282" t="s">
        <v>310</v>
      </c>
      <c r="G7" s="282" t="s">
        <v>311</v>
      </c>
      <c r="H7" s="282" t="s">
        <v>312</v>
      </c>
      <c r="I7" s="282" t="s">
        <v>313</v>
      </c>
      <c r="J7" s="282" t="s">
        <v>314</v>
      </c>
      <c r="K7" s="282" t="s">
        <v>315</v>
      </c>
      <c r="L7" s="282" t="s">
        <v>316</v>
      </c>
      <c r="M7" s="282" t="s">
        <v>317</v>
      </c>
      <c r="N7" s="282" t="s">
        <v>318</v>
      </c>
      <c r="O7" s="282" t="s">
        <v>319</v>
      </c>
      <c r="Q7" s="293"/>
    </row>
    <row r="8" spans="1:18" ht="12.75" customHeight="1">
      <c r="C8" s="338" t="s">
        <v>361</v>
      </c>
      <c r="E8" s="434" t="s">
        <v>233</v>
      </c>
      <c r="F8" s="635">
        <f>'Data 3'!D224</f>
        <v>589.57399999999996</v>
      </c>
      <c r="G8" s="635">
        <f>'Data 3'!E224</f>
        <v>1333.7075</v>
      </c>
      <c r="H8" s="635">
        <f>'Data 3'!F224</f>
        <v>804.75179999999989</v>
      </c>
      <c r="I8" s="635" t="str">
        <f>'Data 3'!G224</f>
        <v>-</v>
      </c>
      <c r="J8" s="635">
        <f>'Data 3'!H224</f>
        <v>639.78399999999988</v>
      </c>
      <c r="K8" s="635">
        <f>'Data 3'!I224</f>
        <v>2.02</v>
      </c>
      <c r="L8" s="635">
        <f>'Data 3'!J224</f>
        <v>98.841999999999985</v>
      </c>
      <c r="M8" s="635">
        <f>'Data 3'!K224</f>
        <v>650.24199999999996</v>
      </c>
      <c r="N8" s="635">
        <f>'Data 3'!L224</f>
        <v>4399.3904999999995</v>
      </c>
      <c r="O8" s="635">
        <f>'Data 3'!M224</f>
        <v>1913.0778</v>
      </c>
      <c r="Q8" s="293"/>
      <c r="R8" s="285"/>
    </row>
    <row r="9" spans="1:18" ht="12.75" customHeight="1">
      <c r="C9" s="338"/>
      <c r="E9" s="567" t="s">
        <v>457</v>
      </c>
      <c r="F9" s="635">
        <f>'Data 3'!D225</f>
        <v>582.88</v>
      </c>
      <c r="G9" s="635">
        <f>'Data 3'!E225</f>
        <v>219.14</v>
      </c>
      <c r="H9" s="635" t="str">
        <f>'Data 3'!F225</f>
        <v>-</v>
      </c>
      <c r="I9" s="635" t="str">
        <f>'Data 3'!G225</f>
        <v>-</v>
      </c>
      <c r="J9" s="635">
        <f>'Data 3'!H225</f>
        <v>1511.95</v>
      </c>
      <c r="K9" s="635" t="str">
        <f>'Data 3'!I225</f>
        <v>-</v>
      </c>
      <c r="L9" s="635">
        <f>'Data 3'!J225</f>
        <v>360.6</v>
      </c>
      <c r="M9" s="635">
        <f>'Data 3'!K225</f>
        <v>215</v>
      </c>
      <c r="N9" s="635" t="str">
        <f>'Data 3'!L225</f>
        <v>-</v>
      </c>
      <c r="O9" s="635">
        <f>'Data 3'!M225</f>
        <v>439.32</v>
      </c>
      <c r="Q9" s="293"/>
      <c r="R9" s="285"/>
    </row>
    <row r="10" spans="1:18" ht="12.75" customHeight="1">
      <c r="E10" s="434" t="s">
        <v>3</v>
      </c>
      <c r="F10" s="635" t="str">
        <f>'Data 3'!D226</f>
        <v>-</v>
      </c>
      <c r="G10" s="635" t="str">
        <f>'Data 3'!E226</f>
        <v>-</v>
      </c>
      <c r="H10" s="635" t="str">
        <f>'Data 3'!F226</f>
        <v>-</v>
      </c>
      <c r="I10" s="635" t="str">
        <f>'Data 3'!G226</f>
        <v>-</v>
      </c>
      <c r="J10" s="635">
        <f>'Data 3'!H226</f>
        <v>1063.94</v>
      </c>
      <c r="K10" s="635" t="str">
        <f>'Data 3'!I226</f>
        <v>-</v>
      </c>
      <c r="L10" s="635" t="str">
        <f>'Data 3'!J226</f>
        <v>-</v>
      </c>
      <c r="M10" s="635">
        <f>'Data 3'!K226</f>
        <v>1003.41</v>
      </c>
      <c r="N10" s="635" t="str">
        <f>'Data 3'!L226</f>
        <v>-</v>
      </c>
      <c r="O10" s="635">
        <f>'Data 3'!M226</f>
        <v>3032.81</v>
      </c>
      <c r="Q10" s="293"/>
      <c r="R10" s="285"/>
    </row>
    <row r="11" spans="1:18" ht="12.75" customHeight="1">
      <c r="C11" s="201"/>
      <c r="E11" s="434" t="s">
        <v>4</v>
      </c>
      <c r="F11" s="635">
        <f>'Data 3'!D227</f>
        <v>1989.4</v>
      </c>
      <c r="G11" s="635">
        <f>'Data 3'!E227</f>
        <v>1055.77</v>
      </c>
      <c r="H11" s="635">
        <f>'Data 3'!F227</f>
        <v>2099.4349999999999</v>
      </c>
      <c r="I11" s="635">
        <f>'Data 3'!G227</f>
        <v>468.4</v>
      </c>
      <c r="J11" s="635" t="str">
        <f>'Data 3'!H227</f>
        <v>-</v>
      </c>
      <c r="K11" s="635" t="str">
        <f>'Data 3'!I227</f>
        <v>-</v>
      </c>
      <c r="L11" s="635" t="str">
        <f>'Data 3'!J227</f>
        <v>-</v>
      </c>
      <c r="M11" s="635" t="str">
        <f>'Data 3'!K227</f>
        <v>-</v>
      </c>
      <c r="N11" s="635">
        <f>'Data 3'!L227</f>
        <v>2456.89</v>
      </c>
      <c r="O11" s="635" t="str">
        <f>'Data 3'!M227</f>
        <v>-</v>
      </c>
      <c r="Q11" s="293"/>
      <c r="R11" s="285"/>
    </row>
    <row r="12" spans="1:18" ht="12.75" customHeight="1">
      <c r="C12"/>
      <c r="D12"/>
      <c r="E12" s="461" t="s">
        <v>66</v>
      </c>
      <c r="F12" s="635" t="str">
        <f>'Data 3'!D228</f>
        <v>-</v>
      </c>
      <c r="G12" s="635" t="str">
        <f>'Data 3'!E228</f>
        <v>-</v>
      </c>
      <c r="H12" s="635" t="str">
        <f>'Data 3'!F228</f>
        <v>-</v>
      </c>
      <c r="I12" s="635">
        <f>'Data 3'!G228</f>
        <v>787.4</v>
      </c>
      <c r="J12" s="635" t="str">
        <f>'Data 3'!H228</f>
        <v>-</v>
      </c>
      <c r="K12" s="635">
        <f>'Data 3'!I228</f>
        <v>1535.7</v>
      </c>
      <c r="L12" s="635" t="str">
        <f>'Data 3'!J228</f>
        <v>-</v>
      </c>
      <c r="M12" s="635" t="str">
        <f>'Data 3'!K228</f>
        <v>-</v>
      </c>
      <c r="N12" s="635" t="str">
        <f>'Data 3'!L228</f>
        <v>-</v>
      </c>
      <c r="O12" s="635" t="str">
        <f>'Data 3'!M228</f>
        <v>-</v>
      </c>
      <c r="Q12" s="293"/>
      <c r="R12" s="285"/>
    </row>
    <row r="13" spans="1:18" ht="12.75" customHeight="1">
      <c r="C13"/>
      <c r="D13"/>
      <c r="E13" s="461" t="s">
        <v>67</v>
      </c>
      <c r="F13" s="635">
        <f>'Data 3'!D229</f>
        <v>5951.72</v>
      </c>
      <c r="G13" s="635">
        <f>'Data 3'!E229</f>
        <v>1869.68</v>
      </c>
      <c r="H13" s="635">
        <f>'Data 3'!F229</f>
        <v>854.17</v>
      </c>
      <c r="I13" s="635">
        <f>'Data 3'!G229</f>
        <v>857.95</v>
      </c>
      <c r="J13" s="635">
        <f>'Data 3'!H229</f>
        <v>2853.54</v>
      </c>
      <c r="K13" s="635">
        <f>'Data 3'!I229</f>
        <v>864.2</v>
      </c>
      <c r="L13" s="635" t="str">
        <f>'Data 3'!J229</f>
        <v>-</v>
      </c>
      <c r="M13" s="635">
        <f>'Data 3'!K229</f>
        <v>758.74</v>
      </c>
      <c r="N13" s="635" t="str">
        <f>'Data 3'!L229</f>
        <v>-</v>
      </c>
      <c r="O13" s="635">
        <f>'Data 3'!M229</f>
        <v>3788.23</v>
      </c>
      <c r="R13" s="285"/>
    </row>
    <row r="14" spans="1:18" ht="12.75" customHeight="1">
      <c r="C14"/>
      <c r="D14"/>
      <c r="E14" s="434" t="s">
        <v>234</v>
      </c>
      <c r="F14" s="635" t="str">
        <f>'Data 3'!D230</f>
        <v>-</v>
      </c>
      <c r="G14" s="635" t="str">
        <f>'Data 3'!E230</f>
        <v>-</v>
      </c>
      <c r="H14" s="635" t="str">
        <f>'Data 3'!F230</f>
        <v>-</v>
      </c>
      <c r="I14" s="635" t="str">
        <f>'Data 3'!G230</f>
        <v>-</v>
      </c>
      <c r="J14" s="635" t="str">
        <f>'Data 3'!H230</f>
        <v>-</v>
      </c>
      <c r="K14" s="635">
        <f>'Data 3'!I230</f>
        <v>11.39</v>
      </c>
      <c r="L14" s="635" t="str">
        <f>'Data 3'!J230</f>
        <v>-</v>
      </c>
      <c r="M14" s="635" t="str">
        <f>'Data 3'!K230</f>
        <v>-</v>
      </c>
      <c r="N14" s="635" t="str">
        <f>'Data 3'!L230</f>
        <v>-</v>
      </c>
      <c r="O14" s="635" t="str">
        <f>'Data 3'!M230</f>
        <v>-</v>
      </c>
      <c r="R14" s="285"/>
    </row>
    <row r="15" spans="1:18" s="274" customFormat="1" ht="12.75" customHeight="1">
      <c r="A15" s="173"/>
      <c r="B15" s="173"/>
      <c r="C15"/>
      <c r="D15"/>
      <c r="E15" s="434" t="s">
        <v>235</v>
      </c>
      <c r="F15" s="635">
        <f>'Data 3'!D231</f>
        <v>3327.1804999999999</v>
      </c>
      <c r="G15" s="635">
        <f>'Data 3'!E231</f>
        <v>2014.7700000000002</v>
      </c>
      <c r="H15" s="635">
        <f>'Data 3'!F231</f>
        <v>518.45000000000005</v>
      </c>
      <c r="I15" s="635">
        <f>'Data 3'!G231</f>
        <v>3.6374999999999909</v>
      </c>
      <c r="J15" s="635">
        <f>'Data 3'!H231</f>
        <v>1205.2399999999998</v>
      </c>
      <c r="K15" s="635">
        <f>'Data 3'!I231</f>
        <v>412.71499999999997</v>
      </c>
      <c r="L15" s="635">
        <f>'Data 3'!J231</f>
        <v>35.310500000000005</v>
      </c>
      <c r="M15" s="635">
        <f>'Data 3'!K231</f>
        <v>3857.3541999999984</v>
      </c>
      <c r="N15" s="635">
        <f>'Data 3'!L231</f>
        <v>5591.0020000000013</v>
      </c>
      <c r="O15" s="635">
        <f>'Data 3'!M231</f>
        <v>1271.1599999999999</v>
      </c>
      <c r="P15" s="173"/>
      <c r="R15" s="285"/>
    </row>
    <row r="16" spans="1:18" s="274" customFormat="1" ht="12.75" customHeight="1">
      <c r="A16" s="173"/>
      <c r="B16" s="173"/>
      <c r="C16"/>
      <c r="D16"/>
      <c r="E16" s="434" t="s">
        <v>236</v>
      </c>
      <c r="F16" s="635">
        <f>'Data 3'!D232</f>
        <v>881.97295900005463</v>
      </c>
      <c r="G16" s="635">
        <f>'Data 3'!E232</f>
        <v>169.05913999999967</v>
      </c>
      <c r="H16" s="635">
        <f>'Data 3'!F232</f>
        <v>0.74280000000000024</v>
      </c>
      <c r="I16" s="635">
        <f>'Data 3'!G232</f>
        <v>80.524204999999839</v>
      </c>
      <c r="J16" s="635">
        <f>'Data 3'!H232</f>
        <v>360.7251249999955</v>
      </c>
      <c r="K16" s="635">
        <f>'Data 3'!I232</f>
        <v>167.37556999999964</v>
      </c>
      <c r="L16" s="635">
        <f>'Data 3'!J232</f>
        <v>2.1930049999999981</v>
      </c>
      <c r="M16" s="635">
        <f>'Data 3'!K232</f>
        <v>925.02320000007808</v>
      </c>
      <c r="N16" s="635">
        <f>'Data 3'!L232</f>
        <v>495.75739000000328</v>
      </c>
      <c r="O16" s="635">
        <f>'Data 3'!M232</f>
        <v>269.49987999999911</v>
      </c>
      <c r="P16" s="173"/>
      <c r="R16" s="285"/>
    </row>
    <row r="17" spans="3:18" ht="12.75" customHeight="1">
      <c r="C17"/>
      <c r="D17"/>
      <c r="E17" s="434" t="s">
        <v>237</v>
      </c>
      <c r="F17" s="635">
        <f>'Data 3'!D233</f>
        <v>1000.0229999999998</v>
      </c>
      <c r="G17" s="635" t="str">
        <f>'Data 3'!E233</f>
        <v>-</v>
      </c>
      <c r="H17" s="635" t="str">
        <f>'Data 3'!F233</f>
        <v>-</v>
      </c>
      <c r="I17" s="635" t="str">
        <f>'Data 3'!G233</f>
        <v>-</v>
      </c>
      <c r="J17" s="635">
        <f>'Data 3'!H233</f>
        <v>49.9</v>
      </c>
      <c r="K17" s="635" t="str">
        <f>'Data 3'!I233</f>
        <v>-</v>
      </c>
      <c r="L17" s="635" t="str">
        <f>'Data 3'!J233</f>
        <v>-</v>
      </c>
      <c r="M17" s="635">
        <f>'Data 3'!K233</f>
        <v>349.4</v>
      </c>
      <c r="N17" s="635" t="str">
        <f>'Data 3'!L233</f>
        <v>-</v>
      </c>
      <c r="O17" s="635">
        <f>'Data 3'!M233</f>
        <v>24.29</v>
      </c>
      <c r="R17" s="285"/>
    </row>
    <row r="18" spans="3:18" ht="12.75" customHeight="1">
      <c r="C18"/>
      <c r="D18"/>
      <c r="E18" s="461" t="s">
        <v>380</v>
      </c>
      <c r="F18" s="635">
        <f>'Data 3'!D234</f>
        <v>230.529</v>
      </c>
      <c r="G18" s="635">
        <f>'Data 3'!E234</f>
        <v>42.335000000000001</v>
      </c>
      <c r="H18" s="635">
        <f>'Data 3'!F234</f>
        <v>91.210000000000008</v>
      </c>
      <c r="I18" s="635">
        <f>'Data 3'!G234</f>
        <v>2.13</v>
      </c>
      <c r="J18" s="635">
        <f>'Data 3'!H234</f>
        <v>12.893000000000001</v>
      </c>
      <c r="K18" s="635">
        <f>'Data 3'!I234</f>
        <v>3.6960000000000002</v>
      </c>
      <c r="L18" s="635">
        <f>'Data 3'!J234</f>
        <v>12.862</v>
      </c>
      <c r="M18" s="635">
        <f>'Data 3'!K234</f>
        <v>89.34</v>
      </c>
      <c r="N18" s="635">
        <f>'Data 3'!L234</f>
        <v>46.894999999999996</v>
      </c>
      <c r="O18" s="635">
        <f>'Data 3'!M234</f>
        <v>64.537999999999997</v>
      </c>
      <c r="R18" s="285"/>
    </row>
    <row r="19" spans="3:18" ht="12.75" customHeight="1">
      <c r="C19"/>
      <c r="D19"/>
      <c r="E19" s="461" t="s">
        <v>247</v>
      </c>
      <c r="F19" s="635">
        <f>'Data 3'!D235</f>
        <v>848.95950000000016</v>
      </c>
      <c r="G19" s="635">
        <f>'Data 3'!E235</f>
        <v>478.25900000000013</v>
      </c>
      <c r="H19" s="635">
        <f>'Data 3'!F235</f>
        <v>68.923999999999978</v>
      </c>
      <c r="I19" s="635">
        <f>'Data 3'!G235</f>
        <v>10.486999999999998</v>
      </c>
      <c r="J19" s="635">
        <f>'Data 3'!H235</f>
        <v>463.02499999999975</v>
      </c>
      <c r="K19" s="635" t="str">
        <f>'Data 3'!I235</f>
        <v>-</v>
      </c>
      <c r="L19" s="635">
        <f>'Data 3'!J235</f>
        <v>295.59950000000003</v>
      </c>
      <c r="M19" s="635">
        <f>'Data 3'!K235</f>
        <v>355.16800000000001</v>
      </c>
      <c r="N19" s="635">
        <f>'Data 3'!L235</f>
        <v>594.44899999999996</v>
      </c>
      <c r="O19" s="635">
        <f>'Data 3'!M235</f>
        <v>1011.3330000000007</v>
      </c>
      <c r="R19" s="285"/>
    </row>
    <row r="20" spans="3:18" ht="12.75" customHeight="1">
      <c r="C20"/>
      <c r="D20"/>
      <c r="E20" s="557" t="s">
        <v>430</v>
      </c>
      <c r="F20" s="635">
        <f>'Data 3'!D236</f>
        <v>83.540999999999997</v>
      </c>
      <c r="G20" s="635">
        <f>'Data 3'!E236</f>
        <v>49.9</v>
      </c>
      <c r="H20" s="635">
        <f>'Data 3'!F236</f>
        <v>74.387</v>
      </c>
      <c r="I20" s="635">
        <f>'Data 3'!G236</f>
        <v>37.400000000000006</v>
      </c>
      <c r="J20" s="635">
        <f>'Data 3'!H236</f>
        <v>63.087999999999994</v>
      </c>
      <c r="K20" s="635" t="str">
        <f>'Data 3'!I236</f>
        <v>-</v>
      </c>
      <c r="L20" s="635">
        <f>'Data 3'!J236</f>
        <v>4.9669999999999996</v>
      </c>
      <c r="M20" s="635">
        <f>'Data 3'!K236</f>
        <v>0.68</v>
      </c>
      <c r="N20" s="635" t="str">
        <f>'Data 3'!L236</f>
        <v>-</v>
      </c>
      <c r="O20" s="635">
        <f>'Data 3'!M236</f>
        <v>32.374500000000005</v>
      </c>
      <c r="R20" s="285"/>
    </row>
    <row r="21" spans="3:18" ht="12.75" customHeight="1">
      <c r="C21"/>
      <c r="D21"/>
      <c r="E21" s="557" t="s">
        <v>429</v>
      </c>
      <c r="F21" s="635" t="str">
        <f>'Data 3'!D237</f>
        <v>-</v>
      </c>
      <c r="G21" s="635" t="str">
        <f>'Data 3'!E237</f>
        <v>-</v>
      </c>
      <c r="H21" s="635" t="str">
        <f>'Data 3'!F237</f>
        <v>-</v>
      </c>
      <c r="I21" s="635">
        <f>'Data 3'!G237</f>
        <v>37.400000000000006</v>
      </c>
      <c r="J21" s="635" t="str">
        <f>'Data 3'!H237</f>
        <v>-</v>
      </c>
      <c r="K21" s="635" t="str">
        <f>'Data 3'!I237</f>
        <v>-</v>
      </c>
      <c r="L21" s="635">
        <f>'Data 3'!J237</f>
        <v>4.9669999999999996</v>
      </c>
      <c r="M21" s="635" t="str">
        <f>'Data 3'!K237</f>
        <v>-</v>
      </c>
      <c r="N21" s="635" t="str">
        <f>'Data 3'!L237</f>
        <v>-</v>
      </c>
      <c r="O21" s="635">
        <f>'Data 3'!M237</f>
        <v>27.174500000000002</v>
      </c>
      <c r="R21" s="285"/>
    </row>
    <row r="22" spans="3:18" ht="12.75" customHeight="1">
      <c r="C22"/>
      <c r="D22"/>
      <c r="E22" s="465" t="s">
        <v>630</v>
      </c>
      <c r="F22" s="465">
        <f t="shared" ref="F22:O22" si="0">SUM(F8:F21)</f>
        <v>15485.779959000056</v>
      </c>
      <c r="G22" s="465">
        <f t="shared" si="0"/>
        <v>7232.6206399999992</v>
      </c>
      <c r="H22" s="465">
        <f t="shared" si="0"/>
        <v>4512.0706</v>
      </c>
      <c r="I22" s="465">
        <f t="shared" si="0"/>
        <v>2285.3287049999999</v>
      </c>
      <c r="J22" s="465">
        <f t="shared" si="0"/>
        <v>8224.0851249999942</v>
      </c>
      <c r="K22" s="465">
        <f t="shared" si="0"/>
        <v>2997.0965699999997</v>
      </c>
      <c r="L22" s="465">
        <f t="shared" si="0"/>
        <v>815.341005</v>
      </c>
      <c r="M22" s="465">
        <f t="shared" si="0"/>
        <v>8204.3574000000754</v>
      </c>
      <c r="N22" s="465">
        <f t="shared" si="0"/>
        <v>13584.383890000005</v>
      </c>
      <c r="O22" s="465">
        <f t="shared" si="0"/>
        <v>11873.80768</v>
      </c>
    </row>
    <row r="23" spans="3:18" ht="12.75" customHeight="1">
      <c r="C23"/>
      <c r="D23"/>
      <c r="E23" s="649" t="s">
        <v>530</v>
      </c>
      <c r="F23" s="649">
        <f>'Data 3'!D220</f>
        <v>15482.769469000055</v>
      </c>
      <c r="G23" s="649">
        <f>'Data 3'!E220</f>
        <v>7141.905639999999</v>
      </c>
      <c r="H23" s="649">
        <f>'Data 3'!F220</f>
        <v>4481.5580999999993</v>
      </c>
      <c r="I23" s="649">
        <f>'Data 3'!G220</f>
        <v>2284.8925850000001</v>
      </c>
      <c r="J23" s="649">
        <f>'Data 3'!H220</f>
        <v>8249.8831349999946</v>
      </c>
      <c r="K23" s="649">
        <f>'Data 3'!I220</f>
        <v>2791.2315699999995</v>
      </c>
      <c r="L23" s="649">
        <f>'Data 3'!J220</f>
        <v>815.341005</v>
      </c>
      <c r="M23" s="649">
        <f>'Data 3'!K220</f>
        <v>8192.8557400000773</v>
      </c>
      <c r="N23" s="649">
        <f>'Data 3'!L220</f>
        <v>13583.911930000006</v>
      </c>
      <c r="O23" s="649">
        <f>'Data 3'!M220</f>
        <v>12260.358330000001</v>
      </c>
    </row>
    <row r="24" spans="3:18" ht="12.75" customHeight="1">
      <c r="C24"/>
      <c r="D24"/>
      <c r="E24" s="650" t="s">
        <v>628</v>
      </c>
      <c r="F24" s="643">
        <f t="shared" ref="F24:N24" si="1">(F22/F23-1)*100</f>
        <v>1.9444131142232202E-2</v>
      </c>
      <c r="G24" s="643">
        <f t="shared" si="1"/>
        <v>1.2701792010794577</v>
      </c>
      <c r="H24" s="643">
        <f t="shared" si="1"/>
        <v>0.68084579780414156</v>
      </c>
      <c r="I24" s="643">
        <f>(I22/I23-1)*100</f>
        <v>1.9087111703330883E-2</v>
      </c>
      <c r="J24" s="643">
        <f t="shared" si="1"/>
        <v>-0.3127075811601876</v>
      </c>
      <c r="K24" s="643">
        <f>(K22/K23-1)*100</f>
        <v>7.3754181563660204</v>
      </c>
      <c r="L24" s="643">
        <f>(L22/L23-1)*100</f>
        <v>0</v>
      </c>
      <c r="M24" s="643">
        <f>(M22/M23-1)*100</f>
        <v>0.1403864582143699</v>
      </c>
      <c r="N24" s="643">
        <f t="shared" si="1"/>
        <v>3.4744041512491108E-3</v>
      </c>
      <c r="O24" s="643">
        <f>(O22/O23-1)*100</f>
        <v>-3.1528495301327841</v>
      </c>
    </row>
    <row r="25" spans="3:18" ht="12.75" customHeight="1">
      <c r="C25"/>
      <c r="D25"/>
      <c r="E25" s="283"/>
      <c r="F25" s="279"/>
      <c r="G25" s="279"/>
      <c r="H25" s="279"/>
      <c r="I25" s="279"/>
      <c r="J25" s="279"/>
      <c r="K25" s="279"/>
      <c r="L25" s="279"/>
      <c r="M25" s="279"/>
      <c r="N25" s="279"/>
      <c r="O25" s="279"/>
    </row>
    <row r="26" spans="3:18" ht="57.75">
      <c r="C26"/>
      <c r="D26"/>
      <c r="E26" s="281"/>
      <c r="F26" s="282" t="s">
        <v>262</v>
      </c>
      <c r="G26" s="282" t="s">
        <v>320</v>
      </c>
      <c r="H26" s="282" t="s">
        <v>321</v>
      </c>
      <c r="I26" s="282" t="s">
        <v>322</v>
      </c>
      <c r="J26" s="282" t="s">
        <v>139</v>
      </c>
      <c r="K26" s="282" t="s">
        <v>242</v>
      </c>
      <c r="L26" s="282" t="s">
        <v>323</v>
      </c>
      <c r="M26" s="282" t="s">
        <v>324</v>
      </c>
      <c r="N26" s="282" t="s">
        <v>325</v>
      </c>
      <c r="O26" s="282" t="s">
        <v>326</v>
      </c>
    </row>
    <row r="27" spans="3:18" ht="12.75" customHeight="1">
      <c r="E27" s="434" t="s">
        <v>233</v>
      </c>
      <c r="F27" s="635" t="str">
        <f>'Data 3'!N224</f>
        <v>-</v>
      </c>
      <c r="G27" s="635">
        <f>'Data 3'!O224</f>
        <v>2277.8123000000001</v>
      </c>
      <c r="H27" s="635">
        <f>'Data 3'!P224</f>
        <v>3720.2476900000001</v>
      </c>
      <c r="I27" s="635">
        <f>'Data 3'!Q224</f>
        <v>52.205539999999999</v>
      </c>
      <c r="J27" s="635">
        <f>'Data 3'!R224</f>
        <v>108.51659999999998</v>
      </c>
      <c r="K27" s="635" t="str">
        <f>'Data 3'!S224</f>
        <v>-</v>
      </c>
      <c r="L27" s="635">
        <f>'Data 3'!T224</f>
        <v>33.592999999999996</v>
      </c>
      <c r="M27" s="635">
        <f>'Data 3'!U224</f>
        <v>254.77500000000001</v>
      </c>
      <c r="N27" s="635">
        <f>'Data 3'!V224</f>
        <v>170.13649999999998</v>
      </c>
      <c r="O27" s="635">
        <f>SUM(F8:O8,F27:N27)</f>
        <v>17048.676229999997</v>
      </c>
      <c r="P27" s="174"/>
      <c r="R27" s="285"/>
    </row>
    <row r="28" spans="3:18" ht="12.75" customHeight="1">
      <c r="E28" s="567" t="s">
        <v>457</v>
      </c>
      <c r="F28" s="635" t="str">
        <f>'Data 3'!N225</f>
        <v>-</v>
      </c>
      <c r="G28" s="635" t="str">
        <f>'Data 3'!O225</f>
        <v>-</v>
      </c>
      <c r="H28" s="635" t="str">
        <f>'Data 3'!P225</f>
        <v>-</v>
      </c>
      <c r="I28" s="635" t="str">
        <f>'Data 3'!Q225</f>
        <v>-</v>
      </c>
      <c r="J28" s="635" t="str">
        <f>'Data 3'!R225</f>
        <v>-</v>
      </c>
      <c r="K28" s="635" t="str">
        <f>'Data 3'!S225</f>
        <v>-</v>
      </c>
      <c r="L28" s="635" t="str">
        <f>'Data 3'!T225</f>
        <v>-</v>
      </c>
      <c r="M28" s="635" t="str">
        <f>'Data 3'!U225</f>
        <v>-</v>
      </c>
      <c r="N28" s="635" t="str">
        <f>'Data 3'!V225</f>
        <v>-</v>
      </c>
      <c r="O28" s="635">
        <f t="shared" ref="O28:O40" si="2">SUM(F9:O9,F28:N28)</f>
        <v>3328.8900000000003</v>
      </c>
      <c r="P28" s="174"/>
      <c r="R28" s="285"/>
    </row>
    <row r="29" spans="3:18" ht="12.75" customHeight="1">
      <c r="E29" s="434" t="s">
        <v>3</v>
      </c>
      <c r="F29" s="635" t="str">
        <f>'Data 3'!N226</f>
        <v>-</v>
      </c>
      <c r="G29" s="635">
        <f>'Data 3'!O226</f>
        <v>2017.13</v>
      </c>
      <c r="H29" s="635" t="str">
        <f>'Data 3'!P226</f>
        <v>-</v>
      </c>
      <c r="I29" s="635" t="str">
        <f>'Data 3'!Q226</f>
        <v>-</v>
      </c>
      <c r="J29" s="635" t="str">
        <f>'Data 3'!R226</f>
        <v>-</v>
      </c>
      <c r="K29" s="635" t="str">
        <f>'Data 3'!S226</f>
        <v>-</v>
      </c>
      <c r="L29" s="635" t="str">
        <f>'Data 3'!T226</f>
        <v>-</v>
      </c>
      <c r="M29" s="635" t="str">
        <f>'Data 3'!U226</f>
        <v>-</v>
      </c>
      <c r="N29" s="635" t="str">
        <f>'Data 3'!V226</f>
        <v>-</v>
      </c>
      <c r="O29" s="635">
        <f t="shared" si="2"/>
        <v>7117.29</v>
      </c>
      <c r="P29" s="174"/>
      <c r="R29" s="285"/>
    </row>
    <row r="30" spans="3:18" ht="12.75" customHeight="1">
      <c r="E30" s="434" t="s">
        <v>4</v>
      </c>
      <c r="F30" s="635" t="str">
        <f>'Data 3'!N227</f>
        <v>-</v>
      </c>
      <c r="G30" s="635" t="str">
        <f>'Data 3'!O227</f>
        <v>-</v>
      </c>
      <c r="H30" s="635">
        <f>'Data 3'!P227</f>
        <v>1960.39</v>
      </c>
      <c r="I30" s="635" t="str">
        <f>'Data 3'!Q227</f>
        <v>-</v>
      </c>
      <c r="J30" s="635" t="str">
        <f>'Data 3'!R227</f>
        <v>-</v>
      </c>
      <c r="K30" s="635" t="str">
        <f>'Data 3'!S227</f>
        <v>-</v>
      </c>
      <c r="L30" s="635" t="str">
        <f>'Data 3'!T227</f>
        <v>-</v>
      </c>
      <c r="M30" s="635" t="str">
        <f>'Data 3'!U227</f>
        <v>-</v>
      </c>
      <c r="N30" s="635" t="str">
        <f>'Data 3'!V227</f>
        <v>-</v>
      </c>
      <c r="O30" s="635">
        <f t="shared" si="2"/>
        <v>10030.284999999998</v>
      </c>
      <c r="P30" s="174"/>
      <c r="R30" s="285"/>
    </row>
    <row r="31" spans="3:18" ht="12.75" customHeight="1">
      <c r="E31" s="461" t="s">
        <v>66</v>
      </c>
      <c r="F31" s="635">
        <f>'Data 3'!N228</f>
        <v>90.82</v>
      </c>
      <c r="G31" s="635" t="str">
        <f>'Data 3'!O228</f>
        <v>-</v>
      </c>
      <c r="H31" s="635" t="str">
        <f>'Data 3'!P228</f>
        <v>-</v>
      </c>
      <c r="I31" s="635" t="str">
        <f>'Data 3'!Q228</f>
        <v>-</v>
      </c>
      <c r="J31" s="635" t="str">
        <f>'Data 3'!R228</f>
        <v>-</v>
      </c>
      <c r="K31" s="635">
        <f>'Data 3'!S228</f>
        <v>76.14</v>
      </c>
      <c r="L31" s="635" t="str">
        <f>'Data 3'!T228</f>
        <v>-</v>
      </c>
      <c r="M31" s="635" t="str">
        <f>'Data 3'!U228</f>
        <v>-</v>
      </c>
      <c r="N31" s="635" t="str">
        <f>'Data 3'!V228</f>
        <v>-</v>
      </c>
      <c r="O31" s="635">
        <f t="shared" si="2"/>
        <v>2490.06</v>
      </c>
      <c r="P31" s="174"/>
      <c r="R31" s="285"/>
    </row>
    <row r="32" spans="3:18" ht="12.75" customHeight="1">
      <c r="E32" s="461" t="s">
        <v>67</v>
      </c>
      <c r="F32" s="635" t="str">
        <f>'Data 3'!N229</f>
        <v>-</v>
      </c>
      <c r="G32" s="635" t="str">
        <f>'Data 3'!O229</f>
        <v>-</v>
      </c>
      <c r="H32" s="635">
        <f>'Data 3'!P229</f>
        <v>1246.98</v>
      </c>
      <c r="I32" s="635">
        <f>'Data 3'!Q229</f>
        <v>784.7</v>
      </c>
      <c r="J32" s="635" t="str">
        <f>'Data 3'!R229</f>
        <v>-</v>
      </c>
      <c r="K32" s="635" t="str">
        <f>'Data 3'!S229</f>
        <v>-</v>
      </c>
      <c r="L32" s="635">
        <f>'Data 3'!T229</f>
        <v>3263.71</v>
      </c>
      <c r="M32" s="635">
        <f>'Data 3'!U229</f>
        <v>1222.32</v>
      </c>
      <c r="N32" s="635">
        <f>'Data 3'!V229</f>
        <v>1968.07</v>
      </c>
      <c r="O32" s="635">
        <f t="shared" si="2"/>
        <v>26284.010000000002</v>
      </c>
      <c r="P32" s="174"/>
      <c r="R32" s="285"/>
    </row>
    <row r="33" spans="3:18" ht="12.75" customHeight="1">
      <c r="E33" s="434" t="s">
        <v>234</v>
      </c>
      <c r="F33" s="635" t="str">
        <f>'Data 3'!N230</f>
        <v>-</v>
      </c>
      <c r="G33" s="635" t="str">
        <f>'Data 3'!O230</f>
        <v>-</v>
      </c>
      <c r="H33" s="635" t="str">
        <f>'Data 3'!P230</f>
        <v>-</v>
      </c>
      <c r="I33" s="635" t="str">
        <f>'Data 3'!Q230</f>
        <v>-</v>
      </c>
      <c r="J33" s="635" t="str">
        <f>'Data 3'!R230</f>
        <v>-</v>
      </c>
      <c r="K33" s="635" t="str">
        <f>'Data 3'!S230</f>
        <v>-</v>
      </c>
      <c r="L33" s="635" t="str">
        <f>'Data 3'!T230</f>
        <v>-</v>
      </c>
      <c r="M33" s="635" t="str">
        <f>'Data 3'!U230</f>
        <v>-</v>
      </c>
      <c r="N33" s="635" t="str">
        <f>'Data 3'!V230</f>
        <v>-</v>
      </c>
      <c r="O33" s="635">
        <f t="shared" si="2"/>
        <v>11.39</v>
      </c>
      <c r="P33" s="174"/>
      <c r="R33" s="285"/>
    </row>
    <row r="34" spans="3:18" ht="12.75" customHeight="1">
      <c r="E34" s="434" t="s">
        <v>235</v>
      </c>
      <c r="F34" s="635" t="str">
        <f>'Data 3'!N231</f>
        <v>-</v>
      </c>
      <c r="G34" s="635" t="str">
        <f>'Data 3'!O231</f>
        <v>-</v>
      </c>
      <c r="H34" s="635">
        <f>'Data 3'!P231</f>
        <v>3411.152000000001</v>
      </c>
      <c r="I34" s="635">
        <f>'Data 3'!Q231</f>
        <v>448.12</v>
      </c>
      <c r="J34" s="635" t="str">
        <f>'Data 3'!R231</f>
        <v>-</v>
      </c>
      <c r="K34" s="635" t="str">
        <f>'Data 3'!S231</f>
        <v>-</v>
      </c>
      <c r="L34" s="635">
        <f>'Data 3'!T231</f>
        <v>262.77</v>
      </c>
      <c r="M34" s="635">
        <f>'Data 3'!U231</f>
        <v>995.15699999999993</v>
      </c>
      <c r="N34" s="635">
        <f>'Data 3'!V231</f>
        <v>153.38480000000001</v>
      </c>
      <c r="O34" s="635">
        <f t="shared" si="2"/>
        <v>23507.4035</v>
      </c>
      <c r="P34" s="174"/>
      <c r="R34" s="285"/>
    </row>
    <row r="35" spans="3:18" ht="12.75" customHeight="1">
      <c r="E35" s="434" t="s">
        <v>236</v>
      </c>
      <c r="F35" s="635" t="str">
        <f>'Data 3'!N232</f>
        <v>-</v>
      </c>
      <c r="G35" s="635">
        <f>'Data 3'!O232</f>
        <v>563.99888400001146</v>
      </c>
      <c r="H35" s="635">
        <f>'Data 3'!P232</f>
        <v>16.657694999999979</v>
      </c>
      <c r="I35" s="635">
        <f>'Data 3'!Q232</f>
        <v>85.602979999999761</v>
      </c>
      <c r="J35" s="635">
        <f>'Data 3'!R232</f>
        <v>63.698096000000035</v>
      </c>
      <c r="K35" s="635">
        <f>'Data 3'!S232</f>
        <v>5.9700000000000003E-2</v>
      </c>
      <c r="L35" s="635">
        <f>'Data 3'!T232</f>
        <v>441.89394599998957</v>
      </c>
      <c r="M35" s="635">
        <f>'Data 3'!U232</f>
        <v>162.02221999999648</v>
      </c>
      <c r="N35" s="635">
        <f>'Data 3'!V232</f>
        <v>27.009505000000111</v>
      </c>
      <c r="O35" s="635">
        <f t="shared" si="2"/>
        <v>4713.8163000001268</v>
      </c>
      <c r="P35" s="174"/>
      <c r="R35" s="285"/>
    </row>
    <row r="36" spans="3:18" ht="12.75" customHeight="1">
      <c r="E36" s="434" t="s">
        <v>237</v>
      </c>
      <c r="F36" s="635" t="str">
        <f>'Data 3'!N233</f>
        <v>-</v>
      </c>
      <c r="G36" s="635">
        <f>'Data 3'!O233</f>
        <v>849.09999999999991</v>
      </c>
      <c r="H36" s="635" t="str">
        <f>'Data 3'!P233</f>
        <v>-</v>
      </c>
      <c r="I36" s="635" t="str">
        <f>'Data 3'!Q233</f>
        <v>-</v>
      </c>
      <c r="J36" s="635" t="str">
        <f>'Data 3'!R233</f>
        <v>-</v>
      </c>
      <c r="K36" s="635" t="str">
        <f>'Data 3'!S233</f>
        <v>-</v>
      </c>
      <c r="L36" s="635">
        <f>'Data 3'!T233</f>
        <v>31.4</v>
      </c>
      <c r="M36" s="635" t="str">
        <f>'Data 3'!U233</f>
        <v>-</v>
      </c>
      <c r="N36" s="635" t="str">
        <f>'Data 3'!V233</f>
        <v>-</v>
      </c>
      <c r="O36" s="635">
        <f t="shared" si="2"/>
        <v>2304.1129999999998</v>
      </c>
      <c r="P36" s="174"/>
      <c r="R36" s="285"/>
    </row>
    <row r="37" spans="3:18" ht="12.75" customHeight="1">
      <c r="C37" s="175"/>
      <c r="D37" s="176"/>
      <c r="E37" s="461" t="s">
        <v>380</v>
      </c>
      <c r="F37" s="635" t="str">
        <f>'Data 3'!N234</f>
        <v>-</v>
      </c>
      <c r="G37" s="635">
        <f>'Data 3'!O234</f>
        <v>35.799999999999997</v>
      </c>
      <c r="H37" s="635">
        <f>'Data 3'!P234</f>
        <v>65.821000000000012</v>
      </c>
      <c r="I37" s="635">
        <f>'Data 3'!Q234</f>
        <v>4.1269999999999998</v>
      </c>
      <c r="J37" s="635">
        <f>'Data 3'!R234</f>
        <v>42.584000000000003</v>
      </c>
      <c r="K37" s="635" t="str">
        <f>'Data 3'!S234</f>
        <v>-</v>
      </c>
      <c r="L37" s="635">
        <f>'Data 3'!T234</f>
        <v>15.472000000000001</v>
      </c>
      <c r="M37" s="635">
        <f>'Data 3'!U234</f>
        <v>50.111000000000004</v>
      </c>
      <c r="N37" s="635">
        <f>'Data 3'!V234</f>
        <v>54.972999999999999</v>
      </c>
      <c r="O37" s="635">
        <f t="shared" si="2"/>
        <v>865.31599999999992</v>
      </c>
      <c r="P37" s="174"/>
      <c r="R37" s="285"/>
    </row>
    <row r="38" spans="3:18" ht="12.75" customHeight="1">
      <c r="E38" s="461" t="s">
        <v>247</v>
      </c>
      <c r="F38" s="635" t="str">
        <f>'Data 3'!N235</f>
        <v>-</v>
      </c>
      <c r="G38" s="635">
        <f>'Data 3'!O235</f>
        <v>18.077000000000002</v>
      </c>
      <c r="H38" s="635">
        <f>'Data 3'!P235</f>
        <v>494.40559999999994</v>
      </c>
      <c r="I38" s="635">
        <f>'Data 3'!Q235</f>
        <v>22.917000000000005</v>
      </c>
      <c r="J38" s="635">
        <f>'Data 3'!R235</f>
        <v>211.06189999999998</v>
      </c>
      <c r="K38" s="635" t="str">
        <f>'Data 3'!S235</f>
        <v>-</v>
      </c>
      <c r="L38" s="635">
        <f>'Data 3'!T235</f>
        <v>314.10199999999998</v>
      </c>
      <c r="M38" s="635">
        <f>'Data 3'!U235</f>
        <v>148.31549999999999</v>
      </c>
      <c r="N38" s="635">
        <f>'Data 3'!V235</f>
        <v>405.7688999999998</v>
      </c>
      <c r="O38" s="635">
        <f t="shared" si="2"/>
        <v>5740.8519000000006</v>
      </c>
      <c r="P38" s="174"/>
      <c r="R38" s="285"/>
    </row>
    <row r="39" spans="3:18" ht="12.75" customHeight="1">
      <c r="E39" s="557" t="s">
        <v>430</v>
      </c>
      <c r="F39" s="635" t="str">
        <f>'Data 3'!N236</f>
        <v>-</v>
      </c>
      <c r="G39" s="635" t="str">
        <f>'Data 3'!O236</f>
        <v>-</v>
      </c>
      <c r="H39" s="635">
        <f>'Data 3'!P236</f>
        <v>40.68</v>
      </c>
      <c r="I39" s="635" t="str">
        <f>'Data 3'!Q236</f>
        <v>-</v>
      </c>
      <c r="J39" s="635">
        <f>'Data 3'!R236</f>
        <v>16.149999999999999</v>
      </c>
      <c r="K39" s="635">
        <f>'Data 3'!S236</f>
        <v>1.0840000000000001</v>
      </c>
      <c r="L39" s="635">
        <f>'Data 3'!T236</f>
        <v>9.68</v>
      </c>
      <c r="M39" s="635" t="str">
        <f>'Data 3'!U236</f>
        <v>-</v>
      </c>
      <c r="N39" s="635">
        <f>'Data 3'!V236</f>
        <v>76.930000000000007</v>
      </c>
      <c r="O39" s="635">
        <f t="shared" si="2"/>
        <v>490.86150000000004</v>
      </c>
      <c r="P39" s="174"/>
      <c r="R39" s="285"/>
    </row>
    <row r="40" spans="3:18" ht="12.75" customHeight="1">
      <c r="E40" s="557" t="s">
        <v>429</v>
      </c>
      <c r="F40" s="635" t="str">
        <f>'Data 3'!N237</f>
        <v>-</v>
      </c>
      <c r="G40" s="635" t="str">
        <f>'Data 3'!O237</f>
        <v>-</v>
      </c>
      <c r="H40" s="635">
        <f>'Data 3'!P237</f>
        <v>25</v>
      </c>
      <c r="I40" s="635" t="str">
        <f>'Data 3'!Q237</f>
        <v>-</v>
      </c>
      <c r="J40" s="635">
        <f>'Data 3'!R237</f>
        <v>16.149999999999999</v>
      </c>
      <c r="K40" s="635">
        <f>'Data 3'!S237</f>
        <v>1.0840000000000001</v>
      </c>
      <c r="L40" s="635" t="str">
        <f>'Data 3'!T237</f>
        <v>-</v>
      </c>
      <c r="M40" s="635" t="str">
        <f>'Data 3'!U237</f>
        <v>-</v>
      </c>
      <c r="N40" s="635">
        <f>'Data 3'!V237</f>
        <v>49.75</v>
      </c>
      <c r="O40" s="635">
        <f t="shared" si="2"/>
        <v>161.52550000000002</v>
      </c>
      <c r="P40" s="174"/>
      <c r="R40" s="285"/>
    </row>
    <row r="41" spans="3:18" ht="12.75" customHeight="1">
      <c r="E41" s="465" t="s">
        <v>630</v>
      </c>
      <c r="F41" s="465">
        <f t="shared" ref="F41:N41" si="3">SUM(F27:F40)</f>
        <v>90.82</v>
      </c>
      <c r="G41" s="465">
        <f t="shared" si="3"/>
        <v>5761.9181840000128</v>
      </c>
      <c r="H41" s="465">
        <f t="shared" si="3"/>
        <v>10981.333985000001</v>
      </c>
      <c r="I41" s="465">
        <f t="shared" si="3"/>
        <v>1397.6725199999996</v>
      </c>
      <c r="J41" s="465">
        <f t="shared" si="3"/>
        <v>458.16059599999994</v>
      </c>
      <c r="K41" s="465">
        <f t="shared" si="3"/>
        <v>78.367700000000013</v>
      </c>
      <c r="L41" s="465">
        <f t="shared" si="3"/>
        <v>4372.62094599999</v>
      </c>
      <c r="M41" s="465">
        <f t="shared" si="3"/>
        <v>2832.7007199999966</v>
      </c>
      <c r="N41" s="465">
        <f t="shared" si="3"/>
        <v>2906.022704999999</v>
      </c>
      <c r="O41" s="465">
        <f>SUM(F22:O22,F41:N41)</f>
        <v>104094.48893000014</v>
      </c>
      <c r="P41" s="174"/>
    </row>
    <row r="42" spans="3:18" ht="12.75" customHeight="1">
      <c r="E42" s="649" t="s">
        <v>530</v>
      </c>
      <c r="F42" s="649">
        <f>'Data 3'!N220</f>
        <v>90.82</v>
      </c>
      <c r="G42" s="649">
        <f>'Data 3'!O220</f>
        <v>5761.8972840000133</v>
      </c>
      <c r="H42" s="649">
        <f>'Data 3'!P220</f>
        <v>10894.675705000001</v>
      </c>
      <c r="I42" s="649">
        <f>'Data 3'!Q220</f>
        <v>1415.4925199999998</v>
      </c>
      <c r="J42" s="649">
        <f>'Data 3'!R220</f>
        <v>459.09018099999992</v>
      </c>
      <c r="K42" s="649">
        <f>'Data 3'!S220</f>
        <v>78.367700000000013</v>
      </c>
      <c r="L42" s="649">
        <f>'Data 3'!T220</f>
        <v>4367.9286959999899</v>
      </c>
      <c r="M42" s="649">
        <f>'Data 3'!U220</f>
        <v>2840.6822599999964</v>
      </c>
      <c r="N42" s="649">
        <f>'Data 3'!V220</f>
        <v>2913.9611</v>
      </c>
      <c r="O42" s="649">
        <f>SUM(F23:O23,F42:N42)</f>
        <v>104107.62295000015</v>
      </c>
      <c r="P42" s="174"/>
    </row>
    <row r="43" spans="3:18" ht="12.75" customHeight="1">
      <c r="E43" s="650" t="s">
        <v>628</v>
      </c>
      <c r="F43" s="643">
        <f>(F41/F42-1)*100</f>
        <v>0</v>
      </c>
      <c r="G43" s="643">
        <f>(G41/G42-1)*100</f>
        <v>3.6272774346368664E-4</v>
      </c>
      <c r="H43" s="643">
        <f t="shared" ref="H43:N43" si="4">(H41/H42-1)*100</f>
        <v>0.79541862783698569</v>
      </c>
      <c r="I43" s="643">
        <f>(I41/I42-1)*100</f>
        <v>-1.2589257624618266</v>
      </c>
      <c r="J43" s="643">
        <f t="shared" si="4"/>
        <v>-0.20248418251401779</v>
      </c>
      <c r="K43" s="643">
        <f>(K41/K42-1)*100</f>
        <v>0</v>
      </c>
      <c r="L43" s="643">
        <f t="shared" si="4"/>
        <v>0.10742505948637682</v>
      </c>
      <c r="M43" s="643">
        <f t="shared" si="4"/>
        <v>-0.28097264211449646</v>
      </c>
      <c r="N43" s="643">
        <f t="shared" si="4"/>
        <v>-0.27242625167511747</v>
      </c>
      <c r="O43" s="643">
        <f>(O41/O42-1)*100</f>
        <v>-1.2615810089444679E-2</v>
      </c>
      <c r="R43" s="174"/>
    </row>
    <row r="44" spans="3:18" ht="11.25" customHeight="1">
      <c r="E44" s="1071" t="s">
        <v>407</v>
      </c>
      <c r="F44" s="1071"/>
      <c r="G44" s="1071"/>
      <c r="H44" s="1071"/>
      <c r="I44" s="1071"/>
      <c r="J44" s="1071"/>
      <c r="K44" s="1071"/>
      <c r="L44" s="1071"/>
      <c r="M44" s="1071"/>
      <c r="N44" s="1071"/>
      <c r="O44" s="1071"/>
    </row>
    <row r="45" spans="3:18">
      <c r="E45" s="284"/>
      <c r="F45" s="284"/>
      <c r="G45" s="284"/>
      <c r="H45" s="284"/>
      <c r="I45" s="284"/>
      <c r="J45" s="284"/>
      <c r="K45" s="284"/>
      <c r="L45" s="284"/>
      <c r="M45" s="284"/>
      <c r="N45" s="284"/>
      <c r="O45" s="284"/>
    </row>
    <row r="46" spans="3:18">
      <c r="E46" s="419"/>
      <c r="F46" s="419"/>
      <c r="G46" s="419"/>
      <c r="H46" s="419"/>
      <c r="I46" s="419"/>
      <c r="J46" s="419"/>
      <c r="K46" s="419"/>
    </row>
    <row r="47" spans="3:18">
      <c r="E47" s="420"/>
      <c r="F47" s="420"/>
      <c r="G47" s="420"/>
      <c r="H47" s="420"/>
      <c r="I47" s="420"/>
      <c r="J47" s="420"/>
      <c r="K47" s="420"/>
    </row>
    <row r="48" spans="3:18">
      <c r="E48" s="419"/>
      <c r="F48" s="419"/>
      <c r="G48" s="419"/>
      <c r="H48" s="419"/>
      <c r="I48" s="419"/>
      <c r="J48" s="419"/>
      <c r="K48" s="419"/>
    </row>
    <row r="49" spans="5:11">
      <c r="E49" s="419"/>
      <c r="F49" s="419"/>
      <c r="G49" s="419"/>
      <c r="H49" s="419"/>
      <c r="I49" s="419"/>
      <c r="J49" s="419"/>
      <c r="K49" s="419"/>
    </row>
  </sheetData>
  <mergeCells count="2">
    <mergeCell ref="E3:O3"/>
    <mergeCell ref="E44:O44"/>
  </mergeCells>
  <hyperlinks>
    <hyperlink ref="C4" location="Indice!A1" display="Indice!A1"/>
  </hyperlinks>
  <printOptions horizontalCentered="1" verticalCentered="1"/>
  <pageMargins left="0.39370078740157483" right="0.78740157480314965" top="0.39370078740157483" bottom="0.98425196850393704" header="0" footer="0"/>
  <pageSetup paperSize="9" scale="83" orientation="portrait" r:id="rId1"/>
  <headerFooter alignWithMargins="0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8">
    <pageSetUpPr autoPageBreaks="0"/>
  </sheetPr>
  <dimension ref="C1:E26"/>
  <sheetViews>
    <sheetView showGridLines="0" showRowColHeaders="0" showOutlineSymbols="0" zoomScaleNormal="100" workbookViewId="0">
      <selection activeCell="B2" sqref="B2"/>
    </sheetView>
  </sheetViews>
  <sheetFormatPr baseColWidth="10" defaultRowHeight="11.25"/>
  <cols>
    <col min="1" max="1" width="0.140625" style="173" customWidth="1"/>
    <col min="2" max="2" width="2.7109375" style="173" customWidth="1"/>
    <col min="3" max="3" width="23.7109375" style="173" customWidth="1"/>
    <col min="4" max="4" width="1.28515625" style="173" customWidth="1"/>
    <col min="5" max="5" width="105.7109375" style="173" customWidth="1"/>
    <col min="6" max="256" width="11.42578125" style="173"/>
    <col min="257" max="257" width="0.140625" style="173" customWidth="1"/>
    <col min="258" max="258" width="2.7109375" style="173" customWidth="1"/>
    <col min="259" max="259" width="15.42578125" style="173" customWidth="1"/>
    <col min="260" max="260" width="1.28515625" style="173" customWidth="1"/>
    <col min="261" max="261" width="71.42578125" style="173" customWidth="1"/>
    <col min="262" max="262" width="6.5703125" style="173" bestFit="1" customWidth="1"/>
    <col min="263" max="264" width="6.5703125" style="173" customWidth="1"/>
    <col min="265" max="265" width="4" style="173" bestFit="1" customWidth="1"/>
    <col min="266" max="268" width="6.5703125" style="173" bestFit="1" customWidth="1"/>
    <col min="269" max="269" width="6.5703125" style="173" customWidth="1"/>
    <col min="270" max="272" width="6.5703125" style="173" bestFit="1" customWidth="1"/>
    <col min="273" max="274" width="3" style="173" bestFit="1" customWidth="1"/>
    <col min="275" max="275" width="4.140625" style="173" customWidth="1"/>
    <col min="276" max="277" width="4" style="173" bestFit="1" customWidth="1"/>
    <col min="278" max="278" width="5.5703125" style="173" bestFit="1" customWidth="1"/>
    <col min="279" max="279" width="0.28515625" style="173" customWidth="1"/>
    <col min="280" max="280" width="7.42578125" style="173" customWidth="1"/>
    <col min="281" max="281" width="7.5703125" style="173" customWidth="1"/>
    <col min="282" max="282" width="7.5703125" style="173" bestFit="1" customWidth="1"/>
    <col min="283" max="512" width="11.42578125" style="173"/>
    <col min="513" max="513" width="0.140625" style="173" customWidth="1"/>
    <col min="514" max="514" width="2.7109375" style="173" customWidth="1"/>
    <col min="515" max="515" width="15.42578125" style="173" customWidth="1"/>
    <col min="516" max="516" width="1.28515625" style="173" customWidth="1"/>
    <col min="517" max="517" width="71.42578125" style="173" customWidth="1"/>
    <col min="518" max="518" width="6.5703125" style="173" bestFit="1" customWidth="1"/>
    <col min="519" max="520" width="6.5703125" style="173" customWidth="1"/>
    <col min="521" max="521" width="4" style="173" bestFit="1" customWidth="1"/>
    <col min="522" max="524" width="6.5703125" style="173" bestFit="1" customWidth="1"/>
    <col min="525" max="525" width="6.5703125" style="173" customWidth="1"/>
    <col min="526" max="528" width="6.5703125" style="173" bestFit="1" customWidth="1"/>
    <col min="529" max="530" width="3" style="173" bestFit="1" customWidth="1"/>
    <col min="531" max="531" width="4.140625" style="173" customWidth="1"/>
    <col min="532" max="533" width="4" style="173" bestFit="1" customWidth="1"/>
    <col min="534" max="534" width="5.5703125" style="173" bestFit="1" customWidth="1"/>
    <col min="535" max="535" width="0.28515625" style="173" customWidth="1"/>
    <col min="536" max="536" width="7.42578125" style="173" customWidth="1"/>
    <col min="537" max="537" width="7.5703125" style="173" customWidth="1"/>
    <col min="538" max="538" width="7.5703125" style="173" bestFit="1" customWidth="1"/>
    <col min="539" max="768" width="11.42578125" style="173"/>
    <col min="769" max="769" width="0.140625" style="173" customWidth="1"/>
    <col min="770" max="770" width="2.7109375" style="173" customWidth="1"/>
    <col min="771" max="771" width="15.42578125" style="173" customWidth="1"/>
    <col min="772" max="772" width="1.28515625" style="173" customWidth="1"/>
    <col min="773" max="773" width="71.42578125" style="173" customWidth="1"/>
    <col min="774" max="774" width="6.5703125" style="173" bestFit="1" customWidth="1"/>
    <col min="775" max="776" width="6.5703125" style="173" customWidth="1"/>
    <col min="777" max="777" width="4" style="173" bestFit="1" customWidth="1"/>
    <col min="778" max="780" width="6.5703125" style="173" bestFit="1" customWidth="1"/>
    <col min="781" max="781" width="6.5703125" style="173" customWidth="1"/>
    <col min="782" max="784" width="6.5703125" style="173" bestFit="1" customWidth="1"/>
    <col min="785" max="786" width="3" style="173" bestFit="1" customWidth="1"/>
    <col min="787" max="787" width="4.140625" style="173" customWidth="1"/>
    <col min="788" max="789" width="4" style="173" bestFit="1" customWidth="1"/>
    <col min="790" max="790" width="5.5703125" style="173" bestFit="1" customWidth="1"/>
    <col min="791" max="791" width="0.28515625" style="173" customWidth="1"/>
    <col min="792" max="792" width="7.42578125" style="173" customWidth="1"/>
    <col min="793" max="793" width="7.5703125" style="173" customWidth="1"/>
    <col min="794" max="794" width="7.5703125" style="173" bestFit="1" customWidth="1"/>
    <col min="795" max="1024" width="11.42578125" style="173"/>
    <col min="1025" max="1025" width="0.140625" style="173" customWidth="1"/>
    <col min="1026" max="1026" width="2.7109375" style="173" customWidth="1"/>
    <col min="1027" max="1027" width="15.42578125" style="173" customWidth="1"/>
    <col min="1028" max="1028" width="1.28515625" style="173" customWidth="1"/>
    <col min="1029" max="1029" width="71.42578125" style="173" customWidth="1"/>
    <col min="1030" max="1030" width="6.5703125" style="173" bestFit="1" customWidth="1"/>
    <col min="1031" max="1032" width="6.5703125" style="173" customWidth="1"/>
    <col min="1033" max="1033" width="4" style="173" bestFit="1" customWidth="1"/>
    <col min="1034" max="1036" width="6.5703125" style="173" bestFit="1" customWidth="1"/>
    <col min="1037" max="1037" width="6.5703125" style="173" customWidth="1"/>
    <col min="1038" max="1040" width="6.5703125" style="173" bestFit="1" customWidth="1"/>
    <col min="1041" max="1042" width="3" style="173" bestFit="1" customWidth="1"/>
    <col min="1043" max="1043" width="4.140625" style="173" customWidth="1"/>
    <col min="1044" max="1045" width="4" style="173" bestFit="1" customWidth="1"/>
    <col min="1046" max="1046" width="5.5703125" style="173" bestFit="1" customWidth="1"/>
    <col min="1047" max="1047" width="0.28515625" style="173" customWidth="1"/>
    <col min="1048" max="1048" width="7.42578125" style="173" customWidth="1"/>
    <col min="1049" max="1049" width="7.5703125" style="173" customWidth="1"/>
    <col min="1050" max="1050" width="7.5703125" style="173" bestFit="1" customWidth="1"/>
    <col min="1051" max="1280" width="11.42578125" style="173"/>
    <col min="1281" max="1281" width="0.140625" style="173" customWidth="1"/>
    <col min="1282" max="1282" width="2.7109375" style="173" customWidth="1"/>
    <col min="1283" max="1283" width="15.42578125" style="173" customWidth="1"/>
    <col min="1284" max="1284" width="1.28515625" style="173" customWidth="1"/>
    <col min="1285" max="1285" width="71.42578125" style="173" customWidth="1"/>
    <col min="1286" max="1286" width="6.5703125" style="173" bestFit="1" customWidth="1"/>
    <col min="1287" max="1288" width="6.5703125" style="173" customWidth="1"/>
    <col min="1289" max="1289" width="4" style="173" bestFit="1" customWidth="1"/>
    <col min="1290" max="1292" width="6.5703125" style="173" bestFit="1" customWidth="1"/>
    <col min="1293" max="1293" width="6.5703125" style="173" customWidth="1"/>
    <col min="1294" max="1296" width="6.5703125" style="173" bestFit="1" customWidth="1"/>
    <col min="1297" max="1298" width="3" style="173" bestFit="1" customWidth="1"/>
    <col min="1299" max="1299" width="4.140625" style="173" customWidth="1"/>
    <col min="1300" max="1301" width="4" style="173" bestFit="1" customWidth="1"/>
    <col min="1302" max="1302" width="5.5703125" style="173" bestFit="1" customWidth="1"/>
    <col min="1303" max="1303" width="0.28515625" style="173" customWidth="1"/>
    <col min="1304" max="1304" width="7.42578125" style="173" customWidth="1"/>
    <col min="1305" max="1305" width="7.5703125" style="173" customWidth="1"/>
    <col min="1306" max="1306" width="7.5703125" style="173" bestFit="1" customWidth="1"/>
    <col min="1307" max="1536" width="11.42578125" style="173"/>
    <col min="1537" max="1537" width="0.140625" style="173" customWidth="1"/>
    <col min="1538" max="1538" width="2.7109375" style="173" customWidth="1"/>
    <col min="1539" max="1539" width="15.42578125" style="173" customWidth="1"/>
    <col min="1540" max="1540" width="1.28515625" style="173" customWidth="1"/>
    <col min="1541" max="1541" width="71.42578125" style="173" customWidth="1"/>
    <col min="1542" max="1542" width="6.5703125" style="173" bestFit="1" customWidth="1"/>
    <col min="1543" max="1544" width="6.5703125" style="173" customWidth="1"/>
    <col min="1545" max="1545" width="4" style="173" bestFit="1" customWidth="1"/>
    <col min="1546" max="1548" width="6.5703125" style="173" bestFit="1" customWidth="1"/>
    <col min="1549" max="1549" width="6.5703125" style="173" customWidth="1"/>
    <col min="1550" max="1552" width="6.5703125" style="173" bestFit="1" customWidth="1"/>
    <col min="1553" max="1554" width="3" style="173" bestFit="1" customWidth="1"/>
    <col min="1555" max="1555" width="4.140625" style="173" customWidth="1"/>
    <col min="1556" max="1557" width="4" style="173" bestFit="1" customWidth="1"/>
    <col min="1558" max="1558" width="5.5703125" style="173" bestFit="1" customWidth="1"/>
    <col min="1559" max="1559" width="0.28515625" style="173" customWidth="1"/>
    <col min="1560" max="1560" width="7.42578125" style="173" customWidth="1"/>
    <col min="1561" max="1561" width="7.5703125" style="173" customWidth="1"/>
    <col min="1562" max="1562" width="7.5703125" style="173" bestFit="1" customWidth="1"/>
    <col min="1563" max="1792" width="11.42578125" style="173"/>
    <col min="1793" max="1793" width="0.140625" style="173" customWidth="1"/>
    <col min="1794" max="1794" width="2.7109375" style="173" customWidth="1"/>
    <col min="1795" max="1795" width="15.42578125" style="173" customWidth="1"/>
    <col min="1796" max="1796" width="1.28515625" style="173" customWidth="1"/>
    <col min="1797" max="1797" width="71.42578125" style="173" customWidth="1"/>
    <col min="1798" max="1798" width="6.5703125" style="173" bestFit="1" customWidth="1"/>
    <col min="1799" max="1800" width="6.5703125" style="173" customWidth="1"/>
    <col min="1801" max="1801" width="4" style="173" bestFit="1" customWidth="1"/>
    <col min="1802" max="1804" width="6.5703125" style="173" bestFit="1" customWidth="1"/>
    <col min="1805" max="1805" width="6.5703125" style="173" customWidth="1"/>
    <col min="1806" max="1808" width="6.5703125" style="173" bestFit="1" customWidth="1"/>
    <col min="1809" max="1810" width="3" style="173" bestFit="1" customWidth="1"/>
    <col min="1811" max="1811" width="4.140625" style="173" customWidth="1"/>
    <col min="1812" max="1813" width="4" style="173" bestFit="1" customWidth="1"/>
    <col min="1814" max="1814" width="5.5703125" style="173" bestFit="1" customWidth="1"/>
    <col min="1815" max="1815" width="0.28515625" style="173" customWidth="1"/>
    <col min="1816" max="1816" width="7.42578125" style="173" customWidth="1"/>
    <col min="1817" max="1817" width="7.5703125" style="173" customWidth="1"/>
    <col min="1818" max="1818" width="7.5703125" style="173" bestFit="1" customWidth="1"/>
    <col min="1819" max="2048" width="11.42578125" style="173"/>
    <col min="2049" max="2049" width="0.140625" style="173" customWidth="1"/>
    <col min="2050" max="2050" width="2.7109375" style="173" customWidth="1"/>
    <col min="2051" max="2051" width="15.42578125" style="173" customWidth="1"/>
    <col min="2052" max="2052" width="1.28515625" style="173" customWidth="1"/>
    <col min="2053" max="2053" width="71.42578125" style="173" customWidth="1"/>
    <col min="2054" max="2054" width="6.5703125" style="173" bestFit="1" customWidth="1"/>
    <col min="2055" max="2056" width="6.5703125" style="173" customWidth="1"/>
    <col min="2057" max="2057" width="4" style="173" bestFit="1" customWidth="1"/>
    <col min="2058" max="2060" width="6.5703125" style="173" bestFit="1" customWidth="1"/>
    <col min="2061" max="2061" width="6.5703125" style="173" customWidth="1"/>
    <col min="2062" max="2064" width="6.5703125" style="173" bestFit="1" customWidth="1"/>
    <col min="2065" max="2066" width="3" style="173" bestFit="1" customWidth="1"/>
    <col min="2067" max="2067" width="4.140625" style="173" customWidth="1"/>
    <col min="2068" max="2069" width="4" style="173" bestFit="1" customWidth="1"/>
    <col min="2070" max="2070" width="5.5703125" style="173" bestFit="1" customWidth="1"/>
    <col min="2071" max="2071" width="0.28515625" style="173" customWidth="1"/>
    <col min="2072" max="2072" width="7.42578125" style="173" customWidth="1"/>
    <col min="2073" max="2073" width="7.5703125" style="173" customWidth="1"/>
    <col min="2074" max="2074" width="7.5703125" style="173" bestFit="1" customWidth="1"/>
    <col min="2075" max="2304" width="11.42578125" style="173"/>
    <col min="2305" max="2305" width="0.140625" style="173" customWidth="1"/>
    <col min="2306" max="2306" width="2.7109375" style="173" customWidth="1"/>
    <col min="2307" max="2307" width="15.42578125" style="173" customWidth="1"/>
    <col min="2308" max="2308" width="1.28515625" style="173" customWidth="1"/>
    <col min="2309" max="2309" width="71.42578125" style="173" customWidth="1"/>
    <col min="2310" max="2310" width="6.5703125" style="173" bestFit="1" customWidth="1"/>
    <col min="2311" max="2312" width="6.5703125" style="173" customWidth="1"/>
    <col min="2313" max="2313" width="4" style="173" bestFit="1" customWidth="1"/>
    <col min="2314" max="2316" width="6.5703125" style="173" bestFit="1" customWidth="1"/>
    <col min="2317" max="2317" width="6.5703125" style="173" customWidth="1"/>
    <col min="2318" max="2320" width="6.5703125" style="173" bestFit="1" customWidth="1"/>
    <col min="2321" max="2322" width="3" style="173" bestFit="1" customWidth="1"/>
    <col min="2323" max="2323" width="4.140625" style="173" customWidth="1"/>
    <col min="2324" max="2325" width="4" style="173" bestFit="1" customWidth="1"/>
    <col min="2326" max="2326" width="5.5703125" style="173" bestFit="1" customWidth="1"/>
    <col min="2327" max="2327" width="0.28515625" style="173" customWidth="1"/>
    <col min="2328" max="2328" width="7.42578125" style="173" customWidth="1"/>
    <col min="2329" max="2329" width="7.5703125" style="173" customWidth="1"/>
    <col min="2330" max="2330" width="7.5703125" style="173" bestFit="1" customWidth="1"/>
    <col min="2331" max="2560" width="11.42578125" style="173"/>
    <col min="2561" max="2561" width="0.140625" style="173" customWidth="1"/>
    <col min="2562" max="2562" width="2.7109375" style="173" customWidth="1"/>
    <col min="2563" max="2563" width="15.42578125" style="173" customWidth="1"/>
    <col min="2564" max="2564" width="1.28515625" style="173" customWidth="1"/>
    <col min="2565" max="2565" width="71.42578125" style="173" customWidth="1"/>
    <col min="2566" max="2566" width="6.5703125" style="173" bestFit="1" customWidth="1"/>
    <col min="2567" max="2568" width="6.5703125" style="173" customWidth="1"/>
    <col min="2569" max="2569" width="4" style="173" bestFit="1" customWidth="1"/>
    <col min="2570" max="2572" width="6.5703125" style="173" bestFit="1" customWidth="1"/>
    <col min="2573" max="2573" width="6.5703125" style="173" customWidth="1"/>
    <col min="2574" max="2576" width="6.5703125" style="173" bestFit="1" customWidth="1"/>
    <col min="2577" max="2578" width="3" style="173" bestFit="1" customWidth="1"/>
    <col min="2579" max="2579" width="4.140625" style="173" customWidth="1"/>
    <col min="2580" max="2581" width="4" style="173" bestFit="1" customWidth="1"/>
    <col min="2582" max="2582" width="5.5703125" style="173" bestFit="1" customWidth="1"/>
    <col min="2583" max="2583" width="0.28515625" style="173" customWidth="1"/>
    <col min="2584" max="2584" width="7.42578125" style="173" customWidth="1"/>
    <col min="2585" max="2585" width="7.5703125" style="173" customWidth="1"/>
    <col min="2586" max="2586" width="7.5703125" style="173" bestFit="1" customWidth="1"/>
    <col min="2587" max="2816" width="11.42578125" style="173"/>
    <col min="2817" max="2817" width="0.140625" style="173" customWidth="1"/>
    <col min="2818" max="2818" width="2.7109375" style="173" customWidth="1"/>
    <col min="2819" max="2819" width="15.42578125" style="173" customWidth="1"/>
    <col min="2820" max="2820" width="1.28515625" style="173" customWidth="1"/>
    <col min="2821" max="2821" width="71.42578125" style="173" customWidth="1"/>
    <col min="2822" max="2822" width="6.5703125" style="173" bestFit="1" customWidth="1"/>
    <col min="2823" max="2824" width="6.5703125" style="173" customWidth="1"/>
    <col min="2825" max="2825" width="4" style="173" bestFit="1" customWidth="1"/>
    <col min="2826" max="2828" width="6.5703125" style="173" bestFit="1" customWidth="1"/>
    <col min="2829" max="2829" width="6.5703125" style="173" customWidth="1"/>
    <col min="2830" max="2832" width="6.5703125" style="173" bestFit="1" customWidth="1"/>
    <col min="2833" max="2834" width="3" style="173" bestFit="1" customWidth="1"/>
    <col min="2835" max="2835" width="4.140625" style="173" customWidth="1"/>
    <col min="2836" max="2837" width="4" style="173" bestFit="1" customWidth="1"/>
    <col min="2838" max="2838" width="5.5703125" style="173" bestFit="1" customWidth="1"/>
    <col min="2839" max="2839" width="0.28515625" style="173" customWidth="1"/>
    <col min="2840" max="2840" width="7.42578125" style="173" customWidth="1"/>
    <col min="2841" max="2841" width="7.5703125" style="173" customWidth="1"/>
    <col min="2842" max="2842" width="7.5703125" style="173" bestFit="1" customWidth="1"/>
    <col min="2843" max="3072" width="11.42578125" style="173"/>
    <col min="3073" max="3073" width="0.140625" style="173" customWidth="1"/>
    <col min="3074" max="3074" width="2.7109375" style="173" customWidth="1"/>
    <col min="3075" max="3075" width="15.42578125" style="173" customWidth="1"/>
    <col min="3076" max="3076" width="1.28515625" style="173" customWidth="1"/>
    <col min="3077" max="3077" width="71.42578125" style="173" customWidth="1"/>
    <col min="3078" max="3078" width="6.5703125" style="173" bestFit="1" customWidth="1"/>
    <col min="3079" max="3080" width="6.5703125" style="173" customWidth="1"/>
    <col min="3081" max="3081" width="4" style="173" bestFit="1" customWidth="1"/>
    <col min="3082" max="3084" width="6.5703125" style="173" bestFit="1" customWidth="1"/>
    <col min="3085" max="3085" width="6.5703125" style="173" customWidth="1"/>
    <col min="3086" max="3088" width="6.5703125" style="173" bestFit="1" customWidth="1"/>
    <col min="3089" max="3090" width="3" style="173" bestFit="1" customWidth="1"/>
    <col min="3091" max="3091" width="4.140625" style="173" customWidth="1"/>
    <col min="3092" max="3093" width="4" style="173" bestFit="1" customWidth="1"/>
    <col min="3094" max="3094" width="5.5703125" style="173" bestFit="1" customWidth="1"/>
    <col min="3095" max="3095" width="0.28515625" style="173" customWidth="1"/>
    <col min="3096" max="3096" width="7.42578125" style="173" customWidth="1"/>
    <col min="3097" max="3097" width="7.5703125" style="173" customWidth="1"/>
    <col min="3098" max="3098" width="7.5703125" style="173" bestFit="1" customWidth="1"/>
    <col min="3099" max="3328" width="11.42578125" style="173"/>
    <col min="3329" max="3329" width="0.140625" style="173" customWidth="1"/>
    <col min="3330" max="3330" width="2.7109375" style="173" customWidth="1"/>
    <col min="3331" max="3331" width="15.42578125" style="173" customWidth="1"/>
    <col min="3332" max="3332" width="1.28515625" style="173" customWidth="1"/>
    <col min="3333" max="3333" width="71.42578125" style="173" customWidth="1"/>
    <col min="3334" max="3334" width="6.5703125" style="173" bestFit="1" customWidth="1"/>
    <col min="3335" max="3336" width="6.5703125" style="173" customWidth="1"/>
    <col min="3337" max="3337" width="4" style="173" bestFit="1" customWidth="1"/>
    <col min="3338" max="3340" width="6.5703125" style="173" bestFit="1" customWidth="1"/>
    <col min="3341" max="3341" width="6.5703125" style="173" customWidth="1"/>
    <col min="3342" max="3344" width="6.5703125" style="173" bestFit="1" customWidth="1"/>
    <col min="3345" max="3346" width="3" style="173" bestFit="1" customWidth="1"/>
    <col min="3347" max="3347" width="4.140625" style="173" customWidth="1"/>
    <col min="3348" max="3349" width="4" style="173" bestFit="1" customWidth="1"/>
    <col min="3350" max="3350" width="5.5703125" style="173" bestFit="1" customWidth="1"/>
    <col min="3351" max="3351" width="0.28515625" style="173" customWidth="1"/>
    <col min="3352" max="3352" width="7.42578125" style="173" customWidth="1"/>
    <col min="3353" max="3353" width="7.5703125" style="173" customWidth="1"/>
    <col min="3354" max="3354" width="7.5703125" style="173" bestFit="1" customWidth="1"/>
    <col min="3355" max="3584" width="11.42578125" style="173"/>
    <col min="3585" max="3585" width="0.140625" style="173" customWidth="1"/>
    <col min="3586" max="3586" width="2.7109375" style="173" customWidth="1"/>
    <col min="3587" max="3587" width="15.42578125" style="173" customWidth="1"/>
    <col min="3588" max="3588" width="1.28515625" style="173" customWidth="1"/>
    <col min="3589" max="3589" width="71.42578125" style="173" customWidth="1"/>
    <col min="3590" max="3590" width="6.5703125" style="173" bestFit="1" customWidth="1"/>
    <col min="3591" max="3592" width="6.5703125" style="173" customWidth="1"/>
    <col min="3593" max="3593" width="4" style="173" bestFit="1" customWidth="1"/>
    <col min="3594" max="3596" width="6.5703125" style="173" bestFit="1" customWidth="1"/>
    <col min="3597" max="3597" width="6.5703125" style="173" customWidth="1"/>
    <col min="3598" max="3600" width="6.5703125" style="173" bestFit="1" customWidth="1"/>
    <col min="3601" max="3602" width="3" style="173" bestFit="1" customWidth="1"/>
    <col min="3603" max="3603" width="4.140625" style="173" customWidth="1"/>
    <col min="3604" max="3605" width="4" style="173" bestFit="1" customWidth="1"/>
    <col min="3606" max="3606" width="5.5703125" style="173" bestFit="1" customWidth="1"/>
    <col min="3607" max="3607" width="0.28515625" style="173" customWidth="1"/>
    <col min="3608" max="3608" width="7.42578125" style="173" customWidth="1"/>
    <col min="3609" max="3609" width="7.5703125" style="173" customWidth="1"/>
    <col min="3610" max="3610" width="7.5703125" style="173" bestFit="1" customWidth="1"/>
    <col min="3611" max="3840" width="11.42578125" style="173"/>
    <col min="3841" max="3841" width="0.140625" style="173" customWidth="1"/>
    <col min="3842" max="3842" width="2.7109375" style="173" customWidth="1"/>
    <col min="3843" max="3843" width="15.42578125" style="173" customWidth="1"/>
    <col min="3844" max="3844" width="1.28515625" style="173" customWidth="1"/>
    <col min="3845" max="3845" width="71.42578125" style="173" customWidth="1"/>
    <col min="3846" max="3846" width="6.5703125" style="173" bestFit="1" customWidth="1"/>
    <col min="3847" max="3848" width="6.5703125" style="173" customWidth="1"/>
    <col min="3849" max="3849" width="4" style="173" bestFit="1" customWidth="1"/>
    <col min="3850" max="3852" width="6.5703125" style="173" bestFit="1" customWidth="1"/>
    <col min="3853" max="3853" width="6.5703125" style="173" customWidth="1"/>
    <col min="3854" max="3856" width="6.5703125" style="173" bestFit="1" customWidth="1"/>
    <col min="3857" max="3858" width="3" style="173" bestFit="1" customWidth="1"/>
    <col min="3859" max="3859" width="4.140625" style="173" customWidth="1"/>
    <col min="3860" max="3861" width="4" style="173" bestFit="1" customWidth="1"/>
    <col min="3862" max="3862" width="5.5703125" style="173" bestFit="1" customWidth="1"/>
    <col min="3863" max="3863" width="0.28515625" style="173" customWidth="1"/>
    <col min="3864" max="3864" width="7.42578125" style="173" customWidth="1"/>
    <col min="3865" max="3865" width="7.5703125" style="173" customWidth="1"/>
    <col min="3866" max="3866" width="7.5703125" style="173" bestFit="1" customWidth="1"/>
    <col min="3867" max="4096" width="11.42578125" style="173"/>
    <col min="4097" max="4097" width="0.140625" style="173" customWidth="1"/>
    <col min="4098" max="4098" width="2.7109375" style="173" customWidth="1"/>
    <col min="4099" max="4099" width="15.42578125" style="173" customWidth="1"/>
    <col min="4100" max="4100" width="1.28515625" style="173" customWidth="1"/>
    <col min="4101" max="4101" width="71.42578125" style="173" customWidth="1"/>
    <col min="4102" max="4102" width="6.5703125" style="173" bestFit="1" customWidth="1"/>
    <col min="4103" max="4104" width="6.5703125" style="173" customWidth="1"/>
    <col min="4105" max="4105" width="4" style="173" bestFit="1" customWidth="1"/>
    <col min="4106" max="4108" width="6.5703125" style="173" bestFit="1" customWidth="1"/>
    <col min="4109" max="4109" width="6.5703125" style="173" customWidth="1"/>
    <col min="4110" max="4112" width="6.5703125" style="173" bestFit="1" customWidth="1"/>
    <col min="4113" max="4114" width="3" style="173" bestFit="1" customWidth="1"/>
    <col min="4115" max="4115" width="4.140625" style="173" customWidth="1"/>
    <col min="4116" max="4117" width="4" style="173" bestFit="1" customWidth="1"/>
    <col min="4118" max="4118" width="5.5703125" style="173" bestFit="1" customWidth="1"/>
    <col min="4119" max="4119" width="0.28515625" style="173" customWidth="1"/>
    <col min="4120" max="4120" width="7.42578125" style="173" customWidth="1"/>
    <col min="4121" max="4121" width="7.5703125" style="173" customWidth="1"/>
    <col min="4122" max="4122" width="7.5703125" style="173" bestFit="1" customWidth="1"/>
    <col min="4123" max="4352" width="11.42578125" style="173"/>
    <col min="4353" max="4353" width="0.140625" style="173" customWidth="1"/>
    <col min="4354" max="4354" width="2.7109375" style="173" customWidth="1"/>
    <col min="4355" max="4355" width="15.42578125" style="173" customWidth="1"/>
    <col min="4356" max="4356" width="1.28515625" style="173" customWidth="1"/>
    <col min="4357" max="4357" width="71.42578125" style="173" customWidth="1"/>
    <col min="4358" max="4358" width="6.5703125" style="173" bestFit="1" customWidth="1"/>
    <col min="4359" max="4360" width="6.5703125" style="173" customWidth="1"/>
    <col min="4361" max="4361" width="4" style="173" bestFit="1" customWidth="1"/>
    <col min="4362" max="4364" width="6.5703125" style="173" bestFit="1" customWidth="1"/>
    <col min="4365" max="4365" width="6.5703125" style="173" customWidth="1"/>
    <col min="4366" max="4368" width="6.5703125" style="173" bestFit="1" customWidth="1"/>
    <col min="4369" max="4370" width="3" style="173" bestFit="1" customWidth="1"/>
    <col min="4371" max="4371" width="4.140625" style="173" customWidth="1"/>
    <col min="4372" max="4373" width="4" style="173" bestFit="1" customWidth="1"/>
    <col min="4374" max="4374" width="5.5703125" style="173" bestFit="1" customWidth="1"/>
    <col min="4375" max="4375" width="0.28515625" style="173" customWidth="1"/>
    <col min="4376" max="4376" width="7.42578125" style="173" customWidth="1"/>
    <col min="4377" max="4377" width="7.5703125" style="173" customWidth="1"/>
    <col min="4378" max="4378" width="7.5703125" style="173" bestFit="1" customWidth="1"/>
    <col min="4379" max="4608" width="11.42578125" style="173"/>
    <col min="4609" max="4609" width="0.140625" style="173" customWidth="1"/>
    <col min="4610" max="4610" width="2.7109375" style="173" customWidth="1"/>
    <col min="4611" max="4611" width="15.42578125" style="173" customWidth="1"/>
    <col min="4612" max="4612" width="1.28515625" style="173" customWidth="1"/>
    <col min="4613" max="4613" width="71.42578125" style="173" customWidth="1"/>
    <col min="4614" max="4614" width="6.5703125" style="173" bestFit="1" customWidth="1"/>
    <col min="4615" max="4616" width="6.5703125" style="173" customWidth="1"/>
    <col min="4617" max="4617" width="4" style="173" bestFit="1" customWidth="1"/>
    <col min="4618" max="4620" width="6.5703125" style="173" bestFit="1" customWidth="1"/>
    <col min="4621" max="4621" width="6.5703125" style="173" customWidth="1"/>
    <col min="4622" max="4624" width="6.5703125" style="173" bestFit="1" customWidth="1"/>
    <col min="4625" max="4626" width="3" style="173" bestFit="1" customWidth="1"/>
    <col min="4627" max="4627" width="4.140625" style="173" customWidth="1"/>
    <col min="4628" max="4629" width="4" style="173" bestFit="1" customWidth="1"/>
    <col min="4630" max="4630" width="5.5703125" style="173" bestFit="1" customWidth="1"/>
    <col min="4631" max="4631" width="0.28515625" style="173" customWidth="1"/>
    <col min="4632" max="4632" width="7.42578125" style="173" customWidth="1"/>
    <col min="4633" max="4633" width="7.5703125" style="173" customWidth="1"/>
    <col min="4634" max="4634" width="7.5703125" style="173" bestFit="1" customWidth="1"/>
    <col min="4635" max="4864" width="11.42578125" style="173"/>
    <col min="4865" max="4865" width="0.140625" style="173" customWidth="1"/>
    <col min="4866" max="4866" width="2.7109375" style="173" customWidth="1"/>
    <col min="4867" max="4867" width="15.42578125" style="173" customWidth="1"/>
    <col min="4868" max="4868" width="1.28515625" style="173" customWidth="1"/>
    <col min="4869" max="4869" width="71.42578125" style="173" customWidth="1"/>
    <col min="4870" max="4870" width="6.5703125" style="173" bestFit="1" customWidth="1"/>
    <col min="4871" max="4872" width="6.5703125" style="173" customWidth="1"/>
    <col min="4873" max="4873" width="4" style="173" bestFit="1" customWidth="1"/>
    <col min="4874" max="4876" width="6.5703125" style="173" bestFit="1" customWidth="1"/>
    <col min="4877" max="4877" width="6.5703125" style="173" customWidth="1"/>
    <col min="4878" max="4880" width="6.5703125" style="173" bestFit="1" customWidth="1"/>
    <col min="4881" max="4882" width="3" style="173" bestFit="1" customWidth="1"/>
    <col min="4883" max="4883" width="4.140625" style="173" customWidth="1"/>
    <col min="4884" max="4885" width="4" style="173" bestFit="1" customWidth="1"/>
    <col min="4886" max="4886" width="5.5703125" style="173" bestFit="1" customWidth="1"/>
    <col min="4887" max="4887" width="0.28515625" style="173" customWidth="1"/>
    <col min="4888" max="4888" width="7.42578125" style="173" customWidth="1"/>
    <col min="4889" max="4889" width="7.5703125" style="173" customWidth="1"/>
    <col min="4890" max="4890" width="7.5703125" style="173" bestFit="1" customWidth="1"/>
    <col min="4891" max="5120" width="11.42578125" style="173"/>
    <col min="5121" max="5121" width="0.140625" style="173" customWidth="1"/>
    <col min="5122" max="5122" width="2.7109375" style="173" customWidth="1"/>
    <col min="5123" max="5123" width="15.42578125" style="173" customWidth="1"/>
    <col min="5124" max="5124" width="1.28515625" style="173" customWidth="1"/>
    <col min="5125" max="5125" width="71.42578125" style="173" customWidth="1"/>
    <col min="5126" max="5126" width="6.5703125" style="173" bestFit="1" customWidth="1"/>
    <col min="5127" max="5128" width="6.5703125" style="173" customWidth="1"/>
    <col min="5129" max="5129" width="4" style="173" bestFit="1" customWidth="1"/>
    <col min="5130" max="5132" width="6.5703125" style="173" bestFit="1" customWidth="1"/>
    <col min="5133" max="5133" width="6.5703125" style="173" customWidth="1"/>
    <col min="5134" max="5136" width="6.5703125" style="173" bestFit="1" customWidth="1"/>
    <col min="5137" max="5138" width="3" style="173" bestFit="1" customWidth="1"/>
    <col min="5139" max="5139" width="4.140625" style="173" customWidth="1"/>
    <col min="5140" max="5141" width="4" style="173" bestFit="1" customWidth="1"/>
    <col min="5142" max="5142" width="5.5703125" style="173" bestFit="1" customWidth="1"/>
    <col min="5143" max="5143" width="0.28515625" style="173" customWidth="1"/>
    <col min="5144" max="5144" width="7.42578125" style="173" customWidth="1"/>
    <col min="5145" max="5145" width="7.5703125" style="173" customWidth="1"/>
    <col min="5146" max="5146" width="7.5703125" style="173" bestFit="1" customWidth="1"/>
    <col min="5147" max="5376" width="11.42578125" style="173"/>
    <col min="5377" max="5377" width="0.140625" style="173" customWidth="1"/>
    <col min="5378" max="5378" width="2.7109375" style="173" customWidth="1"/>
    <col min="5379" max="5379" width="15.42578125" style="173" customWidth="1"/>
    <col min="5380" max="5380" width="1.28515625" style="173" customWidth="1"/>
    <col min="5381" max="5381" width="71.42578125" style="173" customWidth="1"/>
    <col min="5382" max="5382" width="6.5703125" style="173" bestFit="1" customWidth="1"/>
    <col min="5383" max="5384" width="6.5703125" style="173" customWidth="1"/>
    <col min="5385" max="5385" width="4" style="173" bestFit="1" customWidth="1"/>
    <col min="5386" max="5388" width="6.5703125" style="173" bestFit="1" customWidth="1"/>
    <col min="5389" max="5389" width="6.5703125" style="173" customWidth="1"/>
    <col min="5390" max="5392" width="6.5703125" style="173" bestFit="1" customWidth="1"/>
    <col min="5393" max="5394" width="3" style="173" bestFit="1" customWidth="1"/>
    <col min="5395" max="5395" width="4.140625" style="173" customWidth="1"/>
    <col min="5396" max="5397" width="4" style="173" bestFit="1" customWidth="1"/>
    <col min="5398" max="5398" width="5.5703125" style="173" bestFit="1" customWidth="1"/>
    <col min="5399" max="5399" width="0.28515625" style="173" customWidth="1"/>
    <col min="5400" max="5400" width="7.42578125" style="173" customWidth="1"/>
    <col min="5401" max="5401" width="7.5703125" style="173" customWidth="1"/>
    <col min="5402" max="5402" width="7.5703125" style="173" bestFit="1" customWidth="1"/>
    <col min="5403" max="5632" width="11.42578125" style="173"/>
    <col min="5633" max="5633" width="0.140625" style="173" customWidth="1"/>
    <col min="5634" max="5634" width="2.7109375" style="173" customWidth="1"/>
    <col min="5635" max="5635" width="15.42578125" style="173" customWidth="1"/>
    <col min="5636" max="5636" width="1.28515625" style="173" customWidth="1"/>
    <col min="5637" max="5637" width="71.42578125" style="173" customWidth="1"/>
    <col min="5638" max="5638" width="6.5703125" style="173" bestFit="1" customWidth="1"/>
    <col min="5639" max="5640" width="6.5703125" style="173" customWidth="1"/>
    <col min="5641" max="5641" width="4" style="173" bestFit="1" customWidth="1"/>
    <col min="5642" max="5644" width="6.5703125" style="173" bestFit="1" customWidth="1"/>
    <col min="5645" max="5645" width="6.5703125" style="173" customWidth="1"/>
    <col min="5646" max="5648" width="6.5703125" style="173" bestFit="1" customWidth="1"/>
    <col min="5649" max="5650" width="3" style="173" bestFit="1" customWidth="1"/>
    <col min="5651" max="5651" width="4.140625" style="173" customWidth="1"/>
    <col min="5652" max="5653" width="4" style="173" bestFit="1" customWidth="1"/>
    <col min="5654" max="5654" width="5.5703125" style="173" bestFit="1" customWidth="1"/>
    <col min="5655" max="5655" width="0.28515625" style="173" customWidth="1"/>
    <col min="5656" max="5656" width="7.42578125" style="173" customWidth="1"/>
    <col min="5657" max="5657" width="7.5703125" style="173" customWidth="1"/>
    <col min="5658" max="5658" width="7.5703125" style="173" bestFit="1" customWidth="1"/>
    <col min="5659" max="5888" width="11.42578125" style="173"/>
    <col min="5889" max="5889" width="0.140625" style="173" customWidth="1"/>
    <col min="5890" max="5890" width="2.7109375" style="173" customWidth="1"/>
    <col min="5891" max="5891" width="15.42578125" style="173" customWidth="1"/>
    <col min="5892" max="5892" width="1.28515625" style="173" customWidth="1"/>
    <col min="5893" max="5893" width="71.42578125" style="173" customWidth="1"/>
    <col min="5894" max="5894" width="6.5703125" style="173" bestFit="1" customWidth="1"/>
    <col min="5895" max="5896" width="6.5703125" style="173" customWidth="1"/>
    <col min="5897" max="5897" width="4" style="173" bestFit="1" customWidth="1"/>
    <col min="5898" max="5900" width="6.5703125" style="173" bestFit="1" customWidth="1"/>
    <col min="5901" max="5901" width="6.5703125" style="173" customWidth="1"/>
    <col min="5902" max="5904" width="6.5703125" style="173" bestFit="1" customWidth="1"/>
    <col min="5905" max="5906" width="3" style="173" bestFit="1" customWidth="1"/>
    <col min="5907" max="5907" width="4.140625" style="173" customWidth="1"/>
    <col min="5908" max="5909" width="4" style="173" bestFit="1" customWidth="1"/>
    <col min="5910" max="5910" width="5.5703125" style="173" bestFit="1" customWidth="1"/>
    <col min="5911" max="5911" width="0.28515625" style="173" customWidth="1"/>
    <col min="5912" max="5912" width="7.42578125" style="173" customWidth="1"/>
    <col min="5913" max="5913" width="7.5703125" style="173" customWidth="1"/>
    <col min="5914" max="5914" width="7.5703125" style="173" bestFit="1" customWidth="1"/>
    <col min="5915" max="6144" width="11.42578125" style="173"/>
    <col min="6145" max="6145" width="0.140625" style="173" customWidth="1"/>
    <col min="6146" max="6146" width="2.7109375" style="173" customWidth="1"/>
    <col min="6147" max="6147" width="15.42578125" style="173" customWidth="1"/>
    <col min="6148" max="6148" width="1.28515625" style="173" customWidth="1"/>
    <col min="6149" max="6149" width="71.42578125" style="173" customWidth="1"/>
    <col min="6150" max="6150" width="6.5703125" style="173" bestFit="1" customWidth="1"/>
    <col min="6151" max="6152" width="6.5703125" style="173" customWidth="1"/>
    <col min="6153" max="6153" width="4" style="173" bestFit="1" customWidth="1"/>
    <col min="6154" max="6156" width="6.5703125" style="173" bestFit="1" customWidth="1"/>
    <col min="6157" max="6157" width="6.5703125" style="173" customWidth="1"/>
    <col min="6158" max="6160" width="6.5703125" style="173" bestFit="1" customWidth="1"/>
    <col min="6161" max="6162" width="3" style="173" bestFit="1" customWidth="1"/>
    <col min="6163" max="6163" width="4.140625" style="173" customWidth="1"/>
    <col min="6164" max="6165" width="4" style="173" bestFit="1" customWidth="1"/>
    <col min="6166" max="6166" width="5.5703125" style="173" bestFit="1" customWidth="1"/>
    <col min="6167" max="6167" width="0.28515625" style="173" customWidth="1"/>
    <col min="6168" max="6168" width="7.42578125" style="173" customWidth="1"/>
    <col min="6169" max="6169" width="7.5703125" style="173" customWidth="1"/>
    <col min="6170" max="6170" width="7.5703125" style="173" bestFit="1" customWidth="1"/>
    <col min="6171" max="6400" width="11.42578125" style="173"/>
    <col min="6401" max="6401" width="0.140625" style="173" customWidth="1"/>
    <col min="6402" max="6402" width="2.7109375" style="173" customWidth="1"/>
    <col min="6403" max="6403" width="15.42578125" style="173" customWidth="1"/>
    <col min="6404" max="6404" width="1.28515625" style="173" customWidth="1"/>
    <col min="6405" max="6405" width="71.42578125" style="173" customWidth="1"/>
    <col min="6406" max="6406" width="6.5703125" style="173" bestFit="1" customWidth="1"/>
    <col min="6407" max="6408" width="6.5703125" style="173" customWidth="1"/>
    <col min="6409" max="6409" width="4" style="173" bestFit="1" customWidth="1"/>
    <col min="6410" max="6412" width="6.5703125" style="173" bestFit="1" customWidth="1"/>
    <col min="6413" max="6413" width="6.5703125" style="173" customWidth="1"/>
    <col min="6414" max="6416" width="6.5703125" style="173" bestFit="1" customWidth="1"/>
    <col min="6417" max="6418" width="3" style="173" bestFit="1" customWidth="1"/>
    <col min="6419" max="6419" width="4.140625" style="173" customWidth="1"/>
    <col min="6420" max="6421" width="4" style="173" bestFit="1" customWidth="1"/>
    <col min="6422" max="6422" width="5.5703125" style="173" bestFit="1" customWidth="1"/>
    <col min="6423" max="6423" width="0.28515625" style="173" customWidth="1"/>
    <col min="6424" max="6424" width="7.42578125" style="173" customWidth="1"/>
    <col min="6425" max="6425" width="7.5703125" style="173" customWidth="1"/>
    <col min="6426" max="6426" width="7.5703125" style="173" bestFit="1" customWidth="1"/>
    <col min="6427" max="6656" width="11.42578125" style="173"/>
    <col min="6657" max="6657" width="0.140625" style="173" customWidth="1"/>
    <col min="6658" max="6658" width="2.7109375" style="173" customWidth="1"/>
    <col min="6659" max="6659" width="15.42578125" style="173" customWidth="1"/>
    <col min="6660" max="6660" width="1.28515625" style="173" customWidth="1"/>
    <col min="6661" max="6661" width="71.42578125" style="173" customWidth="1"/>
    <col min="6662" max="6662" width="6.5703125" style="173" bestFit="1" customWidth="1"/>
    <col min="6663" max="6664" width="6.5703125" style="173" customWidth="1"/>
    <col min="6665" max="6665" width="4" style="173" bestFit="1" customWidth="1"/>
    <col min="6666" max="6668" width="6.5703125" style="173" bestFit="1" customWidth="1"/>
    <col min="6669" max="6669" width="6.5703125" style="173" customWidth="1"/>
    <col min="6670" max="6672" width="6.5703125" style="173" bestFit="1" customWidth="1"/>
    <col min="6673" max="6674" width="3" style="173" bestFit="1" customWidth="1"/>
    <col min="6675" max="6675" width="4.140625" style="173" customWidth="1"/>
    <col min="6676" max="6677" width="4" style="173" bestFit="1" customWidth="1"/>
    <col min="6678" max="6678" width="5.5703125" style="173" bestFit="1" customWidth="1"/>
    <col min="6679" max="6679" width="0.28515625" style="173" customWidth="1"/>
    <col min="6680" max="6680" width="7.42578125" style="173" customWidth="1"/>
    <col min="6681" max="6681" width="7.5703125" style="173" customWidth="1"/>
    <col min="6682" max="6682" width="7.5703125" style="173" bestFit="1" customWidth="1"/>
    <col min="6683" max="6912" width="11.42578125" style="173"/>
    <col min="6913" max="6913" width="0.140625" style="173" customWidth="1"/>
    <col min="6914" max="6914" width="2.7109375" style="173" customWidth="1"/>
    <col min="6915" max="6915" width="15.42578125" style="173" customWidth="1"/>
    <col min="6916" max="6916" width="1.28515625" style="173" customWidth="1"/>
    <col min="6917" max="6917" width="71.42578125" style="173" customWidth="1"/>
    <col min="6918" max="6918" width="6.5703125" style="173" bestFit="1" customWidth="1"/>
    <col min="6919" max="6920" width="6.5703125" style="173" customWidth="1"/>
    <col min="6921" max="6921" width="4" style="173" bestFit="1" customWidth="1"/>
    <col min="6922" max="6924" width="6.5703125" style="173" bestFit="1" customWidth="1"/>
    <col min="6925" max="6925" width="6.5703125" style="173" customWidth="1"/>
    <col min="6926" max="6928" width="6.5703125" style="173" bestFit="1" customWidth="1"/>
    <col min="6929" max="6930" width="3" style="173" bestFit="1" customWidth="1"/>
    <col min="6931" max="6931" width="4.140625" style="173" customWidth="1"/>
    <col min="6932" max="6933" width="4" style="173" bestFit="1" customWidth="1"/>
    <col min="6934" max="6934" width="5.5703125" style="173" bestFit="1" customWidth="1"/>
    <col min="6935" max="6935" width="0.28515625" style="173" customWidth="1"/>
    <col min="6936" max="6936" width="7.42578125" style="173" customWidth="1"/>
    <col min="6937" max="6937" width="7.5703125" style="173" customWidth="1"/>
    <col min="6938" max="6938" width="7.5703125" style="173" bestFit="1" customWidth="1"/>
    <col min="6939" max="7168" width="11.42578125" style="173"/>
    <col min="7169" max="7169" width="0.140625" style="173" customWidth="1"/>
    <col min="7170" max="7170" width="2.7109375" style="173" customWidth="1"/>
    <col min="7171" max="7171" width="15.42578125" style="173" customWidth="1"/>
    <col min="7172" max="7172" width="1.28515625" style="173" customWidth="1"/>
    <col min="7173" max="7173" width="71.42578125" style="173" customWidth="1"/>
    <col min="7174" max="7174" width="6.5703125" style="173" bestFit="1" customWidth="1"/>
    <col min="7175" max="7176" width="6.5703125" style="173" customWidth="1"/>
    <col min="7177" max="7177" width="4" style="173" bestFit="1" customWidth="1"/>
    <col min="7178" max="7180" width="6.5703125" style="173" bestFit="1" customWidth="1"/>
    <col min="7181" max="7181" width="6.5703125" style="173" customWidth="1"/>
    <col min="7182" max="7184" width="6.5703125" style="173" bestFit="1" customWidth="1"/>
    <col min="7185" max="7186" width="3" style="173" bestFit="1" customWidth="1"/>
    <col min="7187" max="7187" width="4.140625" style="173" customWidth="1"/>
    <col min="7188" max="7189" width="4" style="173" bestFit="1" customWidth="1"/>
    <col min="7190" max="7190" width="5.5703125" style="173" bestFit="1" customWidth="1"/>
    <col min="7191" max="7191" width="0.28515625" style="173" customWidth="1"/>
    <col min="7192" max="7192" width="7.42578125" style="173" customWidth="1"/>
    <col min="7193" max="7193" width="7.5703125" style="173" customWidth="1"/>
    <col min="7194" max="7194" width="7.5703125" style="173" bestFit="1" customWidth="1"/>
    <col min="7195" max="7424" width="11.42578125" style="173"/>
    <col min="7425" max="7425" width="0.140625" style="173" customWidth="1"/>
    <col min="7426" max="7426" width="2.7109375" style="173" customWidth="1"/>
    <col min="7427" max="7427" width="15.42578125" style="173" customWidth="1"/>
    <col min="7428" max="7428" width="1.28515625" style="173" customWidth="1"/>
    <col min="7429" max="7429" width="71.42578125" style="173" customWidth="1"/>
    <col min="7430" max="7430" width="6.5703125" style="173" bestFit="1" customWidth="1"/>
    <col min="7431" max="7432" width="6.5703125" style="173" customWidth="1"/>
    <col min="7433" max="7433" width="4" style="173" bestFit="1" customWidth="1"/>
    <col min="7434" max="7436" width="6.5703125" style="173" bestFit="1" customWidth="1"/>
    <col min="7437" max="7437" width="6.5703125" style="173" customWidth="1"/>
    <col min="7438" max="7440" width="6.5703125" style="173" bestFit="1" customWidth="1"/>
    <col min="7441" max="7442" width="3" style="173" bestFit="1" customWidth="1"/>
    <col min="7443" max="7443" width="4.140625" style="173" customWidth="1"/>
    <col min="7444" max="7445" width="4" style="173" bestFit="1" customWidth="1"/>
    <col min="7446" max="7446" width="5.5703125" style="173" bestFit="1" customWidth="1"/>
    <col min="7447" max="7447" width="0.28515625" style="173" customWidth="1"/>
    <col min="7448" max="7448" width="7.42578125" style="173" customWidth="1"/>
    <col min="7449" max="7449" width="7.5703125" style="173" customWidth="1"/>
    <col min="7450" max="7450" width="7.5703125" style="173" bestFit="1" customWidth="1"/>
    <col min="7451" max="7680" width="11.42578125" style="173"/>
    <col min="7681" max="7681" width="0.140625" style="173" customWidth="1"/>
    <col min="7682" max="7682" width="2.7109375" style="173" customWidth="1"/>
    <col min="7683" max="7683" width="15.42578125" style="173" customWidth="1"/>
    <col min="7684" max="7684" width="1.28515625" style="173" customWidth="1"/>
    <col min="7685" max="7685" width="71.42578125" style="173" customWidth="1"/>
    <col min="7686" max="7686" width="6.5703125" style="173" bestFit="1" customWidth="1"/>
    <col min="7687" max="7688" width="6.5703125" style="173" customWidth="1"/>
    <col min="7689" max="7689" width="4" style="173" bestFit="1" customWidth="1"/>
    <col min="7690" max="7692" width="6.5703125" style="173" bestFit="1" customWidth="1"/>
    <col min="7693" max="7693" width="6.5703125" style="173" customWidth="1"/>
    <col min="7694" max="7696" width="6.5703125" style="173" bestFit="1" customWidth="1"/>
    <col min="7697" max="7698" width="3" style="173" bestFit="1" customWidth="1"/>
    <col min="7699" max="7699" width="4.140625" style="173" customWidth="1"/>
    <col min="7700" max="7701" width="4" style="173" bestFit="1" customWidth="1"/>
    <col min="7702" max="7702" width="5.5703125" style="173" bestFit="1" customWidth="1"/>
    <col min="7703" max="7703" width="0.28515625" style="173" customWidth="1"/>
    <col min="7704" max="7704" width="7.42578125" style="173" customWidth="1"/>
    <col min="7705" max="7705" width="7.5703125" style="173" customWidth="1"/>
    <col min="7706" max="7706" width="7.5703125" style="173" bestFit="1" customWidth="1"/>
    <col min="7707" max="7936" width="11.42578125" style="173"/>
    <col min="7937" max="7937" width="0.140625" style="173" customWidth="1"/>
    <col min="7938" max="7938" width="2.7109375" style="173" customWidth="1"/>
    <col min="7939" max="7939" width="15.42578125" style="173" customWidth="1"/>
    <col min="7940" max="7940" width="1.28515625" style="173" customWidth="1"/>
    <col min="7941" max="7941" width="71.42578125" style="173" customWidth="1"/>
    <col min="7942" max="7942" width="6.5703125" style="173" bestFit="1" customWidth="1"/>
    <col min="7943" max="7944" width="6.5703125" style="173" customWidth="1"/>
    <col min="7945" max="7945" width="4" style="173" bestFit="1" customWidth="1"/>
    <col min="7946" max="7948" width="6.5703125" style="173" bestFit="1" customWidth="1"/>
    <col min="7949" max="7949" width="6.5703125" style="173" customWidth="1"/>
    <col min="7950" max="7952" width="6.5703125" style="173" bestFit="1" customWidth="1"/>
    <col min="7953" max="7954" width="3" style="173" bestFit="1" customWidth="1"/>
    <col min="7955" max="7955" width="4.140625" style="173" customWidth="1"/>
    <col min="7956" max="7957" width="4" style="173" bestFit="1" customWidth="1"/>
    <col min="7958" max="7958" width="5.5703125" style="173" bestFit="1" customWidth="1"/>
    <col min="7959" max="7959" width="0.28515625" style="173" customWidth="1"/>
    <col min="7960" max="7960" width="7.42578125" style="173" customWidth="1"/>
    <col min="7961" max="7961" width="7.5703125" style="173" customWidth="1"/>
    <col min="7962" max="7962" width="7.5703125" style="173" bestFit="1" customWidth="1"/>
    <col min="7963" max="8192" width="11.42578125" style="173"/>
    <col min="8193" max="8193" width="0.140625" style="173" customWidth="1"/>
    <col min="8194" max="8194" width="2.7109375" style="173" customWidth="1"/>
    <col min="8195" max="8195" width="15.42578125" style="173" customWidth="1"/>
    <col min="8196" max="8196" width="1.28515625" style="173" customWidth="1"/>
    <col min="8197" max="8197" width="71.42578125" style="173" customWidth="1"/>
    <col min="8198" max="8198" width="6.5703125" style="173" bestFit="1" customWidth="1"/>
    <col min="8199" max="8200" width="6.5703125" style="173" customWidth="1"/>
    <col min="8201" max="8201" width="4" style="173" bestFit="1" customWidth="1"/>
    <col min="8202" max="8204" width="6.5703125" style="173" bestFit="1" customWidth="1"/>
    <col min="8205" max="8205" width="6.5703125" style="173" customWidth="1"/>
    <col min="8206" max="8208" width="6.5703125" style="173" bestFit="1" customWidth="1"/>
    <col min="8209" max="8210" width="3" style="173" bestFit="1" customWidth="1"/>
    <col min="8211" max="8211" width="4.140625" style="173" customWidth="1"/>
    <col min="8212" max="8213" width="4" style="173" bestFit="1" customWidth="1"/>
    <col min="8214" max="8214" width="5.5703125" style="173" bestFit="1" customWidth="1"/>
    <col min="8215" max="8215" width="0.28515625" style="173" customWidth="1"/>
    <col min="8216" max="8216" width="7.42578125" style="173" customWidth="1"/>
    <col min="8217" max="8217" width="7.5703125" style="173" customWidth="1"/>
    <col min="8218" max="8218" width="7.5703125" style="173" bestFit="1" customWidth="1"/>
    <col min="8219" max="8448" width="11.42578125" style="173"/>
    <col min="8449" max="8449" width="0.140625" style="173" customWidth="1"/>
    <col min="8450" max="8450" width="2.7109375" style="173" customWidth="1"/>
    <col min="8451" max="8451" width="15.42578125" style="173" customWidth="1"/>
    <col min="8452" max="8452" width="1.28515625" style="173" customWidth="1"/>
    <col min="8453" max="8453" width="71.42578125" style="173" customWidth="1"/>
    <col min="8454" max="8454" width="6.5703125" style="173" bestFit="1" customWidth="1"/>
    <col min="8455" max="8456" width="6.5703125" style="173" customWidth="1"/>
    <col min="8457" max="8457" width="4" style="173" bestFit="1" customWidth="1"/>
    <col min="8458" max="8460" width="6.5703125" style="173" bestFit="1" customWidth="1"/>
    <col min="8461" max="8461" width="6.5703125" style="173" customWidth="1"/>
    <col min="8462" max="8464" width="6.5703125" style="173" bestFit="1" customWidth="1"/>
    <col min="8465" max="8466" width="3" style="173" bestFit="1" customWidth="1"/>
    <col min="8467" max="8467" width="4.140625" style="173" customWidth="1"/>
    <col min="8468" max="8469" width="4" style="173" bestFit="1" customWidth="1"/>
    <col min="8470" max="8470" width="5.5703125" style="173" bestFit="1" customWidth="1"/>
    <col min="8471" max="8471" width="0.28515625" style="173" customWidth="1"/>
    <col min="8472" max="8472" width="7.42578125" style="173" customWidth="1"/>
    <col min="8473" max="8473" width="7.5703125" style="173" customWidth="1"/>
    <col min="8474" max="8474" width="7.5703125" style="173" bestFit="1" customWidth="1"/>
    <col min="8475" max="8704" width="11.42578125" style="173"/>
    <col min="8705" max="8705" width="0.140625" style="173" customWidth="1"/>
    <col min="8706" max="8706" width="2.7109375" style="173" customWidth="1"/>
    <col min="8707" max="8707" width="15.42578125" style="173" customWidth="1"/>
    <col min="8708" max="8708" width="1.28515625" style="173" customWidth="1"/>
    <col min="8709" max="8709" width="71.42578125" style="173" customWidth="1"/>
    <col min="8710" max="8710" width="6.5703125" style="173" bestFit="1" customWidth="1"/>
    <col min="8711" max="8712" width="6.5703125" style="173" customWidth="1"/>
    <col min="8713" max="8713" width="4" style="173" bestFit="1" customWidth="1"/>
    <col min="8714" max="8716" width="6.5703125" style="173" bestFit="1" customWidth="1"/>
    <col min="8717" max="8717" width="6.5703125" style="173" customWidth="1"/>
    <col min="8718" max="8720" width="6.5703125" style="173" bestFit="1" customWidth="1"/>
    <col min="8721" max="8722" width="3" style="173" bestFit="1" customWidth="1"/>
    <col min="8723" max="8723" width="4.140625" style="173" customWidth="1"/>
    <col min="8724" max="8725" width="4" style="173" bestFit="1" customWidth="1"/>
    <col min="8726" max="8726" width="5.5703125" style="173" bestFit="1" customWidth="1"/>
    <col min="8727" max="8727" width="0.28515625" style="173" customWidth="1"/>
    <col min="8728" max="8728" width="7.42578125" style="173" customWidth="1"/>
    <col min="8729" max="8729" width="7.5703125" style="173" customWidth="1"/>
    <col min="8730" max="8730" width="7.5703125" style="173" bestFit="1" customWidth="1"/>
    <col min="8731" max="8960" width="11.42578125" style="173"/>
    <col min="8961" max="8961" width="0.140625" style="173" customWidth="1"/>
    <col min="8962" max="8962" width="2.7109375" style="173" customWidth="1"/>
    <col min="8963" max="8963" width="15.42578125" style="173" customWidth="1"/>
    <col min="8964" max="8964" width="1.28515625" style="173" customWidth="1"/>
    <col min="8965" max="8965" width="71.42578125" style="173" customWidth="1"/>
    <col min="8966" max="8966" width="6.5703125" style="173" bestFit="1" customWidth="1"/>
    <col min="8967" max="8968" width="6.5703125" style="173" customWidth="1"/>
    <col min="8969" max="8969" width="4" style="173" bestFit="1" customWidth="1"/>
    <col min="8970" max="8972" width="6.5703125" style="173" bestFit="1" customWidth="1"/>
    <col min="8973" max="8973" width="6.5703125" style="173" customWidth="1"/>
    <col min="8974" max="8976" width="6.5703125" style="173" bestFit="1" customWidth="1"/>
    <col min="8977" max="8978" width="3" style="173" bestFit="1" customWidth="1"/>
    <col min="8979" max="8979" width="4.140625" style="173" customWidth="1"/>
    <col min="8980" max="8981" width="4" style="173" bestFit="1" customWidth="1"/>
    <col min="8982" max="8982" width="5.5703125" style="173" bestFit="1" customWidth="1"/>
    <col min="8983" max="8983" width="0.28515625" style="173" customWidth="1"/>
    <col min="8984" max="8984" width="7.42578125" style="173" customWidth="1"/>
    <col min="8985" max="8985" width="7.5703125" style="173" customWidth="1"/>
    <col min="8986" max="8986" width="7.5703125" style="173" bestFit="1" customWidth="1"/>
    <col min="8987" max="9216" width="11.42578125" style="173"/>
    <col min="9217" max="9217" width="0.140625" style="173" customWidth="1"/>
    <col min="9218" max="9218" width="2.7109375" style="173" customWidth="1"/>
    <col min="9219" max="9219" width="15.42578125" style="173" customWidth="1"/>
    <col min="9220" max="9220" width="1.28515625" style="173" customWidth="1"/>
    <col min="9221" max="9221" width="71.42578125" style="173" customWidth="1"/>
    <col min="9222" max="9222" width="6.5703125" style="173" bestFit="1" customWidth="1"/>
    <col min="9223" max="9224" width="6.5703125" style="173" customWidth="1"/>
    <col min="9225" max="9225" width="4" style="173" bestFit="1" customWidth="1"/>
    <col min="9226" max="9228" width="6.5703125" style="173" bestFit="1" customWidth="1"/>
    <col min="9229" max="9229" width="6.5703125" style="173" customWidth="1"/>
    <col min="9230" max="9232" width="6.5703125" style="173" bestFit="1" customWidth="1"/>
    <col min="9233" max="9234" width="3" style="173" bestFit="1" customWidth="1"/>
    <col min="9235" max="9235" width="4.140625" style="173" customWidth="1"/>
    <col min="9236" max="9237" width="4" style="173" bestFit="1" customWidth="1"/>
    <col min="9238" max="9238" width="5.5703125" style="173" bestFit="1" customWidth="1"/>
    <col min="9239" max="9239" width="0.28515625" style="173" customWidth="1"/>
    <col min="9240" max="9240" width="7.42578125" style="173" customWidth="1"/>
    <col min="9241" max="9241" width="7.5703125" style="173" customWidth="1"/>
    <col min="9242" max="9242" width="7.5703125" style="173" bestFit="1" customWidth="1"/>
    <col min="9243" max="9472" width="11.42578125" style="173"/>
    <col min="9473" max="9473" width="0.140625" style="173" customWidth="1"/>
    <col min="9474" max="9474" width="2.7109375" style="173" customWidth="1"/>
    <col min="9475" max="9475" width="15.42578125" style="173" customWidth="1"/>
    <col min="9476" max="9476" width="1.28515625" style="173" customWidth="1"/>
    <col min="9477" max="9477" width="71.42578125" style="173" customWidth="1"/>
    <col min="9478" max="9478" width="6.5703125" style="173" bestFit="1" customWidth="1"/>
    <col min="9479" max="9480" width="6.5703125" style="173" customWidth="1"/>
    <col min="9481" max="9481" width="4" style="173" bestFit="1" customWidth="1"/>
    <col min="9482" max="9484" width="6.5703125" style="173" bestFit="1" customWidth="1"/>
    <col min="9485" max="9485" width="6.5703125" style="173" customWidth="1"/>
    <col min="9486" max="9488" width="6.5703125" style="173" bestFit="1" customWidth="1"/>
    <col min="9489" max="9490" width="3" style="173" bestFit="1" customWidth="1"/>
    <col min="9491" max="9491" width="4.140625" style="173" customWidth="1"/>
    <col min="9492" max="9493" width="4" style="173" bestFit="1" customWidth="1"/>
    <col min="9494" max="9494" width="5.5703125" style="173" bestFit="1" customWidth="1"/>
    <col min="9495" max="9495" width="0.28515625" style="173" customWidth="1"/>
    <col min="9496" max="9496" width="7.42578125" style="173" customWidth="1"/>
    <col min="9497" max="9497" width="7.5703125" style="173" customWidth="1"/>
    <col min="9498" max="9498" width="7.5703125" style="173" bestFit="1" customWidth="1"/>
    <col min="9499" max="9728" width="11.42578125" style="173"/>
    <col min="9729" max="9729" width="0.140625" style="173" customWidth="1"/>
    <col min="9730" max="9730" width="2.7109375" style="173" customWidth="1"/>
    <col min="9731" max="9731" width="15.42578125" style="173" customWidth="1"/>
    <col min="9732" max="9732" width="1.28515625" style="173" customWidth="1"/>
    <col min="9733" max="9733" width="71.42578125" style="173" customWidth="1"/>
    <col min="9734" max="9734" width="6.5703125" style="173" bestFit="1" customWidth="1"/>
    <col min="9735" max="9736" width="6.5703125" style="173" customWidth="1"/>
    <col min="9737" max="9737" width="4" style="173" bestFit="1" customWidth="1"/>
    <col min="9738" max="9740" width="6.5703125" style="173" bestFit="1" customWidth="1"/>
    <col min="9741" max="9741" width="6.5703125" style="173" customWidth="1"/>
    <col min="9742" max="9744" width="6.5703125" style="173" bestFit="1" customWidth="1"/>
    <col min="9745" max="9746" width="3" style="173" bestFit="1" customWidth="1"/>
    <col min="9747" max="9747" width="4.140625" style="173" customWidth="1"/>
    <col min="9748" max="9749" width="4" style="173" bestFit="1" customWidth="1"/>
    <col min="9750" max="9750" width="5.5703125" style="173" bestFit="1" customWidth="1"/>
    <col min="9751" max="9751" width="0.28515625" style="173" customWidth="1"/>
    <col min="9752" max="9752" width="7.42578125" style="173" customWidth="1"/>
    <col min="9753" max="9753" width="7.5703125" style="173" customWidth="1"/>
    <col min="9754" max="9754" width="7.5703125" style="173" bestFit="1" customWidth="1"/>
    <col min="9755" max="9984" width="11.42578125" style="173"/>
    <col min="9985" max="9985" width="0.140625" style="173" customWidth="1"/>
    <col min="9986" max="9986" width="2.7109375" style="173" customWidth="1"/>
    <col min="9987" max="9987" width="15.42578125" style="173" customWidth="1"/>
    <col min="9988" max="9988" width="1.28515625" style="173" customWidth="1"/>
    <col min="9989" max="9989" width="71.42578125" style="173" customWidth="1"/>
    <col min="9990" max="9990" width="6.5703125" style="173" bestFit="1" customWidth="1"/>
    <col min="9991" max="9992" width="6.5703125" style="173" customWidth="1"/>
    <col min="9993" max="9993" width="4" style="173" bestFit="1" customWidth="1"/>
    <col min="9994" max="9996" width="6.5703125" style="173" bestFit="1" customWidth="1"/>
    <col min="9997" max="9997" width="6.5703125" style="173" customWidth="1"/>
    <col min="9998" max="10000" width="6.5703125" style="173" bestFit="1" customWidth="1"/>
    <col min="10001" max="10002" width="3" style="173" bestFit="1" customWidth="1"/>
    <col min="10003" max="10003" width="4.140625" style="173" customWidth="1"/>
    <col min="10004" max="10005" width="4" style="173" bestFit="1" customWidth="1"/>
    <col min="10006" max="10006" width="5.5703125" style="173" bestFit="1" customWidth="1"/>
    <col min="10007" max="10007" width="0.28515625" style="173" customWidth="1"/>
    <col min="10008" max="10008" width="7.42578125" style="173" customWidth="1"/>
    <col min="10009" max="10009" width="7.5703125" style="173" customWidth="1"/>
    <col min="10010" max="10010" width="7.5703125" style="173" bestFit="1" customWidth="1"/>
    <col min="10011" max="10240" width="11.42578125" style="173"/>
    <col min="10241" max="10241" width="0.140625" style="173" customWidth="1"/>
    <col min="10242" max="10242" width="2.7109375" style="173" customWidth="1"/>
    <col min="10243" max="10243" width="15.42578125" style="173" customWidth="1"/>
    <col min="10244" max="10244" width="1.28515625" style="173" customWidth="1"/>
    <col min="10245" max="10245" width="71.42578125" style="173" customWidth="1"/>
    <col min="10246" max="10246" width="6.5703125" style="173" bestFit="1" customWidth="1"/>
    <col min="10247" max="10248" width="6.5703125" style="173" customWidth="1"/>
    <col min="10249" max="10249" width="4" style="173" bestFit="1" customWidth="1"/>
    <col min="10250" max="10252" width="6.5703125" style="173" bestFit="1" customWidth="1"/>
    <col min="10253" max="10253" width="6.5703125" style="173" customWidth="1"/>
    <col min="10254" max="10256" width="6.5703125" style="173" bestFit="1" customWidth="1"/>
    <col min="10257" max="10258" width="3" style="173" bestFit="1" customWidth="1"/>
    <col min="10259" max="10259" width="4.140625" style="173" customWidth="1"/>
    <col min="10260" max="10261" width="4" style="173" bestFit="1" customWidth="1"/>
    <col min="10262" max="10262" width="5.5703125" style="173" bestFit="1" customWidth="1"/>
    <col min="10263" max="10263" width="0.28515625" style="173" customWidth="1"/>
    <col min="10264" max="10264" width="7.42578125" style="173" customWidth="1"/>
    <col min="10265" max="10265" width="7.5703125" style="173" customWidth="1"/>
    <col min="10266" max="10266" width="7.5703125" style="173" bestFit="1" customWidth="1"/>
    <col min="10267" max="10496" width="11.42578125" style="173"/>
    <col min="10497" max="10497" width="0.140625" style="173" customWidth="1"/>
    <col min="10498" max="10498" width="2.7109375" style="173" customWidth="1"/>
    <col min="10499" max="10499" width="15.42578125" style="173" customWidth="1"/>
    <col min="10500" max="10500" width="1.28515625" style="173" customWidth="1"/>
    <col min="10501" max="10501" width="71.42578125" style="173" customWidth="1"/>
    <col min="10502" max="10502" width="6.5703125" style="173" bestFit="1" customWidth="1"/>
    <col min="10503" max="10504" width="6.5703125" style="173" customWidth="1"/>
    <col min="10505" max="10505" width="4" style="173" bestFit="1" customWidth="1"/>
    <col min="10506" max="10508" width="6.5703125" style="173" bestFit="1" customWidth="1"/>
    <col min="10509" max="10509" width="6.5703125" style="173" customWidth="1"/>
    <col min="10510" max="10512" width="6.5703125" style="173" bestFit="1" customWidth="1"/>
    <col min="10513" max="10514" width="3" style="173" bestFit="1" customWidth="1"/>
    <col min="10515" max="10515" width="4.140625" style="173" customWidth="1"/>
    <col min="10516" max="10517" width="4" style="173" bestFit="1" customWidth="1"/>
    <col min="10518" max="10518" width="5.5703125" style="173" bestFit="1" customWidth="1"/>
    <col min="10519" max="10519" width="0.28515625" style="173" customWidth="1"/>
    <col min="10520" max="10520" width="7.42578125" style="173" customWidth="1"/>
    <col min="10521" max="10521" width="7.5703125" style="173" customWidth="1"/>
    <col min="10522" max="10522" width="7.5703125" style="173" bestFit="1" customWidth="1"/>
    <col min="10523" max="10752" width="11.42578125" style="173"/>
    <col min="10753" max="10753" width="0.140625" style="173" customWidth="1"/>
    <col min="10754" max="10754" width="2.7109375" style="173" customWidth="1"/>
    <col min="10755" max="10755" width="15.42578125" style="173" customWidth="1"/>
    <col min="10756" max="10756" width="1.28515625" style="173" customWidth="1"/>
    <col min="10757" max="10757" width="71.42578125" style="173" customWidth="1"/>
    <col min="10758" max="10758" width="6.5703125" style="173" bestFit="1" customWidth="1"/>
    <col min="10759" max="10760" width="6.5703125" style="173" customWidth="1"/>
    <col min="10761" max="10761" width="4" style="173" bestFit="1" customWidth="1"/>
    <col min="10762" max="10764" width="6.5703125" style="173" bestFit="1" customWidth="1"/>
    <col min="10765" max="10765" width="6.5703125" style="173" customWidth="1"/>
    <col min="10766" max="10768" width="6.5703125" style="173" bestFit="1" customWidth="1"/>
    <col min="10769" max="10770" width="3" style="173" bestFit="1" customWidth="1"/>
    <col min="10771" max="10771" width="4.140625" style="173" customWidth="1"/>
    <col min="10772" max="10773" width="4" style="173" bestFit="1" customWidth="1"/>
    <col min="10774" max="10774" width="5.5703125" style="173" bestFit="1" customWidth="1"/>
    <col min="10775" max="10775" width="0.28515625" style="173" customWidth="1"/>
    <col min="10776" max="10776" width="7.42578125" style="173" customWidth="1"/>
    <col min="10777" max="10777" width="7.5703125" style="173" customWidth="1"/>
    <col min="10778" max="10778" width="7.5703125" style="173" bestFit="1" customWidth="1"/>
    <col min="10779" max="11008" width="11.42578125" style="173"/>
    <col min="11009" max="11009" width="0.140625" style="173" customWidth="1"/>
    <col min="11010" max="11010" width="2.7109375" style="173" customWidth="1"/>
    <col min="11011" max="11011" width="15.42578125" style="173" customWidth="1"/>
    <col min="11012" max="11012" width="1.28515625" style="173" customWidth="1"/>
    <col min="11013" max="11013" width="71.42578125" style="173" customWidth="1"/>
    <col min="11014" max="11014" width="6.5703125" style="173" bestFit="1" customWidth="1"/>
    <col min="11015" max="11016" width="6.5703125" style="173" customWidth="1"/>
    <col min="11017" max="11017" width="4" style="173" bestFit="1" customWidth="1"/>
    <col min="11018" max="11020" width="6.5703125" style="173" bestFit="1" customWidth="1"/>
    <col min="11021" max="11021" width="6.5703125" style="173" customWidth="1"/>
    <col min="11022" max="11024" width="6.5703125" style="173" bestFit="1" customWidth="1"/>
    <col min="11025" max="11026" width="3" style="173" bestFit="1" customWidth="1"/>
    <col min="11027" max="11027" width="4.140625" style="173" customWidth="1"/>
    <col min="11028" max="11029" width="4" style="173" bestFit="1" customWidth="1"/>
    <col min="11030" max="11030" width="5.5703125" style="173" bestFit="1" customWidth="1"/>
    <col min="11031" max="11031" width="0.28515625" style="173" customWidth="1"/>
    <col min="11032" max="11032" width="7.42578125" style="173" customWidth="1"/>
    <col min="11033" max="11033" width="7.5703125" style="173" customWidth="1"/>
    <col min="11034" max="11034" width="7.5703125" style="173" bestFit="1" customWidth="1"/>
    <col min="11035" max="11264" width="11.42578125" style="173"/>
    <col min="11265" max="11265" width="0.140625" style="173" customWidth="1"/>
    <col min="11266" max="11266" width="2.7109375" style="173" customWidth="1"/>
    <col min="11267" max="11267" width="15.42578125" style="173" customWidth="1"/>
    <col min="11268" max="11268" width="1.28515625" style="173" customWidth="1"/>
    <col min="11269" max="11269" width="71.42578125" style="173" customWidth="1"/>
    <col min="11270" max="11270" width="6.5703125" style="173" bestFit="1" customWidth="1"/>
    <col min="11271" max="11272" width="6.5703125" style="173" customWidth="1"/>
    <col min="11273" max="11273" width="4" style="173" bestFit="1" customWidth="1"/>
    <col min="11274" max="11276" width="6.5703125" style="173" bestFit="1" customWidth="1"/>
    <col min="11277" max="11277" width="6.5703125" style="173" customWidth="1"/>
    <col min="11278" max="11280" width="6.5703125" style="173" bestFit="1" customWidth="1"/>
    <col min="11281" max="11282" width="3" style="173" bestFit="1" customWidth="1"/>
    <col min="11283" max="11283" width="4.140625" style="173" customWidth="1"/>
    <col min="11284" max="11285" width="4" style="173" bestFit="1" customWidth="1"/>
    <col min="11286" max="11286" width="5.5703125" style="173" bestFit="1" customWidth="1"/>
    <col min="11287" max="11287" width="0.28515625" style="173" customWidth="1"/>
    <col min="11288" max="11288" width="7.42578125" style="173" customWidth="1"/>
    <col min="11289" max="11289" width="7.5703125" style="173" customWidth="1"/>
    <col min="11290" max="11290" width="7.5703125" style="173" bestFit="1" customWidth="1"/>
    <col min="11291" max="11520" width="11.42578125" style="173"/>
    <col min="11521" max="11521" width="0.140625" style="173" customWidth="1"/>
    <col min="11522" max="11522" width="2.7109375" style="173" customWidth="1"/>
    <col min="11523" max="11523" width="15.42578125" style="173" customWidth="1"/>
    <col min="11524" max="11524" width="1.28515625" style="173" customWidth="1"/>
    <col min="11525" max="11525" width="71.42578125" style="173" customWidth="1"/>
    <col min="11526" max="11526" width="6.5703125" style="173" bestFit="1" customWidth="1"/>
    <col min="11527" max="11528" width="6.5703125" style="173" customWidth="1"/>
    <col min="11529" max="11529" width="4" style="173" bestFit="1" customWidth="1"/>
    <col min="11530" max="11532" width="6.5703125" style="173" bestFit="1" customWidth="1"/>
    <col min="11533" max="11533" width="6.5703125" style="173" customWidth="1"/>
    <col min="11534" max="11536" width="6.5703125" style="173" bestFit="1" customWidth="1"/>
    <col min="11537" max="11538" width="3" style="173" bestFit="1" customWidth="1"/>
    <col min="11539" max="11539" width="4.140625" style="173" customWidth="1"/>
    <col min="11540" max="11541" width="4" style="173" bestFit="1" customWidth="1"/>
    <col min="11542" max="11542" width="5.5703125" style="173" bestFit="1" customWidth="1"/>
    <col min="11543" max="11543" width="0.28515625" style="173" customWidth="1"/>
    <col min="11544" max="11544" width="7.42578125" style="173" customWidth="1"/>
    <col min="11545" max="11545" width="7.5703125" style="173" customWidth="1"/>
    <col min="11546" max="11546" width="7.5703125" style="173" bestFit="1" customWidth="1"/>
    <col min="11547" max="11776" width="11.42578125" style="173"/>
    <col min="11777" max="11777" width="0.140625" style="173" customWidth="1"/>
    <col min="11778" max="11778" width="2.7109375" style="173" customWidth="1"/>
    <col min="11779" max="11779" width="15.42578125" style="173" customWidth="1"/>
    <col min="11780" max="11780" width="1.28515625" style="173" customWidth="1"/>
    <col min="11781" max="11781" width="71.42578125" style="173" customWidth="1"/>
    <col min="11782" max="11782" width="6.5703125" style="173" bestFit="1" customWidth="1"/>
    <col min="11783" max="11784" width="6.5703125" style="173" customWidth="1"/>
    <col min="11785" max="11785" width="4" style="173" bestFit="1" customWidth="1"/>
    <col min="11786" max="11788" width="6.5703125" style="173" bestFit="1" customWidth="1"/>
    <col min="11789" max="11789" width="6.5703125" style="173" customWidth="1"/>
    <col min="11790" max="11792" width="6.5703125" style="173" bestFit="1" customWidth="1"/>
    <col min="11793" max="11794" width="3" style="173" bestFit="1" customWidth="1"/>
    <col min="11795" max="11795" width="4.140625" style="173" customWidth="1"/>
    <col min="11796" max="11797" width="4" style="173" bestFit="1" customWidth="1"/>
    <col min="11798" max="11798" width="5.5703125" style="173" bestFit="1" customWidth="1"/>
    <col min="11799" max="11799" width="0.28515625" style="173" customWidth="1"/>
    <col min="11800" max="11800" width="7.42578125" style="173" customWidth="1"/>
    <col min="11801" max="11801" width="7.5703125" style="173" customWidth="1"/>
    <col min="11802" max="11802" width="7.5703125" style="173" bestFit="1" customWidth="1"/>
    <col min="11803" max="12032" width="11.42578125" style="173"/>
    <col min="12033" max="12033" width="0.140625" style="173" customWidth="1"/>
    <col min="12034" max="12034" width="2.7109375" style="173" customWidth="1"/>
    <col min="12035" max="12035" width="15.42578125" style="173" customWidth="1"/>
    <col min="12036" max="12036" width="1.28515625" style="173" customWidth="1"/>
    <col min="12037" max="12037" width="71.42578125" style="173" customWidth="1"/>
    <col min="12038" max="12038" width="6.5703125" style="173" bestFit="1" customWidth="1"/>
    <col min="12039" max="12040" width="6.5703125" style="173" customWidth="1"/>
    <col min="12041" max="12041" width="4" style="173" bestFit="1" customWidth="1"/>
    <col min="12042" max="12044" width="6.5703125" style="173" bestFit="1" customWidth="1"/>
    <col min="12045" max="12045" width="6.5703125" style="173" customWidth="1"/>
    <col min="12046" max="12048" width="6.5703125" style="173" bestFit="1" customWidth="1"/>
    <col min="12049" max="12050" width="3" style="173" bestFit="1" customWidth="1"/>
    <col min="12051" max="12051" width="4.140625" style="173" customWidth="1"/>
    <col min="12052" max="12053" width="4" style="173" bestFit="1" customWidth="1"/>
    <col min="12054" max="12054" width="5.5703125" style="173" bestFit="1" customWidth="1"/>
    <col min="12055" max="12055" width="0.28515625" style="173" customWidth="1"/>
    <col min="12056" max="12056" width="7.42578125" style="173" customWidth="1"/>
    <col min="12057" max="12057" width="7.5703125" style="173" customWidth="1"/>
    <col min="12058" max="12058" width="7.5703125" style="173" bestFit="1" customWidth="1"/>
    <col min="12059" max="12288" width="11.42578125" style="173"/>
    <col min="12289" max="12289" width="0.140625" style="173" customWidth="1"/>
    <col min="12290" max="12290" width="2.7109375" style="173" customWidth="1"/>
    <col min="12291" max="12291" width="15.42578125" style="173" customWidth="1"/>
    <col min="12292" max="12292" width="1.28515625" style="173" customWidth="1"/>
    <col min="12293" max="12293" width="71.42578125" style="173" customWidth="1"/>
    <col min="12294" max="12294" width="6.5703125" style="173" bestFit="1" customWidth="1"/>
    <col min="12295" max="12296" width="6.5703125" style="173" customWidth="1"/>
    <col min="12297" max="12297" width="4" style="173" bestFit="1" customWidth="1"/>
    <col min="12298" max="12300" width="6.5703125" style="173" bestFit="1" customWidth="1"/>
    <col min="12301" max="12301" width="6.5703125" style="173" customWidth="1"/>
    <col min="12302" max="12304" width="6.5703125" style="173" bestFit="1" customWidth="1"/>
    <col min="12305" max="12306" width="3" style="173" bestFit="1" customWidth="1"/>
    <col min="12307" max="12307" width="4.140625" style="173" customWidth="1"/>
    <col min="12308" max="12309" width="4" style="173" bestFit="1" customWidth="1"/>
    <col min="12310" max="12310" width="5.5703125" style="173" bestFit="1" customWidth="1"/>
    <col min="12311" max="12311" width="0.28515625" style="173" customWidth="1"/>
    <col min="12312" max="12312" width="7.42578125" style="173" customWidth="1"/>
    <col min="12313" max="12313" width="7.5703125" style="173" customWidth="1"/>
    <col min="12314" max="12314" width="7.5703125" style="173" bestFit="1" customWidth="1"/>
    <col min="12315" max="12544" width="11.42578125" style="173"/>
    <col min="12545" max="12545" width="0.140625" style="173" customWidth="1"/>
    <col min="12546" max="12546" width="2.7109375" style="173" customWidth="1"/>
    <col min="12547" max="12547" width="15.42578125" style="173" customWidth="1"/>
    <col min="12548" max="12548" width="1.28515625" style="173" customWidth="1"/>
    <col min="12549" max="12549" width="71.42578125" style="173" customWidth="1"/>
    <col min="12550" max="12550" width="6.5703125" style="173" bestFit="1" customWidth="1"/>
    <col min="12551" max="12552" width="6.5703125" style="173" customWidth="1"/>
    <col min="12553" max="12553" width="4" style="173" bestFit="1" customWidth="1"/>
    <col min="12554" max="12556" width="6.5703125" style="173" bestFit="1" customWidth="1"/>
    <col min="12557" max="12557" width="6.5703125" style="173" customWidth="1"/>
    <col min="12558" max="12560" width="6.5703125" style="173" bestFit="1" customWidth="1"/>
    <col min="12561" max="12562" width="3" style="173" bestFit="1" customWidth="1"/>
    <col min="12563" max="12563" width="4.140625" style="173" customWidth="1"/>
    <col min="12564" max="12565" width="4" style="173" bestFit="1" customWidth="1"/>
    <col min="12566" max="12566" width="5.5703125" style="173" bestFit="1" customWidth="1"/>
    <col min="12567" max="12567" width="0.28515625" style="173" customWidth="1"/>
    <col min="12568" max="12568" width="7.42578125" style="173" customWidth="1"/>
    <col min="12569" max="12569" width="7.5703125" style="173" customWidth="1"/>
    <col min="12570" max="12570" width="7.5703125" style="173" bestFit="1" customWidth="1"/>
    <col min="12571" max="12800" width="11.42578125" style="173"/>
    <col min="12801" max="12801" width="0.140625" style="173" customWidth="1"/>
    <col min="12802" max="12802" width="2.7109375" style="173" customWidth="1"/>
    <col min="12803" max="12803" width="15.42578125" style="173" customWidth="1"/>
    <col min="12804" max="12804" width="1.28515625" style="173" customWidth="1"/>
    <col min="12805" max="12805" width="71.42578125" style="173" customWidth="1"/>
    <col min="12806" max="12806" width="6.5703125" style="173" bestFit="1" customWidth="1"/>
    <col min="12807" max="12808" width="6.5703125" style="173" customWidth="1"/>
    <col min="12809" max="12809" width="4" style="173" bestFit="1" customWidth="1"/>
    <col min="12810" max="12812" width="6.5703125" style="173" bestFit="1" customWidth="1"/>
    <col min="12813" max="12813" width="6.5703125" style="173" customWidth="1"/>
    <col min="12814" max="12816" width="6.5703125" style="173" bestFit="1" customWidth="1"/>
    <col min="12817" max="12818" width="3" style="173" bestFit="1" customWidth="1"/>
    <col min="12819" max="12819" width="4.140625" style="173" customWidth="1"/>
    <col min="12820" max="12821" width="4" style="173" bestFit="1" customWidth="1"/>
    <col min="12822" max="12822" width="5.5703125" style="173" bestFit="1" customWidth="1"/>
    <col min="12823" max="12823" width="0.28515625" style="173" customWidth="1"/>
    <col min="12824" max="12824" width="7.42578125" style="173" customWidth="1"/>
    <col min="12825" max="12825" width="7.5703125" style="173" customWidth="1"/>
    <col min="12826" max="12826" width="7.5703125" style="173" bestFit="1" customWidth="1"/>
    <col min="12827" max="13056" width="11.42578125" style="173"/>
    <col min="13057" max="13057" width="0.140625" style="173" customWidth="1"/>
    <col min="13058" max="13058" width="2.7109375" style="173" customWidth="1"/>
    <col min="13059" max="13059" width="15.42578125" style="173" customWidth="1"/>
    <col min="13060" max="13060" width="1.28515625" style="173" customWidth="1"/>
    <col min="13061" max="13061" width="71.42578125" style="173" customWidth="1"/>
    <col min="13062" max="13062" width="6.5703125" style="173" bestFit="1" customWidth="1"/>
    <col min="13063" max="13064" width="6.5703125" style="173" customWidth="1"/>
    <col min="13065" max="13065" width="4" style="173" bestFit="1" customWidth="1"/>
    <col min="13066" max="13068" width="6.5703125" style="173" bestFit="1" customWidth="1"/>
    <col min="13069" max="13069" width="6.5703125" style="173" customWidth="1"/>
    <col min="13070" max="13072" width="6.5703125" style="173" bestFit="1" customWidth="1"/>
    <col min="13073" max="13074" width="3" style="173" bestFit="1" customWidth="1"/>
    <col min="13075" max="13075" width="4.140625" style="173" customWidth="1"/>
    <col min="13076" max="13077" width="4" style="173" bestFit="1" customWidth="1"/>
    <col min="13078" max="13078" width="5.5703125" style="173" bestFit="1" customWidth="1"/>
    <col min="13079" max="13079" width="0.28515625" style="173" customWidth="1"/>
    <col min="13080" max="13080" width="7.42578125" style="173" customWidth="1"/>
    <col min="13081" max="13081" width="7.5703125" style="173" customWidth="1"/>
    <col min="13082" max="13082" width="7.5703125" style="173" bestFit="1" customWidth="1"/>
    <col min="13083" max="13312" width="11.42578125" style="173"/>
    <col min="13313" max="13313" width="0.140625" style="173" customWidth="1"/>
    <col min="13314" max="13314" width="2.7109375" style="173" customWidth="1"/>
    <col min="13315" max="13315" width="15.42578125" style="173" customWidth="1"/>
    <col min="13316" max="13316" width="1.28515625" style="173" customWidth="1"/>
    <col min="13317" max="13317" width="71.42578125" style="173" customWidth="1"/>
    <col min="13318" max="13318" width="6.5703125" style="173" bestFit="1" customWidth="1"/>
    <col min="13319" max="13320" width="6.5703125" style="173" customWidth="1"/>
    <col min="13321" max="13321" width="4" style="173" bestFit="1" customWidth="1"/>
    <col min="13322" max="13324" width="6.5703125" style="173" bestFit="1" customWidth="1"/>
    <col min="13325" max="13325" width="6.5703125" style="173" customWidth="1"/>
    <col min="13326" max="13328" width="6.5703125" style="173" bestFit="1" customWidth="1"/>
    <col min="13329" max="13330" width="3" style="173" bestFit="1" customWidth="1"/>
    <col min="13331" max="13331" width="4.140625" style="173" customWidth="1"/>
    <col min="13332" max="13333" width="4" style="173" bestFit="1" customWidth="1"/>
    <col min="13334" max="13334" width="5.5703125" style="173" bestFit="1" customWidth="1"/>
    <col min="13335" max="13335" width="0.28515625" style="173" customWidth="1"/>
    <col min="13336" max="13336" width="7.42578125" style="173" customWidth="1"/>
    <col min="13337" max="13337" width="7.5703125" style="173" customWidth="1"/>
    <col min="13338" max="13338" width="7.5703125" style="173" bestFit="1" customWidth="1"/>
    <col min="13339" max="13568" width="11.42578125" style="173"/>
    <col min="13569" max="13569" width="0.140625" style="173" customWidth="1"/>
    <col min="13570" max="13570" width="2.7109375" style="173" customWidth="1"/>
    <col min="13571" max="13571" width="15.42578125" style="173" customWidth="1"/>
    <col min="13572" max="13572" width="1.28515625" style="173" customWidth="1"/>
    <col min="13573" max="13573" width="71.42578125" style="173" customWidth="1"/>
    <col min="13574" max="13574" width="6.5703125" style="173" bestFit="1" customWidth="1"/>
    <col min="13575" max="13576" width="6.5703125" style="173" customWidth="1"/>
    <col min="13577" max="13577" width="4" style="173" bestFit="1" customWidth="1"/>
    <col min="13578" max="13580" width="6.5703125" style="173" bestFit="1" customWidth="1"/>
    <col min="13581" max="13581" width="6.5703125" style="173" customWidth="1"/>
    <col min="13582" max="13584" width="6.5703125" style="173" bestFit="1" customWidth="1"/>
    <col min="13585" max="13586" width="3" style="173" bestFit="1" customWidth="1"/>
    <col min="13587" max="13587" width="4.140625" style="173" customWidth="1"/>
    <col min="13588" max="13589" width="4" style="173" bestFit="1" customWidth="1"/>
    <col min="13590" max="13590" width="5.5703125" style="173" bestFit="1" customWidth="1"/>
    <col min="13591" max="13591" width="0.28515625" style="173" customWidth="1"/>
    <col min="13592" max="13592" width="7.42578125" style="173" customWidth="1"/>
    <col min="13593" max="13593" width="7.5703125" style="173" customWidth="1"/>
    <col min="13594" max="13594" width="7.5703125" style="173" bestFit="1" customWidth="1"/>
    <col min="13595" max="13824" width="11.42578125" style="173"/>
    <col min="13825" max="13825" width="0.140625" style="173" customWidth="1"/>
    <col min="13826" max="13826" width="2.7109375" style="173" customWidth="1"/>
    <col min="13827" max="13827" width="15.42578125" style="173" customWidth="1"/>
    <col min="13828" max="13828" width="1.28515625" style="173" customWidth="1"/>
    <col min="13829" max="13829" width="71.42578125" style="173" customWidth="1"/>
    <col min="13830" max="13830" width="6.5703125" style="173" bestFit="1" customWidth="1"/>
    <col min="13831" max="13832" width="6.5703125" style="173" customWidth="1"/>
    <col min="13833" max="13833" width="4" style="173" bestFit="1" customWidth="1"/>
    <col min="13834" max="13836" width="6.5703125" style="173" bestFit="1" customWidth="1"/>
    <col min="13837" max="13837" width="6.5703125" style="173" customWidth="1"/>
    <col min="13838" max="13840" width="6.5703125" style="173" bestFit="1" customWidth="1"/>
    <col min="13841" max="13842" width="3" style="173" bestFit="1" customWidth="1"/>
    <col min="13843" max="13843" width="4.140625" style="173" customWidth="1"/>
    <col min="13844" max="13845" width="4" style="173" bestFit="1" customWidth="1"/>
    <col min="13846" max="13846" width="5.5703125" style="173" bestFit="1" customWidth="1"/>
    <col min="13847" max="13847" width="0.28515625" style="173" customWidth="1"/>
    <col min="13848" max="13848" width="7.42578125" style="173" customWidth="1"/>
    <col min="13849" max="13849" width="7.5703125" style="173" customWidth="1"/>
    <col min="13850" max="13850" width="7.5703125" style="173" bestFit="1" customWidth="1"/>
    <col min="13851" max="14080" width="11.42578125" style="173"/>
    <col min="14081" max="14081" width="0.140625" style="173" customWidth="1"/>
    <col min="14082" max="14082" width="2.7109375" style="173" customWidth="1"/>
    <col min="14083" max="14083" width="15.42578125" style="173" customWidth="1"/>
    <col min="14084" max="14084" width="1.28515625" style="173" customWidth="1"/>
    <col min="14085" max="14085" width="71.42578125" style="173" customWidth="1"/>
    <col min="14086" max="14086" width="6.5703125" style="173" bestFit="1" customWidth="1"/>
    <col min="14087" max="14088" width="6.5703125" style="173" customWidth="1"/>
    <col min="14089" max="14089" width="4" style="173" bestFit="1" customWidth="1"/>
    <col min="14090" max="14092" width="6.5703125" style="173" bestFit="1" customWidth="1"/>
    <col min="14093" max="14093" width="6.5703125" style="173" customWidth="1"/>
    <col min="14094" max="14096" width="6.5703125" style="173" bestFit="1" customWidth="1"/>
    <col min="14097" max="14098" width="3" style="173" bestFit="1" customWidth="1"/>
    <col min="14099" max="14099" width="4.140625" style="173" customWidth="1"/>
    <col min="14100" max="14101" width="4" style="173" bestFit="1" customWidth="1"/>
    <col min="14102" max="14102" width="5.5703125" style="173" bestFit="1" customWidth="1"/>
    <col min="14103" max="14103" width="0.28515625" style="173" customWidth="1"/>
    <col min="14104" max="14104" width="7.42578125" style="173" customWidth="1"/>
    <col min="14105" max="14105" width="7.5703125" style="173" customWidth="1"/>
    <col min="14106" max="14106" width="7.5703125" style="173" bestFit="1" customWidth="1"/>
    <col min="14107" max="14336" width="11.42578125" style="173"/>
    <col min="14337" max="14337" width="0.140625" style="173" customWidth="1"/>
    <col min="14338" max="14338" width="2.7109375" style="173" customWidth="1"/>
    <col min="14339" max="14339" width="15.42578125" style="173" customWidth="1"/>
    <col min="14340" max="14340" width="1.28515625" style="173" customWidth="1"/>
    <col min="14341" max="14341" width="71.42578125" style="173" customWidth="1"/>
    <col min="14342" max="14342" width="6.5703125" style="173" bestFit="1" customWidth="1"/>
    <col min="14343" max="14344" width="6.5703125" style="173" customWidth="1"/>
    <col min="14345" max="14345" width="4" style="173" bestFit="1" customWidth="1"/>
    <col min="14346" max="14348" width="6.5703125" style="173" bestFit="1" customWidth="1"/>
    <col min="14349" max="14349" width="6.5703125" style="173" customWidth="1"/>
    <col min="14350" max="14352" width="6.5703125" style="173" bestFit="1" customWidth="1"/>
    <col min="14353" max="14354" width="3" style="173" bestFit="1" customWidth="1"/>
    <col min="14355" max="14355" width="4.140625" style="173" customWidth="1"/>
    <col min="14356" max="14357" width="4" style="173" bestFit="1" customWidth="1"/>
    <col min="14358" max="14358" width="5.5703125" style="173" bestFit="1" customWidth="1"/>
    <col min="14359" max="14359" width="0.28515625" style="173" customWidth="1"/>
    <col min="14360" max="14360" width="7.42578125" style="173" customWidth="1"/>
    <col min="14361" max="14361" width="7.5703125" style="173" customWidth="1"/>
    <col min="14362" max="14362" width="7.5703125" style="173" bestFit="1" customWidth="1"/>
    <col min="14363" max="14592" width="11.42578125" style="173"/>
    <col min="14593" max="14593" width="0.140625" style="173" customWidth="1"/>
    <col min="14594" max="14594" width="2.7109375" style="173" customWidth="1"/>
    <col min="14595" max="14595" width="15.42578125" style="173" customWidth="1"/>
    <col min="14596" max="14596" width="1.28515625" style="173" customWidth="1"/>
    <col min="14597" max="14597" width="71.42578125" style="173" customWidth="1"/>
    <col min="14598" max="14598" width="6.5703125" style="173" bestFit="1" customWidth="1"/>
    <col min="14599" max="14600" width="6.5703125" style="173" customWidth="1"/>
    <col min="14601" max="14601" width="4" style="173" bestFit="1" customWidth="1"/>
    <col min="14602" max="14604" width="6.5703125" style="173" bestFit="1" customWidth="1"/>
    <col min="14605" max="14605" width="6.5703125" style="173" customWidth="1"/>
    <col min="14606" max="14608" width="6.5703125" style="173" bestFit="1" customWidth="1"/>
    <col min="14609" max="14610" width="3" style="173" bestFit="1" customWidth="1"/>
    <col min="14611" max="14611" width="4.140625" style="173" customWidth="1"/>
    <col min="14612" max="14613" width="4" style="173" bestFit="1" customWidth="1"/>
    <col min="14614" max="14614" width="5.5703125" style="173" bestFit="1" customWidth="1"/>
    <col min="14615" max="14615" width="0.28515625" style="173" customWidth="1"/>
    <col min="14616" max="14616" width="7.42578125" style="173" customWidth="1"/>
    <col min="14617" max="14617" width="7.5703125" style="173" customWidth="1"/>
    <col min="14618" max="14618" width="7.5703125" style="173" bestFit="1" customWidth="1"/>
    <col min="14619" max="14848" width="11.42578125" style="173"/>
    <col min="14849" max="14849" width="0.140625" style="173" customWidth="1"/>
    <col min="14850" max="14850" width="2.7109375" style="173" customWidth="1"/>
    <col min="14851" max="14851" width="15.42578125" style="173" customWidth="1"/>
    <col min="14852" max="14852" width="1.28515625" style="173" customWidth="1"/>
    <col min="14853" max="14853" width="71.42578125" style="173" customWidth="1"/>
    <col min="14854" max="14854" width="6.5703125" style="173" bestFit="1" customWidth="1"/>
    <col min="14855" max="14856" width="6.5703125" style="173" customWidth="1"/>
    <col min="14857" max="14857" width="4" style="173" bestFit="1" customWidth="1"/>
    <col min="14858" max="14860" width="6.5703125" style="173" bestFit="1" customWidth="1"/>
    <col min="14861" max="14861" width="6.5703125" style="173" customWidth="1"/>
    <col min="14862" max="14864" width="6.5703125" style="173" bestFit="1" customWidth="1"/>
    <col min="14865" max="14866" width="3" style="173" bestFit="1" customWidth="1"/>
    <col min="14867" max="14867" width="4.140625" style="173" customWidth="1"/>
    <col min="14868" max="14869" width="4" style="173" bestFit="1" customWidth="1"/>
    <col min="14870" max="14870" width="5.5703125" style="173" bestFit="1" customWidth="1"/>
    <col min="14871" max="14871" width="0.28515625" style="173" customWidth="1"/>
    <col min="14872" max="14872" width="7.42578125" style="173" customWidth="1"/>
    <col min="14873" max="14873" width="7.5703125" style="173" customWidth="1"/>
    <col min="14874" max="14874" width="7.5703125" style="173" bestFit="1" customWidth="1"/>
    <col min="14875" max="15104" width="11.42578125" style="173"/>
    <col min="15105" max="15105" width="0.140625" style="173" customWidth="1"/>
    <col min="15106" max="15106" width="2.7109375" style="173" customWidth="1"/>
    <col min="15107" max="15107" width="15.42578125" style="173" customWidth="1"/>
    <col min="15108" max="15108" width="1.28515625" style="173" customWidth="1"/>
    <col min="15109" max="15109" width="71.42578125" style="173" customWidth="1"/>
    <col min="15110" max="15110" width="6.5703125" style="173" bestFit="1" customWidth="1"/>
    <col min="15111" max="15112" width="6.5703125" style="173" customWidth="1"/>
    <col min="15113" max="15113" width="4" style="173" bestFit="1" customWidth="1"/>
    <col min="15114" max="15116" width="6.5703125" style="173" bestFit="1" customWidth="1"/>
    <col min="15117" max="15117" width="6.5703125" style="173" customWidth="1"/>
    <col min="15118" max="15120" width="6.5703125" style="173" bestFit="1" customWidth="1"/>
    <col min="15121" max="15122" width="3" style="173" bestFit="1" customWidth="1"/>
    <col min="15123" max="15123" width="4.140625" style="173" customWidth="1"/>
    <col min="15124" max="15125" width="4" style="173" bestFit="1" customWidth="1"/>
    <col min="15126" max="15126" width="5.5703125" style="173" bestFit="1" customWidth="1"/>
    <col min="15127" max="15127" width="0.28515625" style="173" customWidth="1"/>
    <col min="15128" max="15128" width="7.42578125" style="173" customWidth="1"/>
    <col min="15129" max="15129" width="7.5703125" style="173" customWidth="1"/>
    <col min="15130" max="15130" width="7.5703125" style="173" bestFit="1" customWidth="1"/>
    <col min="15131" max="15360" width="11.42578125" style="173"/>
    <col min="15361" max="15361" width="0.140625" style="173" customWidth="1"/>
    <col min="15362" max="15362" width="2.7109375" style="173" customWidth="1"/>
    <col min="15363" max="15363" width="15.42578125" style="173" customWidth="1"/>
    <col min="15364" max="15364" width="1.28515625" style="173" customWidth="1"/>
    <col min="15365" max="15365" width="71.42578125" style="173" customWidth="1"/>
    <col min="15366" max="15366" width="6.5703125" style="173" bestFit="1" customWidth="1"/>
    <col min="15367" max="15368" width="6.5703125" style="173" customWidth="1"/>
    <col min="15369" max="15369" width="4" style="173" bestFit="1" customWidth="1"/>
    <col min="15370" max="15372" width="6.5703125" style="173" bestFit="1" customWidth="1"/>
    <col min="15373" max="15373" width="6.5703125" style="173" customWidth="1"/>
    <col min="15374" max="15376" width="6.5703125" style="173" bestFit="1" customWidth="1"/>
    <col min="15377" max="15378" width="3" style="173" bestFit="1" customWidth="1"/>
    <col min="15379" max="15379" width="4.140625" style="173" customWidth="1"/>
    <col min="15380" max="15381" width="4" style="173" bestFit="1" customWidth="1"/>
    <col min="15382" max="15382" width="5.5703125" style="173" bestFit="1" customWidth="1"/>
    <col min="15383" max="15383" width="0.28515625" style="173" customWidth="1"/>
    <col min="15384" max="15384" width="7.42578125" style="173" customWidth="1"/>
    <col min="15385" max="15385" width="7.5703125" style="173" customWidth="1"/>
    <col min="15386" max="15386" width="7.5703125" style="173" bestFit="1" customWidth="1"/>
    <col min="15387" max="15616" width="11.42578125" style="173"/>
    <col min="15617" max="15617" width="0.140625" style="173" customWidth="1"/>
    <col min="15618" max="15618" width="2.7109375" style="173" customWidth="1"/>
    <col min="15619" max="15619" width="15.42578125" style="173" customWidth="1"/>
    <col min="15620" max="15620" width="1.28515625" style="173" customWidth="1"/>
    <col min="15621" max="15621" width="71.42578125" style="173" customWidth="1"/>
    <col min="15622" max="15622" width="6.5703125" style="173" bestFit="1" customWidth="1"/>
    <col min="15623" max="15624" width="6.5703125" style="173" customWidth="1"/>
    <col min="15625" max="15625" width="4" style="173" bestFit="1" customWidth="1"/>
    <col min="15626" max="15628" width="6.5703125" style="173" bestFit="1" customWidth="1"/>
    <col min="15629" max="15629" width="6.5703125" style="173" customWidth="1"/>
    <col min="15630" max="15632" width="6.5703125" style="173" bestFit="1" customWidth="1"/>
    <col min="15633" max="15634" width="3" style="173" bestFit="1" customWidth="1"/>
    <col min="15635" max="15635" width="4.140625" style="173" customWidth="1"/>
    <col min="15636" max="15637" width="4" style="173" bestFit="1" customWidth="1"/>
    <col min="15638" max="15638" width="5.5703125" style="173" bestFit="1" customWidth="1"/>
    <col min="15639" max="15639" width="0.28515625" style="173" customWidth="1"/>
    <col min="15640" max="15640" width="7.42578125" style="173" customWidth="1"/>
    <col min="15641" max="15641" width="7.5703125" style="173" customWidth="1"/>
    <col min="15642" max="15642" width="7.5703125" style="173" bestFit="1" customWidth="1"/>
    <col min="15643" max="15872" width="11.42578125" style="173"/>
    <col min="15873" max="15873" width="0.140625" style="173" customWidth="1"/>
    <col min="15874" max="15874" width="2.7109375" style="173" customWidth="1"/>
    <col min="15875" max="15875" width="15.42578125" style="173" customWidth="1"/>
    <col min="15876" max="15876" width="1.28515625" style="173" customWidth="1"/>
    <col min="15877" max="15877" width="71.42578125" style="173" customWidth="1"/>
    <col min="15878" max="15878" width="6.5703125" style="173" bestFit="1" customWidth="1"/>
    <col min="15879" max="15880" width="6.5703125" style="173" customWidth="1"/>
    <col min="15881" max="15881" width="4" style="173" bestFit="1" customWidth="1"/>
    <col min="15882" max="15884" width="6.5703125" style="173" bestFit="1" customWidth="1"/>
    <col min="15885" max="15885" width="6.5703125" style="173" customWidth="1"/>
    <col min="15886" max="15888" width="6.5703125" style="173" bestFit="1" customWidth="1"/>
    <col min="15889" max="15890" width="3" style="173" bestFit="1" customWidth="1"/>
    <col min="15891" max="15891" width="4.140625" style="173" customWidth="1"/>
    <col min="15892" max="15893" width="4" style="173" bestFit="1" customWidth="1"/>
    <col min="15894" max="15894" width="5.5703125" style="173" bestFit="1" customWidth="1"/>
    <col min="15895" max="15895" width="0.28515625" style="173" customWidth="1"/>
    <col min="15896" max="15896" width="7.42578125" style="173" customWidth="1"/>
    <col min="15897" max="15897" width="7.5703125" style="173" customWidth="1"/>
    <col min="15898" max="15898" width="7.5703125" style="173" bestFit="1" customWidth="1"/>
    <col min="15899" max="16128" width="11.42578125" style="173"/>
    <col min="16129" max="16129" width="0.140625" style="173" customWidth="1"/>
    <col min="16130" max="16130" width="2.7109375" style="173" customWidth="1"/>
    <col min="16131" max="16131" width="15.42578125" style="173" customWidth="1"/>
    <col min="16132" max="16132" width="1.28515625" style="173" customWidth="1"/>
    <col min="16133" max="16133" width="71.42578125" style="173" customWidth="1"/>
    <col min="16134" max="16134" width="6.5703125" style="173" bestFit="1" customWidth="1"/>
    <col min="16135" max="16136" width="6.5703125" style="173" customWidth="1"/>
    <col min="16137" max="16137" width="4" style="173" bestFit="1" customWidth="1"/>
    <col min="16138" max="16140" width="6.5703125" style="173" bestFit="1" customWidth="1"/>
    <col min="16141" max="16141" width="6.5703125" style="173" customWidth="1"/>
    <col min="16142" max="16144" width="6.5703125" style="173" bestFit="1" customWidth="1"/>
    <col min="16145" max="16146" width="3" style="173" bestFit="1" customWidth="1"/>
    <col min="16147" max="16147" width="4.140625" style="173" customWidth="1"/>
    <col min="16148" max="16149" width="4" style="173" bestFit="1" customWidth="1"/>
    <col min="16150" max="16150" width="5.5703125" style="173" bestFit="1" customWidth="1"/>
    <col min="16151" max="16151" width="0.28515625" style="173" customWidth="1"/>
    <col min="16152" max="16152" width="7.42578125" style="173" customWidth="1"/>
    <col min="16153" max="16153" width="7.5703125" style="173" customWidth="1"/>
    <col min="16154" max="16154" width="7.5703125" style="173" bestFit="1" customWidth="1"/>
    <col min="16155" max="16384" width="11.42578125" style="173"/>
  </cols>
  <sheetData>
    <row r="1" spans="3:5" ht="0.75" customHeight="1"/>
    <row r="2" spans="3:5" ht="21" customHeight="1">
      <c r="E2" s="409" t="s">
        <v>36</v>
      </c>
    </row>
    <row r="3" spans="3:5" ht="15" customHeight="1">
      <c r="E3" s="921" t="s">
        <v>538</v>
      </c>
    </row>
    <row r="4" spans="3:5" ht="20.25" customHeight="1">
      <c r="C4" s="6" t="str">
        <f>Indice!C4</f>
        <v>Producción de energía eléctrica</v>
      </c>
    </row>
    <row r="5" spans="3:5" ht="12.75" customHeight="1"/>
    <row r="6" spans="3:5" ht="13.5" customHeight="1"/>
    <row r="7" spans="3:5" ht="12.75" customHeight="1">
      <c r="C7" s="1069" t="s">
        <v>600</v>
      </c>
      <c r="E7" s="628"/>
    </row>
    <row r="8" spans="3:5" ht="12.75" customHeight="1">
      <c r="C8" s="1069"/>
      <c r="E8" s="628"/>
    </row>
    <row r="9" spans="3:5" ht="12.75" customHeight="1">
      <c r="C9" s="1069"/>
      <c r="E9" s="628"/>
    </row>
    <row r="10" spans="3:5" ht="12.75" customHeight="1">
      <c r="C10" s="338" t="s">
        <v>1</v>
      </c>
      <c r="E10" s="628"/>
    </row>
    <row r="11" spans="3:5" ht="12.75" customHeight="1">
      <c r="C11" s="788"/>
      <c r="E11" s="628"/>
    </row>
    <row r="12" spans="3:5" ht="12.75" customHeight="1">
      <c r="E12" s="628"/>
    </row>
    <row r="13" spans="3:5" ht="12.75" customHeight="1">
      <c r="E13" s="628"/>
    </row>
    <row r="14" spans="3:5" ht="12.75" customHeight="1">
      <c r="E14" s="628"/>
    </row>
    <row r="15" spans="3:5" ht="12.75" customHeight="1">
      <c r="C15" s="12"/>
      <c r="E15" s="628"/>
    </row>
    <row r="16" spans="3:5" ht="12.75" customHeight="1">
      <c r="C16" s="23"/>
      <c r="E16" s="628"/>
    </row>
    <row r="17" spans="5:5" ht="12.75" customHeight="1">
      <c r="E17" s="628"/>
    </row>
    <row r="18" spans="5:5" ht="12.75" customHeight="1">
      <c r="E18" s="628"/>
    </row>
    <row r="19" spans="5:5" ht="12.75" customHeight="1">
      <c r="E19" s="628"/>
    </row>
    <row r="20" spans="5:5" ht="12.75" customHeight="1">
      <c r="E20" s="628"/>
    </row>
    <row r="21" spans="5:5" ht="12.75" customHeight="1">
      <c r="E21" s="628"/>
    </row>
    <row r="22" spans="5:5" ht="12.75" customHeight="1">
      <c r="E22" s="628"/>
    </row>
    <row r="23" spans="5:5" ht="12.75" customHeight="1">
      <c r="E23" s="628"/>
    </row>
    <row r="24" spans="5:5" ht="12.75" customHeight="1">
      <c r="E24" s="531"/>
    </row>
    <row r="25" spans="5:5" ht="12.75" customHeight="1">
      <c r="E25" s="408"/>
    </row>
    <row r="26" spans="5:5" ht="12.75" customHeight="1"/>
  </sheetData>
  <mergeCells count="1">
    <mergeCell ref="C7:C9"/>
  </mergeCells>
  <hyperlinks>
    <hyperlink ref="C4" location="Indice!A1" display="Indice!A1"/>
  </hyperlinks>
  <printOptions horizontalCentered="1" verticalCentered="1"/>
  <pageMargins left="0.39370078740157483" right="0.78740157480314965" top="0.39370078740157483" bottom="0.98425196850393704" header="0" footer="0"/>
  <pageSetup paperSize="9" orientation="landscape" r:id="rId1"/>
  <headerFooter alignWithMargins="0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autoPageBreaks="0"/>
  </sheetPr>
  <dimension ref="C1:N24"/>
  <sheetViews>
    <sheetView showGridLines="0" showRowColHeaders="0" showOutlineSymbols="0" zoomScaleNormal="100" workbookViewId="0"/>
  </sheetViews>
  <sheetFormatPr baseColWidth="10" defaultRowHeight="12.75"/>
  <cols>
    <col min="1" max="1" width="0.140625" customWidth="1"/>
    <col min="2" max="2" width="2.7109375" customWidth="1"/>
    <col min="3" max="3" width="23.7109375" customWidth="1"/>
    <col min="4" max="4" width="1.28515625" customWidth="1"/>
    <col min="5" max="5" width="105.7109375" customWidth="1"/>
    <col min="257" max="257" width="0.140625" customWidth="1"/>
    <col min="258" max="258" width="2.7109375" customWidth="1"/>
    <col min="259" max="259" width="15.42578125" customWidth="1"/>
    <col min="260" max="260" width="1.28515625" customWidth="1"/>
    <col min="261" max="261" width="71.42578125" customWidth="1"/>
    <col min="513" max="513" width="0.140625" customWidth="1"/>
    <col min="514" max="514" width="2.7109375" customWidth="1"/>
    <col min="515" max="515" width="15.42578125" customWidth="1"/>
    <col min="516" max="516" width="1.28515625" customWidth="1"/>
    <col min="517" max="517" width="71.42578125" customWidth="1"/>
    <col min="769" max="769" width="0.140625" customWidth="1"/>
    <col min="770" max="770" width="2.7109375" customWidth="1"/>
    <col min="771" max="771" width="15.42578125" customWidth="1"/>
    <col min="772" max="772" width="1.28515625" customWidth="1"/>
    <col min="773" max="773" width="71.42578125" customWidth="1"/>
    <col min="1025" max="1025" width="0.140625" customWidth="1"/>
    <col min="1026" max="1026" width="2.7109375" customWidth="1"/>
    <col min="1027" max="1027" width="15.42578125" customWidth="1"/>
    <col min="1028" max="1028" width="1.28515625" customWidth="1"/>
    <col min="1029" max="1029" width="71.42578125" customWidth="1"/>
    <col min="1281" max="1281" width="0.140625" customWidth="1"/>
    <col min="1282" max="1282" width="2.7109375" customWidth="1"/>
    <col min="1283" max="1283" width="15.42578125" customWidth="1"/>
    <col min="1284" max="1284" width="1.28515625" customWidth="1"/>
    <col min="1285" max="1285" width="71.42578125" customWidth="1"/>
    <col min="1537" max="1537" width="0.140625" customWidth="1"/>
    <col min="1538" max="1538" width="2.7109375" customWidth="1"/>
    <col min="1539" max="1539" width="15.42578125" customWidth="1"/>
    <col min="1540" max="1540" width="1.28515625" customWidth="1"/>
    <col min="1541" max="1541" width="71.42578125" customWidth="1"/>
    <col min="1793" max="1793" width="0.140625" customWidth="1"/>
    <col min="1794" max="1794" width="2.7109375" customWidth="1"/>
    <col min="1795" max="1795" width="15.42578125" customWidth="1"/>
    <col min="1796" max="1796" width="1.28515625" customWidth="1"/>
    <col min="1797" max="1797" width="71.42578125" customWidth="1"/>
    <col min="2049" max="2049" width="0.140625" customWidth="1"/>
    <col min="2050" max="2050" width="2.7109375" customWidth="1"/>
    <col min="2051" max="2051" width="15.42578125" customWidth="1"/>
    <col min="2052" max="2052" width="1.28515625" customWidth="1"/>
    <col min="2053" max="2053" width="71.42578125" customWidth="1"/>
    <col min="2305" max="2305" width="0.140625" customWidth="1"/>
    <col min="2306" max="2306" width="2.7109375" customWidth="1"/>
    <col min="2307" max="2307" width="15.42578125" customWidth="1"/>
    <col min="2308" max="2308" width="1.28515625" customWidth="1"/>
    <col min="2309" max="2309" width="71.42578125" customWidth="1"/>
    <col min="2561" max="2561" width="0.140625" customWidth="1"/>
    <col min="2562" max="2562" width="2.7109375" customWidth="1"/>
    <col min="2563" max="2563" width="15.42578125" customWidth="1"/>
    <col min="2564" max="2564" width="1.28515625" customWidth="1"/>
    <col min="2565" max="2565" width="71.42578125" customWidth="1"/>
    <col min="2817" max="2817" width="0.140625" customWidth="1"/>
    <col min="2818" max="2818" width="2.7109375" customWidth="1"/>
    <col min="2819" max="2819" width="15.42578125" customWidth="1"/>
    <col min="2820" max="2820" width="1.28515625" customWidth="1"/>
    <col min="2821" max="2821" width="71.42578125" customWidth="1"/>
    <col min="3073" max="3073" width="0.140625" customWidth="1"/>
    <col min="3074" max="3074" width="2.7109375" customWidth="1"/>
    <col min="3075" max="3075" width="15.42578125" customWidth="1"/>
    <col min="3076" max="3076" width="1.28515625" customWidth="1"/>
    <col min="3077" max="3077" width="71.42578125" customWidth="1"/>
    <col min="3329" max="3329" width="0.140625" customWidth="1"/>
    <col min="3330" max="3330" width="2.7109375" customWidth="1"/>
    <col min="3331" max="3331" width="15.42578125" customWidth="1"/>
    <col min="3332" max="3332" width="1.28515625" customWidth="1"/>
    <col min="3333" max="3333" width="71.42578125" customWidth="1"/>
    <col min="3585" max="3585" width="0.140625" customWidth="1"/>
    <col min="3586" max="3586" width="2.7109375" customWidth="1"/>
    <col min="3587" max="3587" width="15.42578125" customWidth="1"/>
    <col min="3588" max="3588" width="1.28515625" customWidth="1"/>
    <col min="3589" max="3589" width="71.42578125" customWidth="1"/>
    <col min="3841" max="3841" width="0.140625" customWidth="1"/>
    <col min="3842" max="3842" width="2.7109375" customWidth="1"/>
    <col min="3843" max="3843" width="15.42578125" customWidth="1"/>
    <col min="3844" max="3844" width="1.28515625" customWidth="1"/>
    <col min="3845" max="3845" width="71.42578125" customWidth="1"/>
    <col min="4097" max="4097" width="0.140625" customWidth="1"/>
    <col min="4098" max="4098" width="2.7109375" customWidth="1"/>
    <col min="4099" max="4099" width="15.42578125" customWidth="1"/>
    <col min="4100" max="4100" width="1.28515625" customWidth="1"/>
    <col min="4101" max="4101" width="71.42578125" customWidth="1"/>
    <col min="4353" max="4353" width="0.140625" customWidth="1"/>
    <col min="4354" max="4354" width="2.7109375" customWidth="1"/>
    <col min="4355" max="4355" width="15.42578125" customWidth="1"/>
    <col min="4356" max="4356" width="1.28515625" customWidth="1"/>
    <col min="4357" max="4357" width="71.42578125" customWidth="1"/>
    <col min="4609" max="4609" width="0.140625" customWidth="1"/>
    <col min="4610" max="4610" width="2.7109375" customWidth="1"/>
    <col min="4611" max="4611" width="15.42578125" customWidth="1"/>
    <col min="4612" max="4612" width="1.28515625" customWidth="1"/>
    <col min="4613" max="4613" width="71.42578125" customWidth="1"/>
    <col min="4865" max="4865" width="0.140625" customWidth="1"/>
    <col min="4866" max="4866" width="2.7109375" customWidth="1"/>
    <col min="4867" max="4867" width="15.42578125" customWidth="1"/>
    <col min="4868" max="4868" width="1.28515625" customWidth="1"/>
    <col min="4869" max="4869" width="71.42578125" customWidth="1"/>
    <col min="5121" max="5121" width="0.140625" customWidth="1"/>
    <col min="5122" max="5122" width="2.7109375" customWidth="1"/>
    <col min="5123" max="5123" width="15.42578125" customWidth="1"/>
    <col min="5124" max="5124" width="1.28515625" customWidth="1"/>
    <col min="5125" max="5125" width="71.42578125" customWidth="1"/>
    <col min="5377" max="5377" width="0.140625" customWidth="1"/>
    <col min="5378" max="5378" width="2.7109375" customWidth="1"/>
    <col min="5379" max="5379" width="15.42578125" customWidth="1"/>
    <col min="5380" max="5380" width="1.28515625" customWidth="1"/>
    <col min="5381" max="5381" width="71.42578125" customWidth="1"/>
    <col min="5633" max="5633" width="0.140625" customWidth="1"/>
    <col min="5634" max="5634" width="2.7109375" customWidth="1"/>
    <col min="5635" max="5635" width="15.42578125" customWidth="1"/>
    <col min="5636" max="5636" width="1.28515625" customWidth="1"/>
    <col min="5637" max="5637" width="71.42578125" customWidth="1"/>
    <col min="5889" max="5889" width="0.140625" customWidth="1"/>
    <col min="5890" max="5890" width="2.7109375" customWidth="1"/>
    <col min="5891" max="5891" width="15.42578125" customWidth="1"/>
    <col min="5892" max="5892" width="1.28515625" customWidth="1"/>
    <col min="5893" max="5893" width="71.42578125" customWidth="1"/>
    <col min="6145" max="6145" width="0.140625" customWidth="1"/>
    <col min="6146" max="6146" width="2.7109375" customWidth="1"/>
    <col min="6147" max="6147" width="15.42578125" customWidth="1"/>
    <col min="6148" max="6148" width="1.28515625" customWidth="1"/>
    <col min="6149" max="6149" width="71.42578125" customWidth="1"/>
    <col min="6401" max="6401" width="0.140625" customWidth="1"/>
    <col min="6402" max="6402" width="2.7109375" customWidth="1"/>
    <col min="6403" max="6403" width="15.42578125" customWidth="1"/>
    <col min="6404" max="6404" width="1.28515625" customWidth="1"/>
    <col min="6405" max="6405" width="71.42578125" customWidth="1"/>
    <col min="6657" max="6657" width="0.140625" customWidth="1"/>
    <col min="6658" max="6658" width="2.7109375" customWidth="1"/>
    <col min="6659" max="6659" width="15.42578125" customWidth="1"/>
    <col min="6660" max="6660" width="1.28515625" customWidth="1"/>
    <col min="6661" max="6661" width="71.42578125" customWidth="1"/>
    <col min="6913" max="6913" width="0.140625" customWidth="1"/>
    <col min="6914" max="6914" width="2.7109375" customWidth="1"/>
    <col min="6915" max="6915" width="15.42578125" customWidth="1"/>
    <col min="6916" max="6916" width="1.28515625" customWidth="1"/>
    <col min="6917" max="6917" width="71.42578125" customWidth="1"/>
    <col min="7169" max="7169" width="0.140625" customWidth="1"/>
    <col min="7170" max="7170" width="2.7109375" customWidth="1"/>
    <col min="7171" max="7171" width="15.42578125" customWidth="1"/>
    <col min="7172" max="7172" width="1.28515625" customWidth="1"/>
    <col min="7173" max="7173" width="71.42578125" customWidth="1"/>
    <col min="7425" max="7425" width="0.140625" customWidth="1"/>
    <col min="7426" max="7426" width="2.7109375" customWidth="1"/>
    <col min="7427" max="7427" width="15.42578125" customWidth="1"/>
    <col min="7428" max="7428" width="1.28515625" customWidth="1"/>
    <col min="7429" max="7429" width="71.42578125" customWidth="1"/>
    <col min="7681" max="7681" width="0.140625" customWidth="1"/>
    <col min="7682" max="7682" width="2.7109375" customWidth="1"/>
    <col min="7683" max="7683" width="15.42578125" customWidth="1"/>
    <col min="7684" max="7684" width="1.28515625" customWidth="1"/>
    <col min="7685" max="7685" width="71.42578125" customWidth="1"/>
    <col min="7937" max="7937" width="0.140625" customWidth="1"/>
    <col min="7938" max="7938" width="2.7109375" customWidth="1"/>
    <col min="7939" max="7939" width="15.42578125" customWidth="1"/>
    <col min="7940" max="7940" width="1.28515625" customWidth="1"/>
    <col min="7941" max="7941" width="71.42578125" customWidth="1"/>
    <col min="8193" max="8193" width="0.140625" customWidth="1"/>
    <col min="8194" max="8194" width="2.7109375" customWidth="1"/>
    <col min="8195" max="8195" width="15.42578125" customWidth="1"/>
    <col min="8196" max="8196" width="1.28515625" customWidth="1"/>
    <col min="8197" max="8197" width="71.42578125" customWidth="1"/>
    <col min="8449" max="8449" width="0.140625" customWidth="1"/>
    <col min="8450" max="8450" width="2.7109375" customWidth="1"/>
    <col min="8451" max="8451" width="15.42578125" customWidth="1"/>
    <col min="8452" max="8452" width="1.28515625" customWidth="1"/>
    <col min="8453" max="8453" width="71.42578125" customWidth="1"/>
    <col min="8705" max="8705" width="0.140625" customWidth="1"/>
    <col min="8706" max="8706" width="2.7109375" customWidth="1"/>
    <col min="8707" max="8707" width="15.42578125" customWidth="1"/>
    <col min="8708" max="8708" width="1.28515625" customWidth="1"/>
    <col min="8709" max="8709" width="71.42578125" customWidth="1"/>
    <col min="8961" max="8961" width="0.140625" customWidth="1"/>
    <col min="8962" max="8962" width="2.7109375" customWidth="1"/>
    <col min="8963" max="8963" width="15.42578125" customWidth="1"/>
    <col min="8964" max="8964" width="1.28515625" customWidth="1"/>
    <col min="8965" max="8965" width="71.42578125" customWidth="1"/>
    <col min="9217" max="9217" width="0.140625" customWidth="1"/>
    <col min="9218" max="9218" width="2.7109375" customWidth="1"/>
    <col min="9219" max="9219" width="15.42578125" customWidth="1"/>
    <col min="9220" max="9220" width="1.28515625" customWidth="1"/>
    <col min="9221" max="9221" width="71.42578125" customWidth="1"/>
    <col min="9473" max="9473" width="0.140625" customWidth="1"/>
    <col min="9474" max="9474" width="2.7109375" customWidth="1"/>
    <col min="9475" max="9475" width="15.42578125" customWidth="1"/>
    <col min="9476" max="9476" width="1.28515625" customWidth="1"/>
    <col min="9477" max="9477" width="71.42578125" customWidth="1"/>
    <col min="9729" max="9729" width="0.140625" customWidth="1"/>
    <col min="9730" max="9730" width="2.7109375" customWidth="1"/>
    <col min="9731" max="9731" width="15.42578125" customWidth="1"/>
    <col min="9732" max="9732" width="1.28515625" customWidth="1"/>
    <col min="9733" max="9733" width="71.42578125" customWidth="1"/>
    <col min="9985" max="9985" width="0.140625" customWidth="1"/>
    <col min="9986" max="9986" width="2.7109375" customWidth="1"/>
    <col min="9987" max="9987" width="15.42578125" customWidth="1"/>
    <col min="9988" max="9988" width="1.28515625" customWidth="1"/>
    <col min="9989" max="9989" width="71.42578125" customWidth="1"/>
    <col min="10241" max="10241" width="0.140625" customWidth="1"/>
    <col min="10242" max="10242" width="2.7109375" customWidth="1"/>
    <col min="10243" max="10243" width="15.42578125" customWidth="1"/>
    <col min="10244" max="10244" width="1.28515625" customWidth="1"/>
    <col min="10245" max="10245" width="71.42578125" customWidth="1"/>
    <col min="10497" max="10497" width="0.140625" customWidth="1"/>
    <col min="10498" max="10498" width="2.7109375" customWidth="1"/>
    <col min="10499" max="10499" width="15.42578125" customWidth="1"/>
    <col min="10500" max="10500" width="1.28515625" customWidth="1"/>
    <col min="10501" max="10501" width="71.42578125" customWidth="1"/>
    <col min="10753" max="10753" width="0.140625" customWidth="1"/>
    <col min="10754" max="10754" width="2.7109375" customWidth="1"/>
    <col min="10755" max="10755" width="15.42578125" customWidth="1"/>
    <col min="10756" max="10756" width="1.28515625" customWidth="1"/>
    <col min="10757" max="10757" width="71.42578125" customWidth="1"/>
    <col min="11009" max="11009" width="0.140625" customWidth="1"/>
    <col min="11010" max="11010" width="2.7109375" customWidth="1"/>
    <col min="11011" max="11011" width="15.42578125" customWidth="1"/>
    <col min="11012" max="11012" width="1.28515625" customWidth="1"/>
    <col min="11013" max="11013" width="71.42578125" customWidth="1"/>
    <col min="11265" max="11265" width="0.140625" customWidth="1"/>
    <col min="11266" max="11266" width="2.7109375" customWidth="1"/>
    <col min="11267" max="11267" width="15.42578125" customWidth="1"/>
    <col min="11268" max="11268" width="1.28515625" customWidth="1"/>
    <col min="11269" max="11269" width="71.42578125" customWidth="1"/>
    <col min="11521" max="11521" width="0.140625" customWidth="1"/>
    <col min="11522" max="11522" width="2.7109375" customWidth="1"/>
    <col min="11523" max="11523" width="15.42578125" customWidth="1"/>
    <col min="11524" max="11524" width="1.28515625" customWidth="1"/>
    <col min="11525" max="11525" width="71.42578125" customWidth="1"/>
    <col min="11777" max="11777" width="0.140625" customWidth="1"/>
    <col min="11778" max="11778" width="2.7109375" customWidth="1"/>
    <col min="11779" max="11779" width="15.42578125" customWidth="1"/>
    <col min="11780" max="11780" width="1.28515625" customWidth="1"/>
    <col min="11781" max="11781" width="71.42578125" customWidth="1"/>
    <col min="12033" max="12033" width="0.140625" customWidth="1"/>
    <col min="12034" max="12034" width="2.7109375" customWidth="1"/>
    <col min="12035" max="12035" width="15.42578125" customWidth="1"/>
    <col min="12036" max="12036" width="1.28515625" customWidth="1"/>
    <col min="12037" max="12037" width="71.42578125" customWidth="1"/>
    <col min="12289" max="12289" width="0.140625" customWidth="1"/>
    <col min="12290" max="12290" width="2.7109375" customWidth="1"/>
    <col min="12291" max="12291" width="15.42578125" customWidth="1"/>
    <col min="12292" max="12292" width="1.28515625" customWidth="1"/>
    <col min="12293" max="12293" width="71.42578125" customWidth="1"/>
    <col min="12545" max="12545" width="0.140625" customWidth="1"/>
    <col min="12546" max="12546" width="2.7109375" customWidth="1"/>
    <col min="12547" max="12547" width="15.42578125" customWidth="1"/>
    <col min="12548" max="12548" width="1.28515625" customWidth="1"/>
    <col min="12549" max="12549" width="71.42578125" customWidth="1"/>
    <col min="12801" max="12801" width="0.140625" customWidth="1"/>
    <col min="12802" max="12802" width="2.7109375" customWidth="1"/>
    <col min="12803" max="12803" width="15.42578125" customWidth="1"/>
    <col min="12804" max="12804" width="1.28515625" customWidth="1"/>
    <col min="12805" max="12805" width="71.42578125" customWidth="1"/>
    <col min="13057" max="13057" width="0.140625" customWidth="1"/>
    <col min="13058" max="13058" width="2.7109375" customWidth="1"/>
    <col min="13059" max="13059" width="15.42578125" customWidth="1"/>
    <col min="13060" max="13060" width="1.28515625" customWidth="1"/>
    <col min="13061" max="13061" width="71.42578125" customWidth="1"/>
    <col min="13313" max="13313" width="0.140625" customWidth="1"/>
    <col min="13314" max="13314" width="2.7109375" customWidth="1"/>
    <col min="13315" max="13315" width="15.42578125" customWidth="1"/>
    <col min="13316" max="13316" width="1.28515625" customWidth="1"/>
    <col min="13317" max="13317" width="71.42578125" customWidth="1"/>
    <col min="13569" max="13569" width="0.140625" customWidth="1"/>
    <col min="13570" max="13570" width="2.7109375" customWidth="1"/>
    <col min="13571" max="13571" width="15.42578125" customWidth="1"/>
    <col min="13572" max="13572" width="1.28515625" customWidth="1"/>
    <col min="13573" max="13573" width="71.42578125" customWidth="1"/>
    <col min="13825" max="13825" width="0.140625" customWidth="1"/>
    <col min="13826" max="13826" width="2.7109375" customWidth="1"/>
    <col min="13827" max="13827" width="15.42578125" customWidth="1"/>
    <col min="13828" max="13828" width="1.28515625" customWidth="1"/>
    <col min="13829" max="13829" width="71.42578125" customWidth="1"/>
    <col min="14081" max="14081" width="0.140625" customWidth="1"/>
    <col min="14082" max="14082" width="2.7109375" customWidth="1"/>
    <col min="14083" max="14083" width="15.42578125" customWidth="1"/>
    <col min="14084" max="14084" width="1.28515625" customWidth="1"/>
    <col min="14085" max="14085" width="71.42578125" customWidth="1"/>
    <col min="14337" max="14337" width="0.140625" customWidth="1"/>
    <col min="14338" max="14338" width="2.7109375" customWidth="1"/>
    <col min="14339" max="14339" width="15.42578125" customWidth="1"/>
    <col min="14340" max="14340" width="1.28515625" customWidth="1"/>
    <col min="14341" max="14341" width="71.42578125" customWidth="1"/>
    <col min="14593" max="14593" width="0.140625" customWidth="1"/>
    <col min="14594" max="14594" width="2.7109375" customWidth="1"/>
    <col min="14595" max="14595" width="15.42578125" customWidth="1"/>
    <col min="14596" max="14596" width="1.28515625" customWidth="1"/>
    <col min="14597" max="14597" width="71.42578125" customWidth="1"/>
    <col min="14849" max="14849" width="0.140625" customWidth="1"/>
    <col min="14850" max="14850" width="2.7109375" customWidth="1"/>
    <col min="14851" max="14851" width="15.42578125" customWidth="1"/>
    <col min="14852" max="14852" width="1.28515625" customWidth="1"/>
    <col min="14853" max="14853" width="71.42578125" customWidth="1"/>
    <col min="15105" max="15105" width="0.140625" customWidth="1"/>
    <col min="15106" max="15106" width="2.7109375" customWidth="1"/>
    <col min="15107" max="15107" width="15.42578125" customWidth="1"/>
    <col min="15108" max="15108" width="1.28515625" customWidth="1"/>
    <col min="15109" max="15109" width="71.42578125" customWidth="1"/>
    <col min="15361" max="15361" width="0.140625" customWidth="1"/>
    <col min="15362" max="15362" width="2.7109375" customWidth="1"/>
    <col min="15363" max="15363" width="15.42578125" customWidth="1"/>
    <col min="15364" max="15364" width="1.28515625" customWidth="1"/>
    <col min="15365" max="15365" width="71.42578125" customWidth="1"/>
    <col min="15617" max="15617" width="0.140625" customWidth="1"/>
    <col min="15618" max="15618" width="2.7109375" customWidth="1"/>
    <col min="15619" max="15619" width="15.42578125" customWidth="1"/>
    <col min="15620" max="15620" width="1.28515625" customWidth="1"/>
    <col min="15621" max="15621" width="71.42578125" customWidth="1"/>
    <col min="15873" max="15873" width="0.140625" customWidth="1"/>
    <col min="15874" max="15874" width="2.7109375" customWidth="1"/>
    <col min="15875" max="15875" width="15.42578125" customWidth="1"/>
    <col min="15876" max="15876" width="1.28515625" customWidth="1"/>
    <col min="15877" max="15877" width="71.42578125" customWidth="1"/>
    <col min="16129" max="16129" width="0.140625" customWidth="1"/>
    <col min="16130" max="16130" width="2.7109375" customWidth="1"/>
    <col min="16131" max="16131" width="15.42578125" customWidth="1"/>
    <col min="16132" max="16132" width="1.28515625" customWidth="1"/>
    <col min="16133" max="16133" width="71.42578125" customWidth="1"/>
  </cols>
  <sheetData>
    <row r="1" spans="3:14" ht="0.75" customHeight="1"/>
    <row r="2" spans="3:14" ht="21" customHeight="1">
      <c r="E2" s="409" t="s">
        <v>36</v>
      </c>
    </row>
    <row r="3" spans="3:14" ht="15" customHeight="1">
      <c r="E3" s="921" t="s">
        <v>538</v>
      </c>
    </row>
    <row r="4" spans="3:14" ht="20.25" customHeight="1">
      <c r="C4" s="6" t="str">
        <f>Indice!C4</f>
        <v>Producción de energía eléctrica</v>
      </c>
    </row>
    <row r="5" spans="3:14" ht="12.75" customHeight="1"/>
    <row r="6" spans="3:14" ht="13.5" customHeight="1"/>
    <row r="7" spans="3:14" ht="12.75" customHeight="1">
      <c r="C7" s="1068" t="s">
        <v>601</v>
      </c>
      <c r="D7" s="418"/>
      <c r="E7" s="632"/>
      <c r="F7" s="418"/>
      <c r="G7" s="418"/>
      <c r="H7" s="418"/>
      <c r="I7" s="418"/>
      <c r="J7" s="418"/>
      <c r="K7" s="418"/>
      <c r="L7" s="418"/>
      <c r="M7" s="418"/>
      <c r="N7" s="418"/>
    </row>
    <row r="8" spans="3:14" ht="12.75" customHeight="1">
      <c r="C8" s="1068"/>
      <c r="E8" s="478"/>
    </row>
    <row r="9" spans="3:14" ht="12.75" customHeight="1">
      <c r="C9" s="1068"/>
      <c r="E9" s="478"/>
    </row>
    <row r="10" spans="3:14" ht="12.75" customHeight="1">
      <c r="C10" s="338" t="s">
        <v>1</v>
      </c>
      <c r="E10" s="478"/>
    </row>
    <row r="11" spans="3:14" ht="12.75" customHeight="1">
      <c r="C11" s="787"/>
      <c r="E11" s="478"/>
    </row>
    <row r="12" spans="3:14" ht="12.75" customHeight="1">
      <c r="E12" s="478"/>
    </row>
    <row r="13" spans="3:14" ht="12.75" customHeight="1">
      <c r="E13" s="478"/>
    </row>
    <row r="14" spans="3:14" ht="12.75" customHeight="1">
      <c r="E14" s="478"/>
    </row>
    <row r="15" spans="3:14" ht="12.75" customHeight="1">
      <c r="E15" s="478"/>
    </row>
    <row r="16" spans="3:14" ht="12.75" customHeight="1">
      <c r="E16" s="478"/>
    </row>
    <row r="17" spans="3:5" ht="12.75" customHeight="1">
      <c r="E17" s="478"/>
    </row>
    <row r="18" spans="3:5" ht="12.75" customHeight="1">
      <c r="E18" s="478"/>
    </row>
    <row r="19" spans="3:5" ht="12.75" customHeight="1">
      <c r="E19" s="478"/>
    </row>
    <row r="20" spans="3:5" ht="12.75" customHeight="1">
      <c r="E20" s="478"/>
    </row>
    <row r="21" spans="3:5" ht="12.75" customHeight="1">
      <c r="E21" s="478"/>
    </row>
    <row r="22" spans="3:5" ht="12.75" customHeight="1">
      <c r="C22" s="428"/>
      <c r="E22" s="478"/>
    </row>
    <row r="23" spans="3:5" ht="12.75" customHeight="1">
      <c r="E23" s="478"/>
    </row>
    <row r="24" spans="3:5" ht="12.75" customHeight="1">
      <c r="E24" s="633"/>
    </row>
  </sheetData>
  <mergeCells count="1">
    <mergeCell ref="C7:C9"/>
  </mergeCells>
  <hyperlinks>
    <hyperlink ref="C4" location="Indice!A1" display="Indice!A1"/>
  </hyperlinks>
  <printOptions horizontalCentered="1" verticalCentered="1"/>
  <pageMargins left="0.39370078740157483" right="0.78740157480314965" top="0.39370078740157483" bottom="0.98425196850393704" header="0" footer="0"/>
  <pageSetup paperSize="9" orientation="landscape" r:id="rId1"/>
  <headerFooter alignWithMargins="0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Q105"/>
  <sheetViews>
    <sheetView showGridLines="0" showRowColHeaders="0" showOutlineSymbols="0" zoomScaleNormal="100" workbookViewId="0">
      <selection activeCell="B2" sqref="B2"/>
    </sheetView>
  </sheetViews>
  <sheetFormatPr baseColWidth="10" defaultRowHeight="11.25"/>
  <cols>
    <col min="1" max="1" width="0.140625" style="173" customWidth="1"/>
    <col min="2" max="2" width="2.7109375" style="173" customWidth="1"/>
    <col min="3" max="3" width="23.7109375" style="309" customWidth="1"/>
    <col min="4" max="4" width="1.28515625" style="309" customWidth="1"/>
    <col min="5" max="5" width="23" style="309" bestFit="1" customWidth="1"/>
    <col min="6" max="6" width="13.140625" style="309" bestFit="1" customWidth="1"/>
    <col min="7" max="7" width="9" style="309" bestFit="1" customWidth="1"/>
    <col min="8" max="8" width="2.140625" style="309" customWidth="1"/>
    <col min="9" max="9" width="7" style="173" customWidth="1"/>
    <col min="10" max="10" width="7" style="309" customWidth="1"/>
    <col min="11" max="11" width="6.85546875" style="173" customWidth="1"/>
    <col min="12" max="13" width="11.42578125" style="173"/>
    <col min="14" max="14" width="12.5703125" style="173" bestFit="1" customWidth="1"/>
    <col min="15" max="256" width="11.42578125" style="173"/>
    <col min="257" max="257" width="0.140625" style="173" customWidth="1"/>
    <col min="258" max="258" width="2.7109375" style="173" customWidth="1"/>
    <col min="259" max="259" width="15.42578125" style="173" customWidth="1"/>
    <col min="260" max="260" width="1.28515625" style="173" customWidth="1"/>
    <col min="261" max="261" width="23" style="173" bestFit="1" customWidth="1"/>
    <col min="262" max="262" width="13.140625" style="173" bestFit="1" customWidth="1"/>
    <col min="263" max="263" width="9" style="173" bestFit="1" customWidth="1"/>
    <col min="264" max="264" width="2.140625" style="173" customWidth="1"/>
    <col min="265" max="266" width="7" style="173" customWidth="1"/>
    <col min="267" max="267" width="6.85546875" style="173" customWidth="1"/>
    <col min="268" max="269" width="11.42578125" style="173"/>
    <col min="270" max="270" width="12.5703125" style="173" bestFit="1" customWidth="1"/>
    <col min="271" max="512" width="11.42578125" style="173"/>
    <col min="513" max="513" width="0.140625" style="173" customWidth="1"/>
    <col min="514" max="514" width="2.7109375" style="173" customWidth="1"/>
    <col min="515" max="515" width="15.42578125" style="173" customWidth="1"/>
    <col min="516" max="516" width="1.28515625" style="173" customWidth="1"/>
    <col min="517" max="517" width="23" style="173" bestFit="1" customWidth="1"/>
    <col min="518" max="518" width="13.140625" style="173" bestFit="1" customWidth="1"/>
    <col min="519" max="519" width="9" style="173" bestFit="1" customWidth="1"/>
    <col min="520" max="520" width="2.140625" style="173" customWidth="1"/>
    <col min="521" max="522" width="7" style="173" customWidth="1"/>
    <col min="523" max="523" width="6.85546875" style="173" customWidth="1"/>
    <col min="524" max="525" width="11.42578125" style="173"/>
    <col min="526" max="526" width="12.5703125" style="173" bestFit="1" customWidth="1"/>
    <col min="527" max="768" width="11.42578125" style="173"/>
    <col min="769" max="769" width="0.140625" style="173" customWidth="1"/>
    <col min="770" max="770" width="2.7109375" style="173" customWidth="1"/>
    <col min="771" max="771" width="15.42578125" style="173" customWidth="1"/>
    <col min="772" max="772" width="1.28515625" style="173" customWidth="1"/>
    <col min="773" max="773" width="23" style="173" bestFit="1" customWidth="1"/>
    <col min="774" max="774" width="13.140625" style="173" bestFit="1" customWidth="1"/>
    <col min="775" max="775" width="9" style="173" bestFit="1" customWidth="1"/>
    <col min="776" max="776" width="2.140625" style="173" customWidth="1"/>
    <col min="777" max="778" width="7" style="173" customWidth="1"/>
    <col min="779" max="779" width="6.85546875" style="173" customWidth="1"/>
    <col min="780" max="781" width="11.42578125" style="173"/>
    <col min="782" max="782" width="12.5703125" style="173" bestFit="1" customWidth="1"/>
    <col min="783" max="1024" width="11.42578125" style="173"/>
    <col min="1025" max="1025" width="0.140625" style="173" customWidth="1"/>
    <col min="1026" max="1026" width="2.7109375" style="173" customWidth="1"/>
    <col min="1027" max="1027" width="15.42578125" style="173" customWidth="1"/>
    <col min="1028" max="1028" width="1.28515625" style="173" customWidth="1"/>
    <col min="1029" max="1029" width="23" style="173" bestFit="1" customWidth="1"/>
    <col min="1030" max="1030" width="13.140625" style="173" bestFit="1" customWidth="1"/>
    <col min="1031" max="1031" width="9" style="173" bestFit="1" customWidth="1"/>
    <col min="1032" max="1032" width="2.140625" style="173" customWidth="1"/>
    <col min="1033" max="1034" width="7" style="173" customWidth="1"/>
    <col min="1035" max="1035" width="6.85546875" style="173" customWidth="1"/>
    <col min="1036" max="1037" width="11.42578125" style="173"/>
    <col min="1038" max="1038" width="12.5703125" style="173" bestFit="1" customWidth="1"/>
    <col min="1039" max="1280" width="11.42578125" style="173"/>
    <col min="1281" max="1281" width="0.140625" style="173" customWidth="1"/>
    <col min="1282" max="1282" width="2.7109375" style="173" customWidth="1"/>
    <col min="1283" max="1283" width="15.42578125" style="173" customWidth="1"/>
    <col min="1284" max="1284" width="1.28515625" style="173" customWidth="1"/>
    <col min="1285" max="1285" width="23" style="173" bestFit="1" customWidth="1"/>
    <col min="1286" max="1286" width="13.140625" style="173" bestFit="1" customWidth="1"/>
    <col min="1287" max="1287" width="9" style="173" bestFit="1" customWidth="1"/>
    <col min="1288" max="1288" width="2.140625" style="173" customWidth="1"/>
    <col min="1289" max="1290" width="7" style="173" customWidth="1"/>
    <col min="1291" max="1291" width="6.85546875" style="173" customWidth="1"/>
    <col min="1292" max="1293" width="11.42578125" style="173"/>
    <col min="1294" max="1294" width="12.5703125" style="173" bestFit="1" customWidth="1"/>
    <col min="1295" max="1536" width="11.42578125" style="173"/>
    <col min="1537" max="1537" width="0.140625" style="173" customWidth="1"/>
    <col min="1538" max="1538" width="2.7109375" style="173" customWidth="1"/>
    <col min="1539" max="1539" width="15.42578125" style="173" customWidth="1"/>
    <col min="1540" max="1540" width="1.28515625" style="173" customWidth="1"/>
    <col min="1541" max="1541" width="23" style="173" bestFit="1" customWidth="1"/>
    <col min="1542" max="1542" width="13.140625" style="173" bestFit="1" customWidth="1"/>
    <col min="1543" max="1543" width="9" style="173" bestFit="1" customWidth="1"/>
    <col min="1544" max="1544" width="2.140625" style="173" customWidth="1"/>
    <col min="1545" max="1546" width="7" style="173" customWidth="1"/>
    <col min="1547" max="1547" width="6.85546875" style="173" customWidth="1"/>
    <col min="1548" max="1549" width="11.42578125" style="173"/>
    <col min="1550" max="1550" width="12.5703125" style="173" bestFit="1" customWidth="1"/>
    <col min="1551" max="1792" width="11.42578125" style="173"/>
    <col min="1793" max="1793" width="0.140625" style="173" customWidth="1"/>
    <col min="1794" max="1794" width="2.7109375" style="173" customWidth="1"/>
    <col min="1795" max="1795" width="15.42578125" style="173" customWidth="1"/>
    <col min="1796" max="1796" width="1.28515625" style="173" customWidth="1"/>
    <col min="1797" max="1797" width="23" style="173" bestFit="1" customWidth="1"/>
    <col min="1798" max="1798" width="13.140625" style="173" bestFit="1" customWidth="1"/>
    <col min="1799" max="1799" width="9" style="173" bestFit="1" customWidth="1"/>
    <col min="1800" max="1800" width="2.140625" style="173" customWidth="1"/>
    <col min="1801" max="1802" width="7" style="173" customWidth="1"/>
    <col min="1803" max="1803" width="6.85546875" style="173" customWidth="1"/>
    <col min="1804" max="1805" width="11.42578125" style="173"/>
    <col min="1806" max="1806" width="12.5703125" style="173" bestFit="1" customWidth="1"/>
    <col min="1807" max="2048" width="11.42578125" style="173"/>
    <col min="2049" max="2049" width="0.140625" style="173" customWidth="1"/>
    <col min="2050" max="2050" width="2.7109375" style="173" customWidth="1"/>
    <col min="2051" max="2051" width="15.42578125" style="173" customWidth="1"/>
    <col min="2052" max="2052" width="1.28515625" style="173" customWidth="1"/>
    <col min="2053" max="2053" width="23" style="173" bestFit="1" customWidth="1"/>
    <col min="2054" max="2054" width="13.140625" style="173" bestFit="1" customWidth="1"/>
    <col min="2055" max="2055" width="9" style="173" bestFit="1" customWidth="1"/>
    <col min="2056" max="2056" width="2.140625" style="173" customWidth="1"/>
    <col min="2057" max="2058" width="7" style="173" customWidth="1"/>
    <col min="2059" max="2059" width="6.85546875" style="173" customWidth="1"/>
    <col min="2060" max="2061" width="11.42578125" style="173"/>
    <col min="2062" max="2062" width="12.5703125" style="173" bestFit="1" customWidth="1"/>
    <col min="2063" max="2304" width="11.42578125" style="173"/>
    <col min="2305" max="2305" width="0.140625" style="173" customWidth="1"/>
    <col min="2306" max="2306" width="2.7109375" style="173" customWidth="1"/>
    <col min="2307" max="2307" width="15.42578125" style="173" customWidth="1"/>
    <col min="2308" max="2308" width="1.28515625" style="173" customWidth="1"/>
    <col min="2309" max="2309" width="23" style="173" bestFit="1" customWidth="1"/>
    <col min="2310" max="2310" width="13.140625" style="173" bestFit="1" customWidth="1"/>
    <col min="2311" max="2311" width="9" style="173" bestFit="1" customWidth="1"/>
    <col min="2312" max="2312" width="2.140625" style="173" customWidth="1"/>
    <col min="2313" max="2314" width="7" style="173" customWidth="1"/>
    <col min="2315" max="2315" width="6.85546875" style="173" customWidth="1"/>
    <col min="2316" max="2317" width="11.42578125" style="173"/>
    <col min="2318" max="2318" width="12.5703125" style="173" bestFit="1" customWidth="1"/>
    <col min="2319" max="2560" width="11.42578125" style="173"/>
    <col min="2561" max="2561" width="0.140625" style="173" customWidth="1"/>
    <col min="2562" max="2562" width="2.7109375" style="173" customWidth="1"/>
    <col min="2563" max="2563" width="15.42578125" style="173" customWidth="1"/>
    <col min="2564" max="2564" width="1.28515625" style="173" customWidth="1"/>
    <col min="2565" max="2565" width="23" style="173" bestFit="1" customWidth="1"/>
    <col min="2566" max="2566" width="13.140625" style="173" bestFit="1" customWidth="1"/>
    <col min="2567" max="2567" width="9" style="173" bestFit="1" customWidth="1"/>
    <col min="2568" max="2568" width="2.140625" style="173" customWidth="1"/>
    <col min="2569" max="2570" width="7" style="173" customWidth="1"/>
    <col min="2571" max="2571" width="6.85546875" style="173" customWidth="1"/>
    <col min="2572" max="2573" width="11.42578125" style="173"/>
    <col min="2574" max="2574" width="12.5703125" style="173" bestFit="1" customWidth="1"/>
    <col min="2575" max="2816" width="11.42578125" style="173"/>
    <col min="2817" max="2817" width="0.140625" style="173" customWidth="1"/>
    <col min="2818" max="2818" width="2.7109375" style="173" customWidth="1"/>
    <col min="2819" max="2819" width="15.42578125" style="173" customWidth="1"/>
    <col min="2820" max="2820" width="1.28515625" style="173" customWidth="1"/>
    <col min="2821" max="2821" width="23" style="173" bestFit="1" customWidth="1"/>
    <col min="2822" max="2822" width="13.140625" style="173" bestFit="1" customWidth="1"/>
    <col min="2823" max="2823" width="9" style="173" bestFit="1" customWidth="1"/>
    <col min="2824" max="2824" width="2.140625" style="173" customWidth="1"/>
    <col min="2825" max="2826" width="7" style="173" customWidth="1"/>
    <col min="2827" max="2827" width="6.85546875" style="173" customWidth="1"/>
    <col min="2828" max="2829" width="11.42578125" style="173"/>
    <col min="2830" max="2830" width="12.5703125" style="173" bestFit="1" customWidth="1"/>
    <col min="2831" max="3072" width="11.42578125" style="173"/>
    <col min="3073" max="3073" width="0.140625" style="173" customWidth="1"/>
    <col min="3074" max="3074" width="2.7109375" style="173" customWidth="1"/>
    <col min="3075" max="3075" width="15.42578125" style="173" customWidth="1"/>
    <col min="3076" max="3076" width="1.28515625" style="173" customWidth="1"/>
    <col min="3077" max="3077" width="23" style="173" bestFit="1" customWidth="1"/>
    <col min="3078" max="3078" width="13.140625" style="173" bestFit="1" customWidth="1"/>
    <col min="3079" max="3079" width="9" style="173" bestFit="1" customWidth="1"/>
    <col min="3080" max="3080" width="2.140625" style="173" customWidth="1"/>
    <col min="3081" max="3082" width="7" style="173" customWidth="1"/>
    <col min="3083" max="3083" width="6.85546875" style="173" customWidth="1"/>
    <col min="3084" max="3085" width="11.42578125" style="173"/>
    <col min="3086" max="3086" width="12.5703125" style="173" bestFit="1" customWidth="1"/>
    <col min="3087" max="3328" width="11.42578125" style="173"/>
    <col min="3329" max="3329" width="0.140625" style="173" customWidth="1"/>
    <col min="3330" max="3330" width="2.7109375" style="173" customWidth="1"/>
    <col min="3331" max="3331" width="15.42578125" style="173" customWidth="1"/>
    <col min="3332" max="3332" width="1.28515625" style="173" customWidth="1"/>
    <col min="3333" max="3333" width="23" style="173" bestFit="1" customWidth="1"/>
    <col min="3334" max="3334" width="13.140625" style="173" bestFit="1" customWidth="1"/>
    <col min="3335" max="3335" width="9" style="173" bestFit="1" customWidth="1"/>
    <col min="3336" max="3336" width="2.140625" style="173" customWidth="1"/>
    <col min="3337" max="3338" width="7" style="173" customWidth="1"/>
    <col min="3339" max="3339" width="6.85546875" style="173" customWidth="1"/>
    <col min="3340" max="3341" width="11.42578125" style="173"/>
    <col min="3342" max="3342" width="12.5703125" style="173" bestFit="1" customWidth="1"/>
    <col min="3343" max="3584" width="11.42578125" style="173"/>
    <col min="3585" max="3585" width="0.140625" style="173" customWidth="1"/>
    <col min="3586" max="3586" width="2.7109375" style="173" customWidth="1"/>
    <col min="3587" max="3587" width="15.42578125" style="173" customWidth="1"/>
    <col min="3588" max="3588" width="1.28515625" style="173" customWidth="1"/>
    <col min="3589" max="3589" width="23" style="173" bestFit="1" customWidth="1"/>
    <col min="3590" max="3590" width="13.140625" style="173" bestFit="1" customWidth="1"/>
    <col min="3591" max="3591" width="9" style="173" bestFit="1" customWidth="1"/>
    <col min="3592" max="3592" width="2.140625" style="173" customWidth="1"/>
    <col min="3593" max="3594" width="7" style="173" customWidth="1"/>
    <col min="3595" max="3595" width="6.85546875" style="173" customWidth="1"/>
    <col min="3596" max="3597" width="11.42578125" style="173"/>
    <col min="3598" max="3598" width="12.5703125" style="173" bestFit="1" customWidth="1"/>
    <col min="3599" max="3840" width="11.42578125" style="173"/>
    <col min="3841" max="3841" width="0.140625" style="173" customWidth="1"/>
    <col min="3842" max="3842" width="2.7109375" style="173" customWidth="1"/>
    <col min="3843" max="3843" width="15.42578125" style="173" customWidth="1"/>
    <col min="3844" max="3844" width="1.28515625" style="173" customWidth="1"/>
    <col min="3845" max="3845" width="23" style="173" bestFit="1" customWidth="1"/>
    <col min="3846" max="3846" width="13.140625" style="173" bestFit="1" customWidth="1"/>
    <col min="3847" max="3847" width="9" style="173" bestFit="1" customWidth="1"/>
    <col min="3848" max="3848" width="2.140625" style="173" customWidth="1"/>
    <col min="3849" max="3850" width="7" style="173" customWidth="1"/>
    <col min="3851" max="3851" width="6.85546875" style="173" customWidth="1"/>
    <col min="3852" max="3853" width="11.42578125" style="173"/>
    <col min="3854" max="3854" width="12.5703125" style="173" bestFit="1" customWidth="1"/>
    <col min="3855" max="4096" width="11.42578125" style="173"/>
    <col min="4097" max="4097" width="0.140625" style="173" customWidth="1"/>
    <col min="4098" max="4098" width="2.7109375" style="173" customWidth="1"/>
    <col min="4099" max="4099" width="15.42578125" style="173" customWidth="1"/>
    <col min="4100" max="4100" width="1.28515625" style="173" customWidth="1"/>
    <col min="4101" max="4101" width="23" style="173" bestFit="1" customWidth="1"/>
    <col min="4102" max="4102" width="13.140625" style="173" bestFit="1" customWidth="1"/>
    <col min="4103" max="4103" width="9" style="173" bestFit="1" customWidth="1"/>
    <col min="4104" max="4104" width="2.140625" style="173" customWidth="1"/>
    <col min="4105" max="4106" width="7" style="173" customWidth="1"/>
    <col min="4107" max="4107" width="6.85546875" style="173" customWidth="1"/>
    <col min="4108" max="4109" width="11.42578125" style="173"/>
    <col min="4110" max="4110" width="12.5703125" style="173" bestFit="1" customWidth="1"/>
    <col min="4111" max="4352" width="11.42578125" style="173"/>
    <col min="4353" max="4353" width="0.140625" style="173" customWidth="1"/>
    <col min="4354" max="4354" width="2.7109375" style="173" customWidth="1"/>
    <col min="4355" max="4355" width="15.42578125" style="173" customWidth="1"/>
    <col min="4356" max="4356" width="1.28515625" style="173" customWidth="1"/>
    <col min="4357" max="4357" width="23" style="173" bestFit="1" customWidth="1"/>
    <col min="4358" max="4358" width="13.140625" style="173" bestFit="1" customWidth="1"/>
    <col min="4359" max="4359" width="9" style="173" bestFit="1" customWidth="1"/>
    <col min="4360" max="4360" width="2.140625" style="173" customWidth="1"/>
    <col min="4361" max="4362" width="7" style="173" customWidth="1"/>
    <col min="4363" max="4363" width="6.85546875" style="173" customWidth="1"/>
    <col min="4364" max="4365" width="11.42578125" style="173"/>
    <col min="4366" max="4366" width="12.5703125" style="173" bestFit="1" customWidth="1"/>
    <col min="4367" max="4608" width="11.42578125" style="173"/>
    <col min="4609" max="4609" width="0.140625" style="173" customWidth="1"/>
    <col min="4610" max="4610" width="2.7109375" style="173" customWidth="1"/>
    <col min="4611" max="4611" width="15.42578125" style="173" customWidth="1"/>
    <col min="4612" max="4612" width="1.28515625" style="173" customWidth="1"/>
    <col min="4613" max="4613" width="23" style="173" bestFit="1" customWidth="1"/>
    <col min="4614" max="4614" width="13.140625" style="173" bestFit="1" customWidth="1"/>
    <col min="4615" max="4615" width="9" style="173" bestFit="1" customWidth="1"/>
    <col min="4616" max="4616" width="2.140625" style="173" customWidth="1"/>
    <col min="4617" max="4618" width="7" style="173" customWidth="1"/>
    <col min="4619" max="4619" width="6.85546875" style="173" customWidth="1"/>
    <col min="4620" max="4621" width="11.42578125" style="173"/>
    <col min="4622" max="4622" width="12.5703125" style="173" bestFit="1" customWidth="1"/>
    <col min="4623" max="4864" width="11.42578125" style="173"/>
    <col min="4865" max="4865" width="0.140625" style="173" customWidth="1"/>
    <col min="4866" max="4866" width="2.7109375" style="173" customWidth="1"/>
    <col min="4867" max="4867" width="15.42578125" style="173" customWidth="1"/>
    <col min="4868" max="4868" width="1.28515625" style="173" customWidth="1"/>
    <col min="4869" max="4869" width="23" style="173" bestFit="1" customWidth="1"/>
    <col min="4870" max="4870" width="13.140625" style="173" bestFit="1" customWidth="1"/>
    <col min="4871" max="4871" width="9" style="173" bestFit="1" customWidth="1"/>
    <col min="4872" max="4872" width="2.140625" style="173" customWidth="1"/>
    <col min="4873" max="4874" width="7" style="173" customWidth="1"/>
    <col min="4875" max="4875" width="6.85546875" style="173" customWidth="1"/>
    <col min="4876" max="4877" width="11.42578125" style="173"/>
    <col min="4878" max="4878" width="12.5703125" style="173" bestFit="1" customWidth="1"/>
    <col min="4879" max="5120" width="11.42578125" style="173"/>
    <col min="5121" max="5121" width="0.140625" style="173" customWidth="1"/>
    <col min="5122" max="5122" width="2.7109375" style="173" customWidth="1"/>
    <col min="5123" max="5123" width="15.42578125" style="173" customWidth="1"/>
    <col min="5124" max="5124" width="1.28515625" style="173" customWidth="1"/>
    <col min="5125" max="5125" width="23" style="173" bestFit="1" customWidth="1"/>
    <col min="5126" max="5126" width="13.140625" style="173" bestFit="1" customWidth="1"/>
    <col min="5127" max="5127" width="9" style="173" bestFit="1" customWidth="1"/>
    <col min="5128" max="5128" width="2.140625" style="173" customWidth="1"/>
    <col min="5129" max="5130" width="7" style="173" customWidth="1"/>
    <col min="5131" max="5131" width="6.85546875" style="173" customWidth="1"/>
    <col min="5132" max="5133" width="11.42578125" style="173"/>
    <col min="5134" max="5134" width="12.5703125" style="173" bestFit="1" customWidth="1"/>
    <col min="5135" max="5376" width="11.42578125" style="173"/>
    <col min="5377" max="5377" width="0.140625" style="173" customWidth="1"/>
    <col min="5378" max="5378" width="2.7109375" style="173" customWidth="1"/>
    <col min="5379" max="5379" width="15.42578125" style="173" customWidth="1"/>
    <col min="5380" max="5380" width="1.28515625" style="173" customWidth="1"/>
    <col min="5381" max="5381" width="23" style="173" bestFit="1" customWidth="1"/>
    <col min="5382" max="5382" width="13.140625" style="173" bestFit="1" customWidth="1"/>
    <col min="5383" max="5383" width="9" style="173" bestFit="1" customWidth="1"/>
    <col min="5384" max="5384" width="2.140625" style="173" customWidth="1"/>
    <col min="5385" max="5386" width="7" style="173" customWidth="1"/>
    <col min="5387" max="5387" width="6.85546875" style="173" customWidth="1"/>
    <col min="5388" max="5389" width="11.42578125" style="173"/>
    <col min="5390" max="5390" width="12.5703125" style="173" bestFit="1" customWidth="1"/>
    <col min="5391" max="5632" width="11.42578125" style="173"/>
    <col min="5633" max="5633" width="0.140625" style="173" customWidth="1"/>
    <col min="5634" max="5634" width="2.7109375" style="173" customWidth="1"/>
    <col min="5635" max="5635" width="15.42578125" style="173" customWidth="1"/>
    <col min="5636" max="5636" width="1.28515625" style="173" customWidth="1"/>
    <col min="5637" max="5637" width="23" style="173" bestFit="1" customWidth="1"/>
    <col min="5638" max="5638" width="13.140625" style="173" bestFit="1" customWidth="1"/>
    <col min="5639" max="5639" width="9" style="173" bestFit="1" customWidth="1"/>
    <col min="5640" max="5640" width="2.140625" style="173" customWidth="1"/>
    <col min="5641" max="5642" width="7" style="173" customWidth="1"/>
    <col min="5643" max="5643" width="6.85546875" style="173" customWidth="1"/>
    <col min="5644" max="5645" width="11.42578125" style="173"/>
    <col min="5646" max="5646" width="12.5703125" style="173" bestFit="1" customWidth="1"/>
    <col min="5647" max="5888" width="11.42578125" style="173"/>
    <col min="5889" max="5889" width="0.140625" style="173" customWidth="1"/>
    <col min="5890" max="5890" width="2.7109375" style="173" customWidth="1"/>
    <col min="5891" max="5891" width="15.42578125" style="173" customWidth="1"/>
    <col min="5892" max="5892" width="1.28515625" style="173" customWidth="1"/>
    <col min="5893" max="5893" width="23" style="173" bestFit="1" customWidth="1"/>
    <col min="5894" max="5894" width="13.140625" style="173" bestFit="1" customWidth="1"/>
    <col min="5895" max="5895" width="9" style="173" bestFit="1" customWidth="1"/>
    <col min="5896" max="5896" width="2.140625" style="173" customWidth="1"/>
    <col min="5897" max="5898" width="7" style="173" customWidth="1"/>
    <col min="5899" max="5899" width="6.85546875" style="173" customWidth="1"/>
    <col min="5900" max="5901" width="11.42578125" style="173"/>
    <col min="5902" max="5902" width="12.5703125" style="173" bestFit="1" customWidth="1"/>
    <col min="5903" max="6144" width="11.42578125" style="173"/>
    <col min="6145" max="6145" width="0.140625" style="173" customWidth="1"/>
    <col min="6146" max="6146" width="2.7109375" style="173" customWidth="1"/>
    <col min="6147" max="6147" width="15.42578125" style="173" customWidth="1"/>
    <col min="6148" max="6148" width="1.28515625" style="173" customWidth="1"/>
    <col min="6149" max="6149" width="23" style="173" bestFit="1" customWidth="1"/>
    <col min="6150" max="6150" width="13.140625" style="173" bestFit="1" customWidth="1"/>
    <col min="6151" max="6151" width="9" style="173" bestFit="1" customWidth="1"/>
    <col min="6152" max="6152" width="2.140625" style="173" customWidth="1"/>
    <col min="6153" max="6154" width="7" style="173" customWidth="1"/>
    <col min="6155" max="6155" width="6.85546875" style="173" customWidth="1"/>
    <col min="6156" max="6157" width="11.42578125" style="173"/>
    <col min="6158" max="6158" width="12.5703125" style="173" bestFit="1" customWidth="1"/>
    <col min="6159" max="6400" width="11.42578125" style="173"/>
    <col min="6401" max="6401" width="0.140625" style="173" customWidth="1"/>
    <col min="6402" max="6402" width="2.7109375" style="173" customWidth="1"/>
    <col min="6403" max="6403" width="15.42578125" style="173" customWidth="1"/>
    <col min="6404" max="6404" width="1.28515625" style="173" customWidth="1"/>
    <col min="6405" max="6405" width="23" style="173" bestFit="1" customWidth="1"/>
    <col min="6406" max="6406" width="13.140625" style="173" bestFit="1" customWidth="1"/>
    <col min="6407" max="6407" width="9" style="173" bestFit="1" customWidth="1"/>
    <col min="6408" max="6408" width="2.140625" style="173" customWidth="1"/>
    <col min="6409" max="6410" width="7" style="173" customWidth="1"/>
    <col min="6411" max="6411" width="6.85546875" style="173" customWidth="1"/>
    <col min="6412" max="6413" width="11.42578125" style="173"/>
    <col min="6414" max="6414" width="12.5703125" style="173" bestFit="1" customWidth="1"/>
    <col min="6415" max="6656" width="11.42578125" style="173"/>
    <col min="6657" max="6657" width="0.140625" style="173" customWidth="1"/>
    <col min="6658" max="6658" width="2.7109375" style="173" customWidth="1"/>
    <col min="6659" max="6659" width="15.42578125" style="173" customWidth="1"/>
    <col min="6660" max="6660" width="1.28515625" style="173" customWidth="1"/>
    <col min="6661" max="6661" width="23" style="173" bestFit="1" customWidth="1"/>
    <col min="6662" max="6662" width="13.140625" style="173" bestFit="1" customWidth="1"/>
    <col min="6663" max="6663" width="9" style="173" bestFit="1" customWidth="1"/>
    <col min="6664" max="6664" width="2.140625" style="173" customWidth="1"/>
    <col min="6665" max="6666" width="7" style="173" customWidth="1"/>
    <col min="6667" max="6667" width="6.85546875" style="173" customWidth="1"/>
    <col min="6668" max="6669" width="11.42578125" style="173"/>
    <col min="6670" max="6670" width="12.5703125" style="173" bestFit="1" customWidth="1"/>
    <col min="6671" max="6912" width="11.42578125" style="173"/>
    <col min="6913" max="6913" width="0.140625" style="173" customWidth="1"/>
    <col min="6914" max="6914" width="2.7109375" style="173" customWidth="1"/>
    <col min="6915" max="6915" width="15.42578125" style="173" customWidth="1"/>
    <col min="6916" max="6916" width="1.28515625" style="173" customWidth="1"/>
    <col min="6917" max="6917" width="23" style="173" bestFit="1" customWidth="1"/>
    <col min="6918" max="6918" width="13.140625" style="173" bestFit="1" customWidth="1"/>
    <col min="6919" max="6919" width="9" style="173" bestFit="1" customWidth="1"/>
    <col min="6920" max="6920" width="2.140625" style="173" customWidth="1"/>
    <col min="6921" max="6922" width="7" style="173" customWidth="1"/>
    <col min="6923" max="6923" width="6.85546875" style="173" customWidth="1"/>
    <col min="6924" max="6925" width="11.42578125" style="173"/>
    <col min="6926" max="6926" width="12.5703125" style="173" bestFit="1" customWidth="1"/>
    <col min="6927" max="7168" width="11.42578125" style="173"/>
    <col min="7169" max="7169" width="0.140625" style="173" customWidth="1"/>
    <col min="7170" max="7170" width="2.7109375" style="173" customWidth="1"/>
    <col min="7171" max="7171" width="15.42578125" style="173" customWidth="1"/>
    <col min="7172" max="7172" width="1.28515625" style="173" customWidth="1"/>
    <col min="7173" max="7173" width="23" style="173" bestFit="1" customWidth="1"/>
    <col min="7174" max="7174" width="13.140625" style="173" bestFit="1" customWidth="1"/>
    <col min="7175" max="7175" width="9" style="173" bestFit="1" customWidth="1"/>
    <col min="7176" max="7176" width="2.140625" style="173" customWidth="1"/>
    <col min="7177" max="7178" width="7" style="173" customWidth="1"/>
    <col min="7179" max="7179" width="6.85546875" style="173" customWidth="1"/>
    <col min="7180" max="7181" width="11.42578125" style="173"/>
    <col min="7182" max="7182" width="12.5703125" style="173" bestFit="1" customWidth="1"/>
    <col min="7183" max="7424" width="11.42578125" style="173"/>
    <col min="7425" max="7425" width="0.140625" style="173" customWidth="1"/>
    <col min="7426" max="7426" width="2.7109375" style="173" customWidth="1"/>
    <col min="7427" max="7427" width="15.42578125" style="173" customWidth="1"/>
    <col min="7428" max="7428" width="1.28515625" style="173" customWidth="1"/>
    <col min="7429" max="7429" width="23" style="173" bestFit="1" customWidth="1"/>
    <col min="7430" max="7430" width="13.140625" style="173" bestFit="1" customWidth="1"/>
    <col min="7431" max="7431" width="9" style="173" bestFit="1" customWidth="1"/>
    <col min="7432" max="7432" width="2.140625" style="173" customWidth="1"/>
    <col min="7433" max="7434" width="7" style="173" customWidth="1"/>
    <col min="7435" max="7435" width="6.85546875" style="173" customWidth="1"/>
    <col min="7436" max="7437" width="11.42578125" style="173"/>
    <col min="7438" max="7438" width="12.5703125" style="173" bestFit="1" customWidth="1"/>
    <col min="7439" max="7680" width="11.42578125" style="173"/>
    <col min="7681" max="7681" width="0.140625" style="173" customWidth="1"/>
    <col min="7682" max="7682" width="2.7109375" style="173" customWidth="1"/>
    <col min="7683" max="7683" width="15.42578125" style="173" customWidth="1"/>
    <col min="7684" max="7684" width="1.28515625" style="173" customWidth="1"/>
    <col min="7685" max="7685" width="23" style="173" bestFit="1" customWidth="1"/>
    <col min="7686" max="7686" width="13.140625" style="173" bestFit="1" customWidth="1"/>
    <col min="7687" max="7687" width="9" style="173" bestFit="1" customWidth="1"/>
    <col min="7688" max="7688" width="2.140625" style="173" customWidth="1"/>
    <col min="7689" max="7690" width="7" style="173" customWidth="1"/>
    <col min="7691" max="7691" width="6.85546875" style="173" customWidth="1"/>
    <col min="7692" max="7693" width="11.42578125" style="173"/>
    <col min="7694" max="7694" width="12.5703125" style="173" bestFit="1" customWidth="1"/>
    <col min="7695" max="7936" width="11.42578125" style="173"/>
    <col min="7937" max="7937" width="0.140625" style="173" customWidth="1"/>
    <col min="7938" max="7938" width="2.7109375" style="173" customWidth="1"/>
    <col min="7939" max="7939" width="15.42578125" style="173" customWidth="1"/>
    <col min="7940" max="7940" width="1.28515625" style="173" customWidth="1"/>
    <col min="7941" max="7941" width="23" style="173" bestFit="1" customWidth="1"/>
    <col min="7942" max="7942" width="13.140625" style="173" bestFit="1" customWidth="1"/>
    <col min="7943" max="7943" width="9" style="173" bestFit="1" customWidth="1"/>
    <col min="7944" max="7944" width="2.140625" style="173" customWidth="1"/>
    <col min="7945" max="7946" width="7" style="173" customWidth="1"/>
    <col min="7947" max="7947" width="6.85546875" style="173" customWidth="1"/>
    <col min="7948" max="7949" width="11.42578125" style="173"/>
    <col min="7950" max="7950" width="12.5703125" style="173" bestFit="1" customWidth="1"/>
    <col min="7951" max="8192" width="11.42578125" style="173"/>
    <col min="8193" max="8193" width="0.140625" style="173" customWidth="1"/>
    <col min="8194" max="8194" width="2.7109375" style="173" customWidth="1"/>
    <col min="8195" max="8195" width="15.42578125" style="173" customWidth="1"/>
    <col min="8196" max="8196" width="1.28515625" style="173" customWidth="1"/>
    <col min="8197" max="8197" width="23" style="173" bestFit="1" customWidth="1"/>
    <col min="8198" max="8198" width="13.140625" style="173" bestFit="1" customWidth="1"/>
    <col min="8199" max="8199" width="9" style="173" bestFit="1" customWidth="1"/>
    <col min="8200" max="8200" width="2.140625" style="173" customWidth="1"/>
    <col min="8201" max="8202" width="7" style="173" customWidth="1"/>
    <col min="8203" max="8203" width="6.85546875" style="173" customWidth="1"/>
    <col min="8204" max="8205" width="11.42578125" style="173"/>
    <col min="8206" max="8206" width="12.5703125" style="173" bestFit="1" customWidth="1"/>
    <col min="8207" max="8448" width="11.42578125" style="173"/>
    <col min="8449" max="8449" width="0.140625" style="173" customWidth="1"/>
    <col min="8450" max="8450" width="2.7109375" style="173" customWidth="1"/>
    <col min="8451" max="8451" width="15.42578125" style="173" customWidth="1"/>
    <col min="8452" max="8452" width="1.28515625" style="173" customWidth="1"/>
    <col min="8453" max="8453" width="23" style="173" bestFit="1" customWidth="1"/>
    <col min="8454" max="8454" width="13.140625" style="173" bestFit="1" customWidth="1"/>
    <col min="8455" max="8455" width="9" style="173" bestFit="1" customWidth="1"/>
    <col min="8456" max="8456" width="2.140625" style="173" customWidth="1"/>
    <col min="8457" max="8458" width="7" style="173" customWidth="1"/>
    <col min="8459" max="8459" width="6.85546875" style="173" customWidth="1"/>
    <col min="8460" max="8461" width="11.42578125" style="173"/>
    <col min="8462" max="8462" width="12.5703125" style="173" bestFit="1" customWidth="1"/>
    <col min="8463" max="8704" width="11.42578125" style="173"/>
    <col min="8705" max="8705" width="0.140625" style="173" customWidth="1"/>
    <col min="8706" max="8706" width="2.7109375" style="173" customWidth="1"/>
    <col min="8707" max="8707" width="15.42578125" style="173" customWidth="1"/>
    <col min="8708" max="8708" width="1.28515625" style="173" customWidth="1"/>
    <col min="8709" max="8709" width="23" style="173" bestFit="1" customWidth="1"/>
    <col min="8710" max="8710" width="13.140625" style="173" bestFit="1" customWidth="1"/>
    <col min="8711" max="8711" width="9" style="173" bestFit="1" customWidth="1"/>
    <col min="8712" max="8712" width="2.140625" style="173" customWidth="1"/>
    <col min="8713" max="8714" width="7" style="173" customWidth="1"/>
    <col min="8715" max="8715" width="6.85546875" style="173" customWidth="1"/>
    <col min="8716" max="8717" width="11.42578125" style="173"/>
    <col min="8718" max="8718" width="12.5703125" style="173" bestFit="1" customWidth="1"/>
    <col min="8719" max="8960" width="11.42578125" style="173"/>
    <col min="8961" max="8961" width="0.140625" style="173" customWidth="1"/>
    <col min="8962" max="8962" width="2.7109375" style="173" customWidth="1"/>
    <col min="8963" max="8963" width="15.42578125" style="173" customWidth="1"/>
    <col min="8964" max="8964" width="1.28515625" style="173" customWidth="1"/>
    <col min="8965" max="8965" width="23" style="173" bestFit="1" customWidth="1"/>
    <col min="8966" max="8966" width="13.140625" style="173" bestFit="1" customWidth="1"/>
    <col min="8967" max="8967" width="9" style="173" bestFit="1" customWidth="1"/>
    <col min="8968" max="8968" width="2.140625" style="173" customWidth="1"/>
    <col min="8969" max="8970" width="7" style="173" customWidth="1"/>
    <col min="8971" max="8971" width="6.85546875" style="173" customWidth="1"/>
    <col min="8972" max="8973" width="11.42578125" style="173"/>
    <col min="8974" max="8974" width="12.5703125" style="173" bestFit="1" customWidth="1"/>
    <col min="8975" max="9216" width="11.42578125" style="173"/>
    <col min="9217" max="9217" width="0.140625" style="173" customWidth="1"/>
    <col min="9218" max="9218" width="2.7109375" style="173" customWidth="1"/>
    <col min="9219" max="9219" width="15.42578125" style="173" customWidth="1"/>
    <col min="9220" max="9220" width="1.28515625" style="173" customWidth="1"/>
    <col min="9221" max="9221" width="23" style="173" bestFit="1" customWidth="1"/>
    <col min="9222" max="9222" width="13.140625" style="173" bestFit="1" customWidth="1"/>
    <col min="9223" max="9223" width="9" style="173" bestFit="1" customWidth="1"/>
    <col min="9224" max="9224" width="2.140625" style="173" customWidth="1"/>
    <col min="9225" max="9226" width="7" style="173" customWidth="1"/>
    <col min="9227" max="9227" width="6.85546875" style="173" customWidth="1"/>
    <col min="9228" max="9229" width="11.42578125" style="173"/>
    <col min="9230" max="9230" width="12.5703125" style="173" bestFit="1" customWidth="1"/>
    <col min="9231" max="9472" width="11.42578125" style="173"/>
    <col min="9473" max="9473" width="0.140625" style="173" customWidth="1"/>
    <col min="9474" max="9474" width="2.7109375" style="173" customWidth="1"/>
    <col min="9475" max="9475" width="15.42578125" style="173" customWidth="1"/>
    <col min="9476" max="9476" width="1.28515625" style="173" customWidth="1"/>
    <col min="9477" max="9477" width="23" style="173" bestFit="1" customWidth="1"/>
    <col min="9478" max="9478" width="13.140625" style="173" bestFit="1" customWidth="1"/>
    <col min="9479" max="9479" width="9" style="173" bestFit="1" customWidth="1"/>
    <col min="9480" max="9480" width="2.140625" style="173" customWidth="1"/>
    <col min="9481" max="9482" width="7" style="173" customWidth="1"/>
    <col min="9483" max="9483" width="6.85546875" style="173" customWidth="1"/>
    <col min="9484" max="9485" width="11.42578125" style="173"/>
    <col min="9486" max="9486" width="12.5703125" style="173" bestFit="1" customWidth="1"/>
    <col min="9487" max="9728" width="11.42578125" style="173"/>
    <col min="9729" max="9729" width="0.140625" style="173" customWidth="1"/>
    <col min="9730" max="9730" width="2.7109375" style="173" customWidth="1"/>
    <col min="9731" max="9731" width="15.42578125" style="173" customWidth="1"/>
    <col min="9732" max="9732" width="1.28515625" style="173" customWidth="1"/>
    <col min="9733" max="9733" width="23" style="173" bestFit="1" customWidth="1"/>
    <col min="9734" max="9734" width="13.140625" style="173" bestFit="1" customWidth="1"/>
    <col min="9735" max="9735" width="9" style="173" bestFit="1" customWidth="1"/>
    <col min="9736" max="9736" width="2.140625" style="173" customWidth="1"/>
    <col min="9737" max="9738" width="7" style="173" customWidth="1"/>
    <col min="9739" max="9739" width="6.85546875" style="173" customWidth="1"/>
    <col min="9740" max="9741" width="11.42578125" style="173"/>
    <col min="9742" max="9742" width="12.5703125" style="173" bestFit="1" customWidth="1"/>
    <col min="9743" max="9984" width="11.42578125" style="173"/>
    <col min="9985" max="9985" width="0.140625" style="173" customWidth="1"/>
    <col min="9986" max="9986" width="2.7109375" style="173" customWidth="1"/>
    <col min="9987" max="9987" width="15.42578125" style="173" customWidth="1"/>
    <col min="9988" max="9988" width="1.28515625" style="173" customWidth="1"/>
    <col min="9989" max="9989" width="23" style="173" bestFit="1" customWidth="1"/>
    <col min="9990" max="9990" width="13.140625" style="173" bestFit="1" customWidth="1"/>
    <col min="9991" max="9991" width="9" style="173" bestFit="1" customWidth="1"/>
    <col min="9992" max="9992" width="2.140625" style="173" customWidth="1"/>
    <col min="9993" max="9994" width="7" style="173" customWidth="1"/>
    <col min="9995" max="9995" width="6.85546875" style="173" customWidth="1"/>
    <col min="9996" max="9997" width="11.42578125" style="173"/>
    <col min="9998" max="9998" width="12.5703125" style="173" bestFit="1" customWidth="1"/>
    <col min="9999" max="10240" width="11.42578125" style="173"/>
    <col min="10241" max="10241" width="0.140625" style="173" customWidth="1"/>
    <col min="10242" max="10242" width="2.7109375" style="173" customWidth="1"/>
    <col min="10243" max="10243" width="15.42578125" style="173" customWidth="1"/>
    <col min="10244" max="10244" width="1.28515625" style="173" customWidth="1"/>
    <col min="10245" max="10245" width="23" style="173" bestFit="1" customWidth="1"/>
    <col min="10246" max="10246" width="13.140625" style="173" bestFit="1" customWidth="1"/>
    <col min="10247" max="10247" width="9" style="173" bestFit="1" customWidth="1"/>
    <col min="10248" max="10248" width="2.140625" style="173" customWidth="1"/>
    <col min="10249" max="10250" width="7" style="173" customWidth="1"/>
    <col min="10251" max="10251" width="6.85546875" style="173" customWidth="1"/>
    <col min="10252" max="10253" width="11.42578125" style="173"/>
    <col min="10254" max="10254" width="12.5703125" style="173" bestFit="1" customWidth="1"/>
    <col min="10255" max="10496" width="11.42578125" style="173"/>
    <col min="10497" max="10497" width="0.140625" style="173" customWidth="1"/>
    <col min="10498" max="10498" width="2.7109375" style="173" customWidth="1"/>
    <col min="10499" max="10499" width="15.42578125" style="173" customWidth="1"/>
    <col min="10500" max="10500" width="1.28515625" style="173" customWidth="1"/>
    <col min="10501" max="10501" width="23" style="173" bestFit="1" customWidth="1"/>
    <col min="10502" max="10502" width="13.140625" style="173" bestFit="1" customWidth="1"/>
    <col min="10503" max="10503" width="9" style="173" bestFit="1" customWidth="1"/>
    <col min="10504" max="10504" width="2.140625" style="173" customWidth="1"/>
    <col min="10505" max="10506" width="7" style="173" customWidth="1"/>
    <col min="10507" max="10507" width="6.85546875" style="173" customWidth="1"/>
    <col min="10508" max="10509" width="11.42578125" style="173"/>
    <col min="10510" max="10510" width="12.5703125" style="173" bestFit="1" customWidth="1"/>
    <col min="10511" max="10752" width="11.42578125" style="173"/>
    <col min="10753" max="10753" width="0.140625" style="173" customWidth="1"/>
    <col min="10754" max="10754" width="2.7109375" style="173" customWidth="1"/>
    <col min="10755" max="10755" width="15.42578125" style="173" customWidth="1"/>
    <col min="10756" max="10756" width="1.28515625" style="173" customWidth="1"/>
    <col min="10757" max="10757" width="23" style="173" bestFit="1" customWidth="1"/>
    <col min="10758" max="10758" width="13.140625" style="173" bestFit="1" customWidth="1"/>
    <col min="10759" max="10759" width="9" style="173" bestFit="1" customWidth="1"/>
    <col min="10760" max="10760" width="2.140625" style="173" customWidth="1"/>
    <col min="10761" max="10762" width="7" style="173" customWidth="1"/>
    <col min="10763" max="10763" width="6.85546875" style="173" customWidth="1"/>
    <col min="10764" max="10765" width="11.42578125" style="173"/>
    <col min="10766" max="10766" width="12.5703125" style="173" bestFit="1" customWidth="1"/>
    <col min="10767" max="11008" width="11.42578125" style="173"/>
    <col min="11009" max="11009" width="0.140625" style="173" customWidth="1"/>
    <col min="11010" max="11010" width="2.7109375" style="173" customWidth="1"/>
    <col min="11011" max="11011" width="15.42578125" style="173" customWidth="1"/>
    <col min="11012" max="11012" width="1.28515625" style="173" customWidth="1"/>
    <col min="11013" max="11013" width="23" style="173" bestFit="1" customWidth="1"/>
    <col min="11014" max="11014" width="13.140625" style="173" bestFit="1" customWidth="1"/>
    <col min="11015" max="11015" width="9" style="173" bestFit="1" customWidth="1"/>
    <col min="11016" max="11016" width="2.140625" style="173" customWidth="1"/>
    <col min="11017" max="11018" width="7" style="173" customWidth="1"/>
    <col min="11019" max="11019" width="6.85546875" style="173" customWidth="1"/>
    <col min="11020" max="11021" width="11.42578125" style="173"/>
    <col min="11022" max="11022" width="12.5703125" style="173" bestFit="1" customWidth="1"/>
    <col min="11023" max="11264" width="11.42578125" style="173"/>
    <col min="11265" max="11265" width="0.140625" style="173" customWidth="1"/>
    <col min="11266" max="11266" width="2.7109375" style="173" customWidth="1"/>
    <col min="11267" max="11267" width="15.42578125" style="173" customWidth="1"/>
    <col min="11268" max="11268" width="1.28515625" style="173" customWidth="1"/>
    <col min="11269" max="11269" width="23" style="173" bestFit="1" customWidth="1"/>
    <col min="11270" max="11270" width="13.140625" style="173" bestFit="1" customWidth="1"/>
    <col min="11271" max="11271" width="9" style="173" bestFit="1" customWidth="1"/>
    <col min="11272" max="11272" width="2.140625" style="173" customWidth="1"/>
    <col min="11273" max="11274" width="7" style="173" customWidth="1"/>
    <col min="11275" max="11275" width="6.85546875" style="173" customWidth="1"/>
    <col min="11276" max="11277" width="11.42578125" style="173"/>
    <col min="11278" max="11278" width="12.5703125" style="173" bestFit="1" customWidth="1"/>
    <col min="11279" max="11520" width="11.42578125" style="173"/>
    <col min="11521" max="11521" width="0.140625" style="173" customWidth="1"/>
    <col min="11522" max="11522" width="2.7109375" style="173" customWidth="1"/>
    <col min="11523" max="11523" width="15.42578125" style="173" customWidth="1"/>
    <col min="11524" max="11524" width="1.28515625" style="173" customWidth="1"/>
    <col min="11525" max="11525" width="23" style="173" bestFit="1" customWidth="1"/>
    <col min="11526" max="11526" width="13.140625" style="173" bestFit="1" customWidth="1"/>
    <col min="11527" max="11527" width="9" style="173" bestFit="1" customWidth="1"/>
    <col min="11528" max="11528" width="2.140625" style="173" customWidth="1"/>
    <col min="11529" max="11530" width="7" style="173" customWidth="1"/>
    <col min="11531" max="11531" width="6.85546875" style="173" customWidth="1"/>
    <col min="11532" max="11533" width="11.42578125" style="173"/>
    <col min="11534" max="11534" width="12.5703125" style="173" bestFit="1" customWidth="1"/>
    <col min="11535" max="11776" width="11.42578125" style="173"/>
    <col min="11777" max="11777" width="0.140625" style="173" customWidth="1"/>
    <col min="11778" max="11778" width="2.7109375" style="173" customWidth="1"/>
    <col min="11779" max="11779" width="15.42578125" style="173" customWidth="1"/>
    <col min="11780" max="11780" width="1.28515625" style="173" customWidth="1"/>
    <col min="11781" max="11781" width="23" style="173" bestFit="1" customWidth="1"/>
    <col min="11782" max="11782" width="13.140625" style="173" bestFit="1" customWidth="1"/>
    <col min="11783" max="11783" width="9" style="173" bestFit="1" customWidth="1"/>
    <col min="11784" max="11784" width="2.140625" style="173" customWidth="1"/>
    <col min="11785" max="11786" width="7" style="173" customWidth="1"/>
    <col min="11787" max="11787" width="6.85546875" style="173" customWidth="1"/>
    <col min="11788" max="11789" width="11.42578125" style="173"/>
    <col min="11790" max="11790" width="12.5703125" style="173" bestFit="1" customWidth="1"/>
    <col min="11791" max="12032" width="11.42578125" style="173"/>
    <col min="12033" max="12033" width="0.140625" style="173" customWidth="1"/>
    <col min="12034" max="12034" width="2.7109375" style="173" customWidth="1"/>
    <col min="12035" max="12035" width="15.42578125" style="173" customWidth="1"/>
    <col min="12036" max="12036" width="1.28515625" style="173" customWidth="1"/>
    <col min="12037" max="12037" width="23" style="173" bestFit="1" customWidth="1"/>
    <col min="12038" max="12038" width="13.140625" style="173" bestFit="1" customWidth="1"/>
    <col min="12039" max="12039" width="9" style="173" bestFit="1" customWidth="1"/>
    <col min="12040" max="12040" width="2.140625" style="173" customWidth="1"/>
    <col min="12041" max="12042" width="7" style="173" customWidth="1"/>
    <col min="12043" max="12043" width="6.85546875" style="173" customWidth="1"/>
    <col min="12044" max="12045" width="11.42578125" style="173"/>
    <col min="12046" max="12046" width="12.5703125" style="173" bestFit="1" customWidth="1"/>
    <col min="12047" max="12288" width="11.42578125" style="173"/>
    <col min="12289" max="12289" width="0.140625" style="173" customWidth="1"/>
    <col min="12290" max="12290" width="2.7109375" style="173" customWidth="1"/>
    <col min="12291" max="12291" width="15.42578125" style="173" customWidth="1"/>
    <col min="12292" max="12292" width="1.28515625" style="173" customWidth="1"/>
    <col min="12293" max="12293" width="23" style="173" bestFit="1" customWidth="1"/>
    <col min="12294" max="12294" width="13.140625" style="173" bestFit="1" customWidth="1"/>
    <col min="12295" max="12295" width="9" style="173" bestFit="1" customWidth="1"/>
    <col min="12296" max="12296" width="2.140625" style="173" customWidth="1"/>
    <col min="12297" max="12298" width="7" style="173" customWidth="1"/>
    <col min="12299" max="12299" width="6.85546875" style="173" customWidth="1"/>
    <col min="12300" max="12301" width="11.42578125" style="173"/>
    <col min="12302" max="12302" width="12.5703125" style="173" bestFit="1" customWidth="1"/>
    <col min="12303" max="12544" width="11.42578125" style="173"/>
    <col min="12545" max="12545" width="0.140625" style="173" customWidth="1"/>
    <col min="12546" max="12546" width="2.7109375" style="173" customWidth="1"/>
    <col min="12547" max="12547" width="15.42578125" style="173" customWidth="1"/>
    <col min="12548" max="12548" width="1.28515625" style="173" customWidth="1"/>
    <col min="12549" max="12549" width="23" style="173" bestFit="1" customWidth="1"/>
    <col min="12550" max="12550" width="13.140625" style="173" bestFit="1" customWidth="1"/>
    <col min="12551" max="12551" width="9" style="173" bestFit="1" customWidth="1"/>
    <col min="12552" max="12552" width="2.140625" style="173" customWidth="1"/>
    <col min="12553" max="12554" width="7" style="173" customWidth="1"/>
    <col min="12555" max="12555" width="6.85546875" style="173" customWidth="1"/>
    <col min="12556" max="12557" width="11.42578125" style="173"/>
    <col min="12558" max="12558" width="12.5703125" style="173" bestFit="1" customWidth="1"/>
    <col min="12559" max="12800" width="11.42578125" style="173"/>
    <col min="12801" max="12801" width="0.140625" style="173" customWidth="1"/>
    <col min="12802" max="12802" width="2.7109375" style="173" customWidth="1"/>
    <col min="12803" max="12803" width="15.42578125" style="173" customWidth="1"/>
    <col min="12804" max="12804" width="1.28515625" style="173" customWidth="1"/>
    <col min="12805" max="12805" width="23" style="173" bestFit="1" customWidth="1"/>
    <col min="12806" max="12806" width="13.140625" style="173" bestFit="1" customWidth="1"/>
    <col min="12807" max="12807" width="9" style="173" bestFit="1" customWidth="1"/>
    <col min="12808" max="12808" width="2.140625" style="173" customWidth="1"/>
    <col min="12809" max="12810" width="7" style="173" customWidth="1"/>
    <col min="12811" max="12811" width="6.85546875" style="173" customWidth="1"/>
    <col min="12812" max="12813" width="11.42578125" style="173"/>
    <col min="12814" max="12814" width="12.5703125" style="173" bestFit="1" customWidth="1"/>
    <col min="12815" max="13056" width="11.42578125" style="173"/>
    <col min="13057" max="13057" width="0.140625" style="173" customWidth="1"/>
    <col min="13058" max="13058" width="2.7109375" style="173" customWidth="1"/>
    <col min="13059" max="13059" width="15.42578125" style="173" customWidth="1"/>
    <col min="13060" max="13060" width="1.28515625" style="173" customWidth="1"/>
    <col min="13061" max="13061" width="23" style="173" bestFit="1" customWidth="1"/>
    <col min="13062" max="13062" width="13.140625" style="173" bestFit="1" customWidth="1"/>
    <col min="13063" max="13063" width="9" style="173" bestFit="1" customWidth="1"/>
    <col min="13064" max="13064" width="2.140625" style="173" customWidth="1"/>
    <col min="13065" max="13066" width="7" style="173" customWidth="1"/>
    <col min="13067" max="13067" width="6.85546875" style="173" customWidth="1"/>
    <col min="13068" max="13069" width="11.42578125" style="173"/>
    <col min="13070" max="13070" width="12.5703125" style="173" bestFit="1" customWidth="1"/>
    <col min="13071" max="13312" width="11.42578125" style="173"/>
    <col min="13313" max="13313" width="0.140625" style="173" customWidth="1"/>
    <col min="13314" max="13314" width="2.7109375" style="173" customWidth="1"/>
    <col min="13315" max="13315" width="15.42578125" style="173" customWidth="1"/>
    <col min="13316" max="13316" width="1.28515625" style="173" customWidth="1"/>
    <col min="13317" max="13317" width="23" style="173" bestFit="1" customWidth="1"/>
    <col min="13318" max="13318" width="13.140625" style="173" bestFit="1" customWidth="1"/>
    <col min="13319" max="13319" width="9" style="173" bestFit="1" customWidth="1"/>
    <col min="13320" max="13320" width="2.140625" style="173" customWidth="1"/>
    <col min="13321" max="13322" width="7" style="173" customWidth="1"/>
    <col min="13323" max="13323" width="6.85546875" style="173" customWidth="1"/>
    <col min="13324" max="13325" width="11.42578125" style="173"/>
    <col min="13326" max="13326" width="12.5703125" style="173" bestFit="1" customWidth="1"/>
    <col min="13327" max="13568" width="11.42578125" style="173"/>
    <col min="13569" max="13569" width="0.140625" style="173" customWidth="1"/>
    <col min="13570" max="13570" width="2.7109375" style="173" customWidth="1"/>
    <col min="13571" max="13571" width="15.42578125" style="173" customWidth="1"/>
    <col min="13572" max="13572" width="1.28515625" style="173" customWidth="1"/>
    <col min="13573" max="13573" width="23" style="173" bestFit="1" customWidth="1"/>
    <col min="13574" max="13574" width="13.140625" style="173" bestFit="1" customWidth="1"/>
    <col min="13575" max="13575" width="9" style="173" bestFit="1" customWidth="1"/>
    <col min="13576" max="13576" width="2.140625" style="173" customWidth="1"/>
    <col min="13577" max="13578" width="7" style="173" customWidth="1"/>
    <col min="13579" max="13579" width="6.85546875" style="173" customWidth="1"/>
    <col min="13580" max="13581" width="11.42578125" style="173"/>
    <col min="13582" max="13582" width="12.5703125" style="173" bestFit="1" customWidth="1"/>
    <col min="13583" max="13824" width="11.42578125" style="173"/>
    <col min="13825" max="13825" width="0.140625" style="173" customWidth="1"/>
    <col min="13826" max="13826" width="2.7109375" style="173" customWidth="1"/>
    <col min="13827" max="13827" width="15.42578125" style="173" customWidth="1"/>
    <col min="13828" max="13828" width="1.28515625" style="173" customWidth="1"/>
    <col min="13829" max="13829" width="23" style="173" bestFit="1" customWidth="1"/>
    <col min="13830" max="13830" width="13.140625" style="173" bestFit="1" customWidth="1"/>
    <col min="13831" max="13831" width="9" style="173" bestFit="1" customWidth="1"/>
    <col min="13832" max="13832" width="2.140625" style="173" customWidth="1"/>
    <col min="13833" max="13834" width="7" style="173" customWidth="1"/>
    <col min="13835" max="13835" width="6.85546875" style="173" customWidth="1"/>
    <col min="13836" max="13837" width="11.42578125" style="173"/>
    <col min="13838" max="13838" width="12.5703125" style="173" bestFit="1" customWidth="1"/>
    <col min="13839" max="14080" width="11.42578125" style="173"/>
    <col min="14081" max="14081" width="0.140625" style="173" customWidth="1"/>
    <col min="14082" max="14082" width="2.7109375" style="173" customWidth="1"/>
    <col min="14083" max="14083" width="15.42578125" style="173" customWidth="1"/>
    <col min="14084" max="14084" width="1.28515625" style="173" customWidth="1"/>
    <col min="14085" max="14085" width="23" style="173" bestFit="1" customWidth="1"/>
    <col min="14086" max="14086" width="13.140625" style="173" bestFit="1" customWidth="1"/>
    <col min="14087" max="14087" width="9" style="173" bestFit="1" customWidth="1"/>
    <col min="14088" max="14088" width="2.140625" style="173" customWidth="1"/>
    <col min="14089" max="14090" width="7" style="173" customWidth="1"/>
    <col min="14091" max="14091" width="6.85546875" style="173" customWidth="1"/>
    <col min="14092" max="14093" width="11.42578125" style="173"/>
    <col min="14094" max="14094" width="12.5703125" style="173" bestFit="1" customWidth="1"/>
    <col min="14095" max="14336" width="11.42578125" style="173"/>
    <col min="14337" max="14337" width="0.140625" style="173" customWidth="1"/>
    <col min="14338" max="14338" width="2.7109375" style="173" customWidth="1"/>
    <col min="14339" max="14339" width="15.42578125" style="173" customWidth="1"/>
    <col min="14340" max="14340" width="1.28515625" style="173" customWidth="1"/>
    <col min="14341" max="14341" width="23" style="173" bestFit="1" customWidth="1"/>
    <col min="14342" max="14342" width="13.140625" style="173" bestFit="1" customWidth="1"/>
    <col min="14343" max="14343" width="9" style="173" bestFit="1" customWidth="1"/>
    <col min="14344" max="14344" width="2.140625" style="173" customWidth="1"/>
    <col min="14345" max="14346" width="7" style="173" customWidth="1"/>
    <col min="14347" max="14347" width="6.85546875" style="173" customWidth="1"/>
    <col min="14348" max="14349" width="11.42578125" style="173"/>
    <col min="14350" max="14350" width="12.5703125" style="173" bestFit="1" customWidth="1"/>
    <col min="14351" max="14592" width="11.42578125" style="173"/>
    <col min="14593" max="14593" width="0.140625" style="173" customWidth="1"/>
    <col min="14594" max="14594" width="2.7109375" style="173" customWidth="1"/>
    <col min="14595" max="14595" width="15.42578125" style="173" customWidth="1"/>
    <col min="14596" max="14596" width="1.28515625" style="173" customWidth="1"/>
    <col min="14597" max="14597" width="23" style="173" bestFit="1" customWidth="1"/>
    <col min="14598" max="14598" width="13.140625" style="173" bestFit="1" customWidth="1"/>
    <col min="14599" max="14599" width="9" style="173" bestFit="1" customWidth="1"/>
    <col min="14600" max="14600" width="2.140625" style="173" customWidth="1"/>
    <col min="14601" max="14602" width="7" style="173" customWidth="1"/>
    <col min="14603" max="14603" width="6.85546875" style="173" customWidth="1"/>
    <col min="14604" max="14605" width="11.42578125" style="173"/>
    <col min="14606" max="14606" width="12.5703125" style="173" bestFit="1" customWidth="1"/>
    <col min="14607" max="14848" width="11.42578125" style="173"/>
    <col min="14849" max="14849" width="0.140625" style="173" customWidth="1"/>
    <col min="14850" max="14850" width="2.7109375" style="173" customWidth="1"/>
    <col min="14851" max="14851" width="15.42578125" style="173" customWidth="1"/>
    <col min="14852" max="14852" width="1.28515625" style="173" customWidth="1"/>
    <col min="14853" max="14853" width="23" style="173" bestFit="1" customWidth="1"/>
    <col min="14854" max="14854" width="13.140625" style="173" bestFit="1" customWidth="1"/>
    <col min="14855" max="14855" width="9" style="173" bestFit="1" customWidth="1"/>
    <col min="14856" max="14856" width="2.140625" style="173" customWidth="1"/>
    <col min="14857" max="14858" width="7" style="173" customWidth="1"/>
    <col min="14859" max="14859" width="6.85546875" style="173" customWidth="1"/>
    <col min="14860" max="14861" width="11.42578125" style="173"/>
    <col min="14862" max="14862" width="12.5703125" style="173" bestFit="1" customWidth="1"/>
    <col min="14863" max="15104" width="11.42578125" style="173"/>
    <col min="15105" max="15105" width="0.140625" style="173" customWidth="1"/>
    <col min="15106" max="15106" width="2.7109375" style="173" customWidth="1"/>
    <col min="15107" max="15107" width="15.42578125" style="173" customWidth="1"/>
    <col min="15108" max="15108" width="1.28515625" style="173" customWidth="1"/>
    <col min="15109" max="15109" width="23" style="173" bestFit="1" customWidth="1"/>
    <col min="15110" max="15110" width="13.140625" style="173" bestFit="1" customWidth="1"/>
    <col min="15111" max="15111" width="9" style="173" bestFit="1" customWidth="1"/>
    <col min="15112" max="15112" width="2.140625" style="173" customWidth="1"/>
    <col min="15113" max="15114" width="7" style="173" customWidth="1"/>
    <col min="15115" max="15115" width="6.85546875" style="173" customWidth="1"/>
    <col min="15116" max="15117" width="11.42578125" style="173"/>
    <col min="15118" max="15118" width="12.5703125" style="173" bestFit="1" customWidth="1"/>
    <col min="15119" max="15360" width="11.42578125" style="173"/>
    <col min="15361" max="15361" width="0.140625" style="173" customWidth="1"/>
    <col min="15362" max="15362" width="2.7109375" style="173" customWidth="1"/>
    <col min="15363" max="15363" width="15.42578125" style="173" customWidth="1"/>
    <col min="15364" max="15364" width="1.28515625" style="173" customWidth="1"/>
    <col min="15365" max="15365" width="23" style="173" bestFit="1" customWidth="1"/>
    <col min="15366" max="15366" width="13.140625" style="173" bestFit="1" customWidth="1"/>
    <col min="15367" max="15367" width="9" style="173" bestFit="1" customWidth="1"/>
    <col min="15368" max="15368" width="2.140625" style="173" customWidth="1"/>
    <col min="15369" max="15370" width="7" style="173" customWidth="1"/>
    <col min="15371" max="15371" width="6.85546875" style="173" customWidth="1"/>
    <col min="15372" max="15373" width="11.42578125" style="173"/>
    <col min="15374" max="15374" width="12.5703125" style="173" bestFit="1" customWidth="1"/>
    <col min="15375" max="15616" width="11.42578125" style="173"/>
    <col min="15617" max="15617" width="0.140625" style="173" customWidth="1"/>
    <col min="15618" max="15618" width="2.7109375" style="173" customWidth="1"/>
    <col min="15619" max="15619" width="15.42578125" style="173" customWidth="1"/>
    <col min="15620" max="15620" width="1.28515625" style="173" customWidth="1"/>
    <col min="15621" max="15621" width="23" style="173" bestFit="1" customWidth="1"/>
    <col min="15622" max="15622" width="13.140625" style="173" bestFit="1" customWidth="1"/>
    <col min="15623" max="15623" width="9" style="173" bestFit="1" customWidth="1"/>
    <col min="15624" max="15624" width="2.140625" style="173" customWidth="1"/>
    <col min="15625" max="15626" width="7" style="173" customWidth="1"/>
    <col min="15627" max="15627" width="6.85546875" style="173" customWidth="1"/>
    <col min="15628" max="15629" width="11.42578125" style="173"/>
    <col min="15630" max="15630" width="12.5703125" style="173" bestFit="1" customWidth="1"/>
    <col min="15631" max="15872" width="11.42578125" style="173"/>
    <col min="15873" max="15873" width="0.140625" style="173" customWidth="1"/>
    <col min="15874" max="15874" width="2.7109375" style="173" customWidth="1"/>
    <col min="15875" max="15875" width="15.42578125" style="173" customWidth="1"/>
    <col min="15876" max="15876" width="1.28515625" style="173" customWidth="1"/>
    <col min="15877" max="15877" width="23" style="173" bestFit="1" customWidth="1"/>
    <col min="15878" max="15878" width="13.140625" style="173" bestFit="1" customWidth="1"/>
    <col min="15879" max="15879" width="9" style="173" bestFit="1" customWidth="1"/>
    <col min="15880" max="15880" width="2.140625" style="173" customWidth="1"/>
    <col min="15881" max="15882" width="7" style="173" customWidth="1"/>
    <col min="15883" max="15883" width="6.85546875" style="173" customWidth="1"/>
    <col min="15884" max="15885" width="11.42578125" style="173"/>
    <col min="15886" max="15886" width="12.5703125" style="173" bestFit="1" customWidth="1"/>
    <col min="15887" max="16128" width="11.42578125" style="173"/>
    <col min="16129" max="16129" width="0.140625" style="173" customWidth="1"/>
    <col min="16130" max="16130" width="2.7109375" style="173" customWidth="1"/>
    <col min="16131" max="16131" width="15.42578125" style="173" customWidth="1"/>
    <col min="16132" max="16132" width="1.28515625" style="173" customWidth="1"/>
    <col min="16133" max="16133" width="23" style="173" bestFit="1" customWidth="1"/>
    <col min="16134" max="16134" width="13.140625" style="173" bestFit="1" customWidth="1"/>
    <col min="16135" max="16135" width="9" style="173" bestFit="1" customWidth="1"/>
    <col min="16136" max="16136" width="2.140625" style="173" customWidth="1"/>
    <col min="16137" max="16138" width="7" style="173" customWidth="1"/>
    <col min="16139" max="16139" width="6.85546875" style="173" customWidth="1"/>
    <col min="16140" max="16141" width="11.42578125" style="173"/>
    <col min="16142" max="16142" width="12.5703125" style="173" bestFit="1" customWidth="1"/>
    <col min="16143" max="16384" width="11.42578125" style="173"/>
  </cols>
  <sheetData>
    <row r="1" spans="3:17" ht="0.75" customHeight="1"/>
    <row r="2" spans="3:17" ht="21" customHeight="1">
      <c r="K2" s="937" t="s">
        <v>36</v>
      </c>
    </row>
    <row r="3" spans="3:17" ht="15" customHeight="1">
      <c r="E3" s="1028" t="s">
        <v>538</v>
      </c>
      <c r="F3" s="1028"/>
      <c r="G3" s="1028"/>
      <c r="H3" s="1028"/>
      <c r="I3" s="1028"/>
      <c r="J3" s="1028"/>
      <c r="K3" s="1028"/>
    </row>
    <row r="4" spans="3:17" ht="20.25" customHeight="1">
      <c r="C4" s="6" t="s">
        <v>424</v>
      </c>
    </row>
    <row r="5" spans="3:17" ht="12.75" customHeight="1"/>
    <row r="6" spans="3:17" ht="13.5" customHeight="1"/>
    <row r="7" spans="3:17" ht="12.75" customHeight="1">
      <c r="C7" s="1073" t="s">
        <v>602</v>
      </c>
      <c r="E7" s="310"/>
      <c r="F7" s="311" t="s">
        <v>6</v>
      </c>
      <c r="G7" s="311" t="s">
        <v>17</v>
      </c>
      <c r="H7" s="312"/>
      <c r="I7" s="313" t="s">
        <v>341</v>
      </c>
      <c r="J7" s="313"/>
      <c r="K7" s="314"/>
      <c r="L7" s="422"/>
    </row>
    <row r="8" spans="3:17" ht="12.75" customHeight="1">
      <c r="C8" s="1073"/>
      <c r="D8" s="173"/>
      <c r="E8" s="315" t="s">
        <v>15</v>
      </c>
      <c r="F8" s="316" t="s">
        <v>342</v>
      </c>
      <c r="G8" s="316" t="s">
        <v>10</v>
      </c>
      <c r="H8" s="317"/>
      <c r="I8" s="316">
        <v>2017</v>
      </c>
      <c r="J8" s="316">
        <v>2018</v>
      </c>
      <c r="K8" s="316" t="s">
        <v>628</v>
      </c>
      <c r="L8" s="423"/>
      <c r="M8" s="318"/>
      <c r="N8" s="318"/>
    </row>
    <row r="9" spans="3:17" ht="12.75" customHeight="1">
      <c r="C9" s="421"/>
      <c r="D9" s="173"/>
      <c r="E9" s="634" t="s">
        <v>78</v>
      </c>
      <c r="F9" s="635" t="s">
        <v>4</v>
      </c>
      <c r="G9" s="434">
        <f>'C33'!F27</f>
        <v>299.76</v>
      </c>
      <c r="H9" s="434"/>
      <c r="I9" s="434">
        <f>'C33'!G63</f>
        <v>2022.87778</v>
      </c>
      <c r="J9" s="434">
        <f>'C33'!G27</f>
        <v>907.73744700000009</v>
      </c>
      <c r="K9" s="636">
        <f>IF(I9&gt;0,IF((J9/I9-1)*100&gt;1000,"-",(J9/I9-1)*100),"-")</f>
        <v>-55.126431464386336</v>
      </c>
      <c r="M9" s="320"/>
      <c r="N9" s="321"/>
      <c r="O9" s="322"/>
      <c r="P9" s="322"/>
      <c r="Q9" s="322"/>
    </row>
    <row r="10" spans="3:17" ht="12.75" customHeight="1">
      <c r="C10" s="421"/>
      <c r="D10" s="173"/>
      <c r="E10" s="434" t="s">
        <v>79</v>
      </c>
      <c r="F10" s="635" t="s">
        <v>4</v>
      </c>
      <c r="G10" s="434">
        <f>SUM('C33'!F21:F22)</f>
        <v>1119.5900000000001</v>
      </c>
      <c r="H10" s="434"/>
      <c r="I10" s="434">
        <f>SUM('C33'!G56:G57)</f>
        <v>5598.1068949999999</v>
      </c>
      <c r="J10" s="434">
        <f>SUM('C33'!G21:G22)</f>
        <v>6952.492013</v>
      </c>
      <c r="K10" s="636">
        <f t="shared" ref="K10:K71" si="0">IF(I10&gt;0,IF((J10/I10-1)*100&gt;1000,"-",(J10/I10-1)*100),"-")</f>
        <v>24.193627299430133</v>
      </c>
      <c r="L10" s="319"/>
      <c r="M10" s="320"/>
      <c r="N10" s="321"/>
      <c r="O10" s="322"/>
      <c r="P10" s="322"/>
      <c r="Q10" s="322"/>
    </row>
    <row r="11" spans="3:17" ht="12.75" customHeight="1">
      <c r="C11" s="421"/>
      <c r="D11" s="173"/>
      <c r="E11" s="434" t="s">
        <v>80</v>
      </c>
      <c r="F11" s="635" t="s">
        <v>4</v>
      </c>
      <c r="G11" s="434">
        <f>'C33'!F23</f>
        <v>570.04999999999995</v>
      </c>
      <c r="H11" s="434"/>
      <c r="I11" s="434">
        <f>'C33'!G58</f>
        <v>23.30865</v>
      </c>
      <c r="J11" s="434">
        <f>'C33'!G23</f>
        <v>3009.3070250000001</v>
      </c>
      <c r="K11" s="636" t="str">
        <f>IF(I11&gt;0,IF((J11/I11-1)*100&gt;1000,"-",(J11/I11-1)*100),"-")</f>
        <v>-</v>
      </c>
      <c r="L11" s="319"/>
      <c r="M11" s="320"/>
      <c r="N11" s="321"/>
      <c r="O11" s="322"/>
      <c r="P11" s="322"/>
      <c r="Q11" s="322"/>
    </row>
    <row r="12" spans="3:17" ht="12.75" customHeight="1">
      <c r="C12" s="12"/>
      <c r="D12" s="173"/>
      <c r="E12" s="434" t="s">
        <v>42</v>
      </c>
      <c r="F12" s="635" t="s">
        <v>67</v>
      </c>
      <c r="G12" s="859">
        <f>'C35'!F54</f>
        <v>389.86</v>
      </c>
      <c r="H12" s="857"/>
      <c r="I12" s="859">
        <f>'C35'!G113</f>
        <v>965.99355299999991</v>
      </c>
      <c r="J12" s="434">
        <f>'C35'!G54</f>
        <v>1325.4138289999999</v>
      </c>
      <c r="K12" s="636">
        <f t="shared" si="0"/>
        <v>37.207316227295763</v>
      </c>
      <c r="L12" s="319"/>
      <c r="M12" s="320"/>
      <c r="N12" s="321"/>
      <c r="O12" s="322"/>
      <c r="P12" s="322"/>
      <c r="Q12" s="322"/>
    </row>
    <row r="13" spans="3:17" ht="12.75" customHeight="1">
      <c r="C13" s="173"/>
      <c r="D13" s="173"/>
      <c r="E13" s="434" t="s">
        <v>43</v>
      </c>
      <c r="F13" s="635" t="s">
        <v>67</v>
      </c>
      <c r="G13" s="860">
        <f>'C35'!F55</f>
        <v>401.82</v>
      </c>
      <c r="H13" s="860"/>
      <c r="I13" s="860">
        <f>'C35'!G114</f>
        <v>788.00397299999997</v>
      </c>
      <c r="J13" s="635">
        <f>'C35'!G55</f>
        <v>259.19158799999997</v>
      </c>
      <c r="K13" s="636">
        <f t="shared" si="0"/>
        <v>-67.10783233576413</v>
      </c>
      <c r="L13" s="323"/>
      <c r="M13" s="320"/>
      <c r="N13" s="321"/>
      <c r="O13" s="322"/>
      <c r="P13" s="322"/>
      <c r="Q13" s="322"/>
    </row>
    <row r="14" spans="3:17" ht="12.75" customHeight="1">
      <c r="C14" s="173"/>
      <c r="D14" s="173"/>
      <c r="E14" s="434" t="s">
        <v>46</v>
      </c>
      <c r="F14" s="635" t="s">
        <v>67</v>
      </c>
      <c r="G14" s="859">
        <f>'C35'!F14</f>
        <v>389.29</v>
      </c>
      <c r="H14" s="859"/>
      <c r="I14" s="859">
        <f>'C35'!G73</f>
        <v>41.850095000000003</v>
      </c>
      <c r="J14" s="859">
        <f>'C35'!G14</f>
        <v>270.40386000000001</v>
      </c>
      <c r="K14" s="636">
        <f t="shared" si="0"/>
        <v>546.12484153261778</v>
      </c>
      <c r="L14" s="319"/>
      <c r="M14" s="320"/>
      <c r="N14" s="321"/>
      <c r="O14" s="322"/>
      <c r="P14" s="322"/>
      <c r="Q14" s="322"/>
    </row>
    <row r="15" spans="3:17" ht="12.75" customHeight="1">
      <c r="C15" s="173"/>
      <c r="D15" s="173"/>
      <c r="E15" s="434" t="s">
        <v>47</v>
      </c>
      <c r="F15" s="635" t="s">
        <v>67</v>
      </c>
      <c r="G15" s="859">
        <f>'C35'!F15</f>
        <v>373.24</v>
      </c>
      <c r="H15" s="859"/>
      <c r="I15" s="859">
        <f>'C35'!G74</f>
        <v>76.337371000000005</v>
      </c>
      <c r="J15" s="859">
        <f>'C35'!G15</f>
        <v>150.727183</v>
      </c>
      <c r="K15" s="636">
        <f t="shared" si="0"/>
        <v>97.448747612751802</v>
      </c>
      <c r="L15" s="319"/>
      <c r="M15" s="320"/>
      <c r="N15" s="321"/>
      <c r="O15" s="322"/>
      <c r="P15" s="322"/>
      <c r="Q15" s="322"/>
    </row>
    <row r="16" spans="3:17" ht="12.75" customHeight="1">
      <c r="C16" s="173"/>
      <c r="D16" s="173"/>
      <c r="E16" s="434" t="s">
        <v>58</v>
      </c>
      <c r="F16" s="635" t="s">
        <v>67</v>
      </c>
      <c r="G16" s="859">
        <f>'C35'!F16</f>
        <v>822.86</v>
      </c>
      <c r="H16" s="859"/>
      <c r="I16" s="859">
        <f>'C35'!G75</f>
        <v>731.10257100000001</v>
      </c>
      <c r="J16" s="859">
        <f>'C35'!G16</f>
        <v>1181.8867499999999</v>
      </c>
      <c r="K16" s="636">
        <f t="shared" si="0"/>
        <v>61.658130730332218</v>
      </c>
      <c r="L16" s="319"/>
      <c r="M16" s="320"/>
      <c r="N16" s="321"/>
      <c r="O16" s="322"/>
      <c r="P16" s="322"/>
      <c r="Q16" s="322"/>
    </row>
    <row r="17" spans="3:17" ht="12.75" customHeight="1">
      <c r="C17" s="173"/>
      <c r="D17" s="173"/>
      <c r="E17" s="434" t="s">
        <v>50</v>
      </c>
      <c r="F17" s="635" t="s">
        <v>67</v>
      </c>
      <c r="G17" s="859">
        <f>'C35'!F42</f>
        <v>386.79</v>
      </c>
      <c r="H17" s="859"/>
      <c r="I17" s="859">
        <f>'C35'!G101</f>
        <v>18.012965000000001</v>
      </c>
      <c r="J17" s="434">
        <f>'C35'!G42</f>
        <v>-0.24577499999999902</v>
      </c>
      <c r="K17" s="636">
        <f t="shared" si="0"/>
        <v>-101.36443389525267</v>
      </c>
      <c r="L17" s="319"/>
      <c r="M17" s="320"/>
      <c r="N17" s="321"/>
      <c r="O17" s="322"/>
      <c r="P17" s="322"/>
      <c r="Q17" s="322"/>
    </row>
    <row r="18" spans="3:17" ht="12.75" customHeight="1">
      <c r="C18" s="173"/>
      <c r="D18" s="173"/>
      <c r="E18" s="434" t="s">
        <v>51</v>
      </c>
      <c r="F18" s="635" t="s">
        <v>67</v>
      </c>
      <c r="G18" s="859">
        <f>'C35'!F43</f>
        <v>389.19</v>
      </c>
      <c r="H18" s="859"/>
      <c r="I18" s="859">
        <f>'C35'!G102</f>
        <v>380.38279999999997</v>
      </c>
      <c r="J18" s="434">
        <f>'C35'!G43</f>
        <v>229.78120000000001</v>
      </c>
      <c r="K18" s="636">
        <f t="shared" si="0"/>
        <v>-39.592116152465351</v>
      </c>
      <c r="L18" s="319"/>
      <c r="M18" s="320"/>
      <c r="N18" s="321"/>
      <c r="O18" s="322"/>
      <c r="P18" s="322"/>
      <c r="Q18" s="322"/>
    </row>
    <row r="19" spans="3:17" ht="12.75" customHeight="1">
      <c r="C19" s="173"/>
      <c r="D19" s="173"/>
      <c r="E19" s="434" t="s">
        <v>65</v>
      </c>
      <c r="F19" s="635" t="s">
        <v>67</v>
      </c>
      <c r="G19" s="859">
        <f>'C35'!F44</f>
        <v>391.02</v>
      </c>
      <c r="H19" s="859"/>
      <c r="I19" s="859">
        <f>'C35'!G103</f>
        <v>-3.7364000000000002</v>
      </c>
      <c r="J19" s="434">
        <f>'C35'!G44</f>
        <v>-3.5375000000000001</v>
      </c>
      <c r="K19" s="636" t="str">
        <f>IF(I19&gt;0,IF((J19/I19-1)*100&gt;1000,"-",(J19/I19-1)*100),"-")</f>
        <v>-</v>
      </c>
      <c r="L19" s="319"/>
      <c r="M19" s="320"/>
      <c r="N19" s="321"/>
      <c r="O19" s="322"/>
      <c r="P19" s="322"/>
      <c r="Q19" s="322"/>
    </row>
    <row r="20" spans="3:17" ht="12.75" customHeight="1">
      <c r="C20" s="173"/>
      <c r="D20" s="173"/>
      <c r="E20" s="434" t="s">
        <v>48</v>
      </c>
      <c r="F20" s="635" t="s">
        <v>67</v>
      </c>
      <c r="G20" s="859">
        <f>'C35'!F23</f>
        <v>392.68</v>
      </c>
      <c r="H20" s="859"/>
      <c r="I20" s="859">
        <f>'C35'!G82</f>
        <v>-1.655599</v>
      </c>
      <c r="J20" s="434">
        <f>'C35'!G23</f>
        <v>-1.122663</v>
      </c>
      <c r="K20" s="636" t="str">
        <f>IF(I20&gt;0,IF((J20/I20-1)*100&gt;1000,"-",(J20/I20-1)*100),"-")</f>
        <v>-</v>
      </c>
      <c r="L20" s="319"/>
      <c r="M20" s="320"/>
      <c r="N20" s="321"/>
      <c r="O20" s="322"/>
      <c r="P20" s="322"/>
      <c r="Q20" s="322"/>
    </row>
    <row r="21" spans="3:17" ht="12.75" customHeight="1">
      <c r="C21" s="173"/>
      <c r="D21" s="173"/>
      <c r="E21" s="434" t="s">
        <v>49</v>
      </c>
      <c r="F21" s="635" t="s">
        <v>67</v>
      </c>
      <c r="G21" s="859">
        <f>'C35'!F24</f>
        <v>387.98</v>
      </c>
      <c r="H21" s="859"/>
      <c r="I21" s="859">
        <f>'C35'!G83</f>
        <v>576.11578899999893</v>
      </c>
      <c r="J21" s="434">
        <f>'C35'!G24</f>
        <v>-3.6667540000000001</v>
      </c>
      <c r="K21" s="636" t="str">
        <f>IF(I21&gt;0,IF(J21&gt;0,IF((J21/I21-1)*100&gt;1000,"-",(J21/I21-1)*100),"-"))</f>
        <v>-</v>
      </c>
      <c r="L21" s="323"/>
      <c r="M21" s="320"/>
      <c r="N21" s="321"/>
      <c r="O21" s="322"/>
      <c r="P21" s="322"/>
      <c r="Q21" s="322"/>
    </row>
    <row r="22" spans="3:17" ht="12.75" customHeight="1">
      <c r="C22" s="173"/>
      <c r="D22" s="173"/>
      <c r="E22" s="434" t="s">
        <v>69</v>
      </c>
      <c r="F22" s="635" t="s">
        <v>67</v>
      </c>
      <c r="G22" s="860">
        <f>'C35'!F34</f>
        <v>390.94</v>
      </c>
      <c r="H22" s="860"/>
      <c r="I22" s="860">
        <f>'C35'!G93</f>
        <v>189.82683399999999</v>
      </c>
      <c r="J22" s="635">
        <f>'C35'!G34</f>
        <v>108.726392</v>
      </c>
      <c r="K22" s="636">
        <f t="shared" si="0"/>
        <v>-42.723381247563765</v>
      </c>
      <c r="L22" s="323"/>
      <c r="M22" s="320"/>
      <c r="N22" s="321"/>
      <c r="O22" s="322"/>
      <c r="P22" s="322"/>
      <c r="Q22" s="322"/>
    </row>
    <row r="23" spans="3:17" ht="12.75" customHeight="1">
      <c r="C23" s="173"/>
      <c r="D23" s="173"/>
      <c r="E23" s="434" t="s">
        <v>130</v>
      </c>
      <c r="F23" s="635" t="s">
        <v>67</v>
      </c>
      <c r="G23" s="860">
        <f>'C35'!F12</f>
        <v>820.54</v>
      </c>
      <c r="H23" s="860"/>
      <c r="I23" s="860">
        <f>'C35'!G71</f>
        <v>2137.080935</v>
      </c>
      <c r="J23" s="635">
        <f>'C35'!G12</f>
        <v>561.78149399999904</v>
      </c>
      <c r="K23" s="636">
        <f t="shared" si="0"/>
        <v>-73.712671111354084</v>
      </c>
      <c r="L23" s="323"/>
      <c r="M23" s="320"/>
      <c r="N23" s="321"/>
      <c r="O23" s="322"/>
      <c r="P23" s="322"/>
      <c r="Q23" s="322"/>
    </row>
    <row r="24" spans="3:17" ht="12.75" customHeight="1">
      <c r="C24" s="173"/>
      <c r="D24" s="173"/>
      <c r="E24" s="493" t="s">
        <v>129</v>
      </c>
      <c r="F24" s="637" t="s">
        <v>67</v>
      </c>
      <c r="G24" s="861">
        <f>'C35'!F41</f>
        <v>415.51</v>
      </c>
      <c r="H24" s="861"/>
      <c r="I24" s="861">
        <f>'C35'!G100</f>
        <v>1818.4341610000001</v>
      </c>
      <c r="J24" s="637">
        <f>'C35'!G41</f>
        <v>2185.4875269999998</v>
      </c>
      <c r="K24" s="638">
        <f t="shared" si="0"/>
        <v>20.185133664567111</v>
      </c>
      <c r="L24" s="323"/>
      <c r="M24" s="320"/>
      <c r="N24" s="321"/>
      <c r="O24" s="322"/>
      <c r="P24" s="322"/>
      <c r="Q24" s="322"/>
    </row>
    <row r="25" spans="3:17" ht="12.75" customHeight="1">
      <c r="C25" s="173"/>
      <c r="D25" s="173"/>
      <c r="E25" s="639" t="s">
        <v>310</v>
      </c>
      <c r="F25" s="640"/>
      <c r="G25" s="640">
        <f>SUM(G9:G24)</f>
        <v>7941.119999999999</v>
      </c>
      <c r="H25" s="640"/>
      <c r="I25" s="542">
        <f>SUM(I9:I24)</f>
        <v>15362.042372999997</v>
      </c>
      <c r="J25" s="542">
        <f>SUM(J9:J24)</f>
        <v>17134.363615999999</v>
      </c>
      <c r="K25" s="641">
        <f>IF(I25&gt;0,(J25/I25-1)*100,0)</f>
        <v>11.537015716835919</v>
      </c>
      <c r="L25" s="323"/>
      <c r="M25" s="863"/>
      <c r="N25" s="321"/>
      <c r="O25" s="322"/>
      <c r="P25" s="322"/>
      <c r="Q25" s="322"/>
    </row>
    <row r="26" spans="3:17" ht="12.75" customHeight="1">
      <c r="C26" s="173"/>
      <c r="D26" s="173"/>
      <c r="E26" s="434" t="s">
        <v>81</v>
      </c>
      <c r="F26" s="635" t="s">
        <v>4</v>
      </c>
      <c r="G26" s="434">
        <f>SUM('C33'!F33:F35)</f>
        <v>1055.77</v>
      </c>
      <c r="H26" s="434"/>
      <c r="I26" s="434">
        <f>SUM('C33'!G71:G73)</f>
        <v>0</v>
      </c>
      <c r="J26" s="434">
        <f>SUM('C33'!G33:G35)</f>
        <v>2941.3240300000002</v>
      </c>
      <c r="K26" s="496" t="str">
        <f t="shared" si="0"/>
        <v>-</v>
      </c>
      <c r="L26" s="319"/>
      <c r="M26" s="320"/>
      <c r="N26" s="321"/>
      <c r="O26" s="322"/>
      <c r="P26" s="322"/>
      <c r="Q26" s="322"/>
    </row>
    <row r="27" spans="3:17" ht="12.75" customHeight="1">
      <c r="C27" s="173"/>
      <c r="D27" s="173"/>
      <c r="E27" s="434" t="s">
        <v>68</v>
      </c>
      <c r="F27" s="635" t="s">
        <v>67</v>
      </c>
      <c r="G27" s="859">
        <f>'C35'!F33</f>
        <v>790.68</v>
      </c>
      <c r="H27" s="859"/>
      <c r="I27" s="859">
        <f>'C35'!G92</f>
        <v>161.2988</v>
      </c>
      <c r="J27" s="434">
        <f>'C35'!G33</f>
        <v>49.715000000000003</v>
      </c>
      <c r="K27" s="496">
        <f t="shared" si="0"/>
        <v>-69.178319987501453</v>
      </c>
      <c r="L27" s="319"/>
      <c r="M27" s="320"/>
      <c r="N27" s="321"/>
      <c r="O27" s="322"/>
      <c r="P27" s="322"/>
      <c r="Q27" s="322"/>
    </row>
    <row r="28" spans="3:17" ht="12.75" customHeight="1">
      <c r="C28" s="173"/>
      <c r="D28" s="173"/>
      <c r="E28" s="434" t="s">
        <v>118</v>
      </c>
      <c r="F28" s="635" t="s">
        <v>67</v>
      </c>
      <c r="G28" s="859">
        <f>'C35'!F38</f>
        <v>804.36</v>
      </c>
      <c r="H28" s="859"/>
      <c r="I28" s="859">
        <f>'C35'!G97</f>
        <v>922.1972780000001</v>
      </c>
      <c r="J28" s="434">
        <f>'C35'!G38</f>
        <v>-4.9154660000000003</v>
      </c>
      <c r="K28" s="636" t="str">
        <f>IF(I28&gt;0,IF(J28&gt;0,IF((J28/I28-1)*100&gt;1000,"-",(J28/I28-1)*100),"-"))</f>
        <v>-</v>
      </c>
      <c r="L28" s="319"/>
      <c r="M28" s="320"/>
      <c r="N28" s="321"/>
      <c r="O28" s="322"/>
      <c r="P28" s="322"/>
      <c r="Q28" s="322"/>
    </row>
    <row r="29" spans="3:17" ht="12.75" customHeight="1">
      <c r="C29" s="173"/>
      <c r="D29" s="173"/>
      <c r="E29" s="493" t="s">
        <v>119</v>
      </c>
      <c r="F29" s="637" t="s">
        <v>67</v>
      </c>
      <c r="G29" s="862">
        <f>'C35'!F39</f>
        <v>274.64</v>
      </c>
      <c r="H29" s="862"/>
      <c r="I29" s="862">
        <f>'C35'!G98</f>
        <v>1.31769</v>
      </c>
      <c r="J29" s="493">
        <f>'C35'!G39</f>
        <v>15.069424999999999</v>
      </c>
      <c r="K29" s="638" t="str">
        <f t="shared" si="0"/>
        <v>-</v>
      </c>
      <c r="L29" s="319"/>
      <c r="M29" s="320"/>
      <c r="N29" s="321"/>
      <c r="O29" s="322"/>
      <c r="P29" s="322"/>
      <c r="Q29" s="322"/>
    </row>
    <row r="30" spans="3:17" ht="12.75" customHeight="1">
      <c r="C30" s="173"/>
      <c r="D30" s="173"/>
      <c r="E30" s="482" t="s">
        <v>311</v>
      </c>
      <c r="F30" s="640"/>
      <c r="G30" s="482">
        <f>SUM(G26:G29)</f>
        <v>2925.45</v>
      </c>
      <c r="H30" s="482"/>
      <c r="I30" s="482">
        <f>SUM(I26:I29)</f>
        <v>1084.8137680000002</v>
      </c>
      <c r="J30" s="482">
        <f>SUM(J26:J29)</f>
        <v>3001.1929890000006</v>
      </c>
      <c r="K30" s="643">
        <f>IF(I30&gt;0,(J30/I30-1)*100,0)</f>
        <v>176.65513450599937</v>
      </c>
      <c r="L30" s="323"/>
      <c r="M30" s="863"/>
      <c r="N30" s="321"/>
      <c r="O30" s="322"/>
      <c r="P30" s="322"/>
      <c r="Q30" s="322"/>
    </row>
    <row r="31" spans="3:17" ht="12.75" customHeight="1">
      <c r="C31" s="173"/>
      <c r="D31" s="173"/>
      <c r="E31" s="434" t="s">
        <v>74</v>
      </c>
      <c r="F31" s="635" t="s">
        <v>4</v>
      </c>
      <c r="G31" s="434">
        <f>SUM('C33'!F10:F11)</f>
        <v>903.67499999999995</v>
      </c>
      <c r="H31" s="434"/>
      <c r="I31" s="434">
        <f>SUM('C33'!G43:G44)</f>
        <v>5994.8099949999996</v>
      </c>
      <c r="J31" s="434">
        <f>SUM('C33'!G10:G11)</f>
        <v>4965.94589</v>
      </c>
      <c r="K31" s="642">
        <f t="shared" si="0"/>
        <v>-17.162580729966905</v>
      </c>
      <c r="L31" s="319"/>
      <c r="M31" s="320"/>
      <c r="N31" s="321"/>
      <c r="O31" s="322"/>
      <c r="P31" s="322"/>
      <c r="Q31" s="322"/>
    </row>
    <row r="32" spans="3:17" ht="12.75" customHeight="1">
      <c r="C32" s="173"/>
      <c r="D32" s="173"/>
      <c r="E32" s="434" t="s">
        <v>134</v>
      </c>
      <c r="F32" s="635" t="s">
        <v>4</v>
      </c>
      <c r="G32" s="434">
        <f>'C33'!F20</f>
        <v>347.7</v>
      </c>
      <c r="H32" s="434"/>
      <c r="I32" s="434">
        <f>'C33'!G55</f>
        <v>3337.2956430000004</v>
      </c>
      <c r="J32" s="434">
        <f>'C33'!G20</f>
        <v>1204.636428</v>
      </c>
      <c r="K32" s="642">
        <f t="shared" si="0"/>
        <v>-63.903814439492869</v>
      </c>
      <c r="L32" s="319"/>
      <c r="M32" s="320"/>
      <c r="N32" s="321"/>
      <c r="O32" s="322"/>
      <c r="P32" s="322"/>
      <c r="Q32" s="322"/>
    </row>
    <row r="33" spans="3:17" ht="12.75" customHeight="1">
      <c r="C33" s="173"/>
      <c r="D33" s="173"/>
      <c r="E33" s="434" t="s">
        <v>617</v>
      </c>
      <c r="F33" s="635" t="s">
        <v>4</v>
      </c>
      <c r="G33" s="434">
        <f>SUM('C33'!F25:F26)</f>
        <v>501.81000000000006</v>
      </c>
      <c r="H33" s="434"/>
      <c r="I33" s="434">
        <f>SUM('C33'!G58:G59)</f>
        <v>1138.595646</v>
      </c>
      <c r="J33" s="434">
        <f>SUM('C33'!G25:G26)</f>
        <v>332.10638299999999</v>
      </c>
      <c r="K33" s="642">
        <f t="shared" si="0"/>
        <v>-70.831929301089218</v>
      </c>
      <c r="L33" s="319"/>
      <c r="M33" s="320"/>
      <c r="N33" s="321"/>
      <c r="O33" s="322"/>
      <c r="P33" s="322"/>
      <c r="Q33" s="322"/>
    </row>
    <row r="34" spans="3:17" ht="12.75" customHeight="1">
      <c r="C34" s="173"/>
      <c r="D34" s="173"/>
      <c r="E34" s="434" t="s">
        <v>631</v>
      </c>
      <c r="F34" s="635" t="s">
        <v>4</v>
      </c>
      <c r="G34" s="434">
        <f>'C33'!F32</f>
        <v>346.25</v>
      </c>
      <c r="H34" s="434"/>
      <c r="I34" s="434">
        <f>SUM('C33'!G69:G70)</f>
        <v>42421.888556000013</v>
      </c>
      <c r="J34" s="434">
        <f>'C33'!G32</f>
        <v>982.40185600000007</v>
      </c>
      <c r="K34" s="642">
        <f t="shared" si="0"/>
        <v>-97.684209992906943</v>
      </c>
      <c r="L34" s="319"/>
      <c r="M34" s="320"/>
      <c r="N34" s="321"/>
      <c r="O34" s="322"/>
      <c r="P34" s="322"/>
      <c r="Q34" s="322"/>
    </row>
    <row r="35" spans="3:17" ht="12.75" customHeight="1">
      <c r="C35" s="173"/>
      <c r="D35" s="173"/>
      <c r="E35" s="434" t="s">
        <v>122</v>
      </c>
      <c r="F35" s="635" t="s">
        <v>67</v>
      </c>
      <c r="G35" s="859">
        <f>'C35'!F57</f>
        <v>426.04</v>
      </c>
      <c r="H35" s="859"/>
      <c r="I35" s="859">
        <f>'C35'!G116</f>
        <v>576.873966</v>
      </c>
      <c r="J35" s="434">
        <f>'C35'!G57</f>
        <v>578.07477500000005</v>
      </c>
      <c r="K35" s="642">
        <f t="shared" si="0"/>
        <v>0.20815794623674222</v>
      </c>
      <c r="L35" s="319"/>
      <c r="M35" s="320"/>
      <c r="N35" s="321"/>
      <c r="O35" s="322"/>
      <c r="P35" s="322"/>
      <c r="Q35" s="322"/>
    </row>
    <row r="36" spans="3:17" ht="12.75" customHeight="1">
      <c r="C36" s="173"/>
      <c r="D36" s="173"/>
      <c r="E36" s="493" t="s">
        <v>128</v>
      </c>
      <c r="F36" s="637" t="s">
        <v>67</v>
      </c>
      <c r="G36" s="862">
        <f>'C35'!F58</f>
        <v>428.13</v>
      </c>
      <c r="H36" s="862"/>
      <c r="I36" s="862">
        <f>'C35'!G117</f>
        <v>105.91035599999999</v>
      </c>
      <c r="J36" s="493">
        <f>'C35'!G58</f>
        <v>8.3361769999999993</v>
      </c>
      <c r="K36" s="644">
        <f t="shared" si="0"/>
        <v>-92.129025607278663</v>
      </c>
      <c r="L36" s="323"/>
      <c r="M36" s="320"/>
      <c r="N36" s="321"/>
      <c r="O36" s="322"/>
      <c r="P36" s="322"/>
      <c r="Q36" s="322"/>
    </row>
    <row r="37" spans="3:17" ht="12.75" customHeight="1">
      <c r="C37" s="173"/>
      <c r="D37" s="173"/>
      <c r="E37" s="482" t="s">
        <v>312</v>
      </c>
      <c r="F37" s="640"/>
      <c r="G37" s="482">
        <f>SUM(G31:G36)</f>
        <v>2953.605</v>
      </c>
      <c r="H37" s="482"/>
      <c r="I37" s="482">
        <f>SUM(I31:I36)</f>
        <v>53575.374162000015</v>
      </c>
      <c r="J37" s="482">
        <f>SUM(J31:J36)</f>
        <v>8071.5015090000006</v>
      </c>
      <c r="K37" s="643">
        <f>IF(I37&gt;0,(J37/I37-1)*100,0)</f>
        <v>-84.93430678693241</v>
      </c>
      <c r="L37" s="323"/>
      <c r="M37" s="863"/>
      <c r="N37" s="321"/>
      <c r="O37" s="322"/>
      <c r="P37" s="322"/>
      <c r="Q37" s="322"/>
    </row>
    <row r="38" spans="3:17" ht="12.75" customHeight="1">
      <c r="C38" s="173"/>
      <c r="D38" s="173"/>
      <c r="E38" s="434" t="s">
        <v>12</v>
      </c>
      <c r="F38" s="635" t="s">
        <v>3</v>
      </c>
      <c r="G38" s="859">
        <f>'C37'!F15</f>
        <v>1003.41</v>
      </c>
      <c r="H38" s="859"/>
      <c r="I38" s="859">
        <f>'C37'!G32</f>
        <v>7971.22969500001</v>
      </c>
      <c r="J38" s="434">
        <f>'C37'!G15</f>
        <v>7714.4555970000001</v>
      </c>
      <c r="K38" s="496">
        <f t="shared" si="0"/>
        <v>-3.2212608069878135</v>
      </c>
      <c r="L38" s="319"/>
      <c r="M38" s="320"/>
      <c r="N38" s="321"/>
      <c r="O38" s="322"/>
      <c r="P38" s="322"/>
      <c r="Q38" s="322"/>
    </row>
    <row r="39" spans="3:17" ht="12.75" customHeight="1">
      <c r="C39" s="173"/>
      <c r="D39" s="173"/>
      <c r="E39" s="434" t="s">
        <v>55</v>
      </c>
      <c r="F39" s="635" t="s">
        <v>67</v>
      </c>
      <c r="G39" s="859">
        <f>'C35'!F10</f>
        <v>386.08</v>
      </c>
      <c r="H39" s="859"/>
      <c r="I39" s="859">
        <f>'C35'!G69</f>
        <v>481.53130599999997</v>
      </c>
      <c r="J39" s="434">
        <f>'C35'!G10</f>
        <v>171.60992999999999</v>
      </c>
      <c r="K39" s="496">
        <f t="shared" si="0"/>
        <v>-64.361625534685388</v>
      </c>
      <c r="L39" s="319"/>
      <c r="M39" s="320"/>
      <c r="N39" s="321"/>
      <c r="O39" s="322"/>
      <c r="P39" s="322"/>
      <c r="Q39" s="322"/>
    </row>
    <row r="40" spans="3:17" ht="12.75" customHeight="1">
      <c r="C40" s="173"/>
      <c r="D40" s="173"/>
      <c r="E40" s="493" t="s">
        <v>56</v>
      </c>
      <c r="F40" s="637" t="s">
        <v>67</v>
      </c>
      <c r="G40" s="862">
        <f>'C35'!F11</f>
        <v>372.66</v>
      </c>
      <c r="H40" s="862"/>
      <c r="I40" s="862">
        <f>'C35'!G70</f>
        <v>1176.5407679999998</v>
      </c>
      <c r="J40" s="493">
        <f>'C35'!G11</f>
        <v>1230.1397949999998</v>
      </c>
      <c r="K40" s="644">
        <f t="shared" si="0"/>
        <v>4.5556455379878402</v>
      </c>
      <c r="L40" s="319"/>
      <c r="M40" s="320"/>
      <c r="N40" s="321"/>
      <c r="O40" s="322"/>
      <c r="P40" s="322"/>
      <c r="Q40" s="322"/>
    </row>
    <row r="41" spans="3:17" ht="12.75" customHeight="1">
      <c r="C41" s="173"/>
      <c r="D41" s="173"/>
      <c r="E41" s="482" t="s">
        <v>317</v>
      </c>
      <c r="F41" s="640"/>
      <c r="G41" s="482">
        <f>SUM(G38:G40)</f>
        <v>1762.15</v>
      </c>
      <c r="H41" s="482"/>
      <c r="I41" s="482">
        <f>SUM(I38:I40)</f>
        <v>9629.3017690000088</v>
      </c>
      <c r="J41" s="482">
        <f>SUM(J38:J40)</f>
        <v>9116.2053219999998</v>
      </c>
      <c r="K41" s="643">
        <f>IF(I41&gt;0,(J41/I41-1)*100,0)</f>
        <v>-5.3284906767782525</v>
      </c>
      <c r="L41" s="323"/>
      <c r="M41" s="863"/>
      <c r="N41" s="321"/>
      <c r="O41" s="322"/>
      <c r="P41" s="322"/>
      <c r="Q41" s="322"/>
    </row>
    <row r="42" spans="3:17" ht="12.75" customHeight="1">
      <c r="C42" s="173"/>
      <c r="D42" s="173"/>
      <c r="E42" s="434" t="s">
        <v>348</v>
      </c>
      <c r="F42" s="635" t="s">
        <v>3</v>
      </c>
      <c r="G42" s="860" t="s">
        <v>44</v>
      </c>
      <c r="H42" s="859"/>
      <c r="I42" s="859">
        <f>'C37'!G31</f>
        <v>-15.182118000000001</v>
      </c>
      <c r="J42" s="635" t="s">
        <v>44</v>
      </c>
      <c r="K42" s="496" t="str">
        <f t="shared" si="0"/>
        <v>-</v>
      </c>
      <c r="L42" s="319"/>
      <c r="M42" s="320"/>
      <c r="N42" s="321"/>
      <c r="O42" s="322"/>
      <c r="P42" s="322"/>
      <c r="Q42" s="322"/>
    </row>
    <row r="43" spans="3:17" ht="12.75" customHeight="1">
      <c r="C43" s="173"/>
      <c r="D43" s="173"/>
      <c r="E43" s="434" t="s">
        <v>75</v>
      </c>
      <c r="F43" s="635" t="s">
        <v>4</v>
      </c>
      <c r="G43" s="434">
        <f>'C33'!F12</f>
        <v>346.84</v>
      </c>
      <c r="H43" s="434"/>
      <c r="I43" s="434">
        <f>'C33'!G45</f>
        <v>906.47191899999996</v>
      </c>
      <c r="J43" s="434">
        <f>'C33'!G12</f>
        <v>233.29107000000002</v>
      </c>
      <c r="K43" s="642">
        <f t="shared" si="0"/>
        <v>-74.263839275091755</v>
      </c>
      <c r="L43" s="319"/>
      <c r="M43" s="320"/>
      <c r="N43" s="321"/>
      <c r="O43" s="322"/>
      <c r="P43" s="322"/>
      <c r="Q43" s="322"/>
    </row>
    <row r="44" spans="3:17" ht="12.75" customHeight="1">
      <c r="C44" s="173"/>
      <c r="D44" s="173"/>
      <c r="E44" s="434" t="s">
        <v>616</v>
      </c>
      <c r="F44" s="635" t="s">
        <v>4</v>
      </c>
      <c r="G44" s="434">
        <f>SUM('C33'!F13:F15)</f>
        <v>1005.14</v>
      </c>
      <c r="H44" s="434"/>
      <c r="I44" s="434">
        <f>SUM('C33'!G46:G48)</f>
        <v>2778.5117750000009</v>
      </c>
      <c r="J44" s="434">
        <f>SUM('C33'!G13:G15)</f>
        <v>1824.014737</v>
      </c>
      <c r="K44" s="642">
        <f t="shared" si="0"/>
        <v>-34.352816014249235</v>
      </c>
      <c r="L44" s="319"/>
      <c r="M44" s="320"/>
      <c r="N44" s="321"/>
      <c r="O44" s="322"/>
      <c r="P44" s="322"/>
      <c r="Q44" s="322"/>
    </row>
    <row r="45" spans="3:17" ht="12.75" customHeight="1">
      <c r="C45" s="173"/>
      <c r="D45" s="173"/>
      <c r="E45" s="434" t="s">
        <v>76</v>
      </c>
      <c r="F45" s="635" t="s">
        <v>4</v>
      </c>
      <c r="G45" s="434">
        <f>SUM('C33'!F16:F17)</f>
        <v>485.85</v>
      </c>
      <c r="H45" s="434"/>
      <c r="I45" s="434">
        <f>SUM('C33'!G49:G50)</f>
        <v>1098.9872769999999</v>
      </c>
      <c r="J45" s="434">
        <f>SUM('C33'!G16:G17)</f>
        <v>411.81779600000004</v>
      </c>
      <c r="K45" s="642">
        <f t="shared" si="0"/>
        <v>-62.527519233509743</v>
      </c>
      <c r="L45" s="319"/>
      <c r="M45" s="320"/>
      <c r="N45" s="321"/>
      <c r="O45" s="322"/>
      <c r="P45" s="322"/>
      <c r="Q45" s="322"/>
    </row>
    <row r="46" spans="3:17" ht="12.75" customHeight="1">
      <c r="C46" s="173"/>
      <c r="D46" s="173"/>
      <c r="E46" s="493" t="s">
        <v>77</v>
      </c>
      <c r="F46" s="637" t="s">
        <v>4</v>
      </c>
      <c r="G46" s="493">
        <f>SUM('C33'!F18:F19)</f>
        <v>619.05999999999995</v>
      </c>
      <c r="H46" s="493"/>
      <c r="I46" s="493">
        <f>SUM('C33'!G51:G52)</f>
        <v>1571.70191</v>
      </c>
      <c r="J46" s="493">
        <f>SUM('C33'!G18:G19)</f>
        <v>808.729635999999</v>
      </c>
      <c r="K46" s="644">
        <f t="shared" si="0"/>
        <v>-48.544337138331848</v>
      </c>
      <c r="L46" s="319"/>
      <c r="M46" s="320"/>
      <c r="N46" s="321"/>
      <c r="O46" s="322"/>
      <c r="P46" s="322"/>
      <c r="Q46" s="322"/>
    </row>
    <row r="47" spans="3:17" ht="12.75" customHeight="1">
      <c r="C47" s="173"/>
      <c r="D47" s="173"/>
      <c r="E47" s="482" t="s">
        <v>318</v>
      </c>
      <c r="F47" s="640"/>
      <c r="G47" s="482">
        <f>SUM(G42:G46)</f>
        <v>2456.89</v>
      </c>
      <c r="H47" s="482"/>
      <c r="I47" s="482">
        <f>SUM(I42:I46)</f>
        <v>6340.4907630000007</v>
      </c>
      <c r="J47" s="482">
        <f>SUM(J42:J46)</f>
        <v>3277.8532389999991</v>
      </c>
      <c r="K47" s="643">
        <f>IF(I47&gt;0,(J47/I47-1)*100,0)</f>
        <v>-48.302846553646205</v>
      </c>
      <c r="L47" s="323"/>
      <c r="M47" s="863"/>
      <c r="N47" s="321"/>
      <c r="O47" s="322"/>
      <c r="P47" s="322"/>
      <c r="Q47" s="322"/>
    </row>
    <row r="48" spans="3:17" ht="12.75" customHeight="1">
      <c r="C48" s="173"/>
      <c r="D48" s="173"/>
      <c r="E48" s="434" t="s">
        <v>29</v>
      </c>
      <c r="F48" s="635" t="s">
        <v>3</v>
      </c>
      <c r="G48" s="859">
        <f>'C37'!F12</f>
        <v>995.8</v>
      </c>
      <c r="H48" s="859"/>
      <c r="I48" s="859">
        <f>'C37'!G28</f>
        <v>7474.1259440000003</v>
      </c>
      <c r="J48" s="434">
        <f>'C37'!G12</f>
        <v>7572.708893</v>
      </c>
      <c r="K48" s="642">
        <f t="shared" si="0"/>
        <v>1.3189896683389213</v>
      </c>
      <c r="L48" s="319"/>
      <c r="M48" s="320"/>
      <c r="N48" s="321"/>
      <c r="O48" s="322"/>
      <c r="P48" s="322"/>
      <c r="Q48" s="322"/>
    </row>
    <row r="49" spans="3:17" ht="12.75" customHeight="1">
      <c r="C49" s="173"/>
      <c r="D49" s="173"/>
      <c r="E49" s="434" t="s">
        <v>24</v>
      </c>
      <c r="F49" s="635" t="s">
        <v>3</v>
      </c>
      <c r="G49" s="859">
        <f>'C37'!F13</f>
        <v>991.7</v>
      </c>
      <c r="H49" s="859"/>
      <c r="I49" s="859">
        <f>'C37'!G29</f>
        <v>7748.0524139999998</v>
      </c>
      <c r="J49" s="434">
        <f>'C37'!G13</f>
        <v>8489.9341539999896</v>
      </c>
      <c r="K49" s="642">
        <f t="shared" si="0"/>
        <v>9.5750738425501645</v>
      </c>
      <c r="L49" s="319"/>
      <c r="M49" s="320"/>
      <c r="N49" s="321"/>
      <c r="O49" s="322"/>
      <c r="P49" s="322"/>
      <c r="Q49" s="322"/>
    </row>
    <row r="50" spans="3:17" ht="12.75" customHeight="1">
      <c r="C50" s="173"/>
      <c r="D50" s="173"/>
      <c r="E50" s="434" t="s">
        <v>25</v>
      </c>
      <c r="F50" s="635" t="s">
        <v>3</v>
      </c>
      <c r="G50" s="859">
        <f>'C37'!F16</f>
        <v>1045.31</v>
      </c>
      <c r="H50" s="859"/>
      <c r="I50" s="859">
        <f>'C37'!G33</f>
        <v>8994.1430760000003</v>
      </c>
      <c r="J50" s="434">
        <f>'C37'!G16</f>
        <v>4936.6744079999999</v>
      </c>
      <c r="K50" s="496">
        <f t="shared" si="0"/>
        <v>-45.112342929333224</v>
      </c>
      <c r="L50" s="319"/>
      <c r="M50" s="320"/>
      <c r="N50" s="321"/>
      <c r="O50" s="322"/>
      <c r="P50" s="322"/>
      <c r="Q50" s="322"/>
    </row>
    <row r="51" spans="3:17" ht="12.75" customHeight="1">
      <c r="C51" s="173"/>
      <c r="D51" s="173"/>
      <c r="E51" s="434" t="s">
        <v>40</v>
      </c>
      <c r="F51" s="635" t="s">
        <v>67</v>
      </c>
      <c r="G51" s="859">
        <f>'C35'!F20</f>
        <v>411.99</v>
      </c>
      <c r="H51" s="857"/>
      <c r="I51" s="859">
        <f>'C35'!G79</f>
        <v>952.39713100000006</v>
      </c>
      <c r="J51" s="434">
        <f>'C35'!G20</f>
        <v>1278.864656</v>
      </c>
      <c r="K51" s="496">
        <f t="shared" si="0"/>
        <v>34.278507817134532</v>
      </c>
      <c r="L51" s="319"/>
      <c r="M51" s="320"/>
      <c r="N51" s="321"/>
      <c r="O51" s="322"/>
      <c r="P51" s="322"/>
      <c r="Q51" s="322"/>
    </row>
    <row r="52" spans="3:17" ht="12.75" customHeight="1">
      <c r="C52" s="173"/>
      <c r="D52" s="173"/>
      <c r="E52" s="434" t="s">
        <v>41</v>
      </c>
      <c r="F52" s="635" t="s">
        <v>67</v>
      </c>
      <c r="G52" s="859">
        <f>'C35'!F21</f>
        <v>399.75</v>
      </c>
      <c r="H52" s="857"/>
      <c r="I52" s="859">
        <f>'C35'!G80</f>
        <v>2498.511661</v>
      </c>
      <c r="J52" s="434">
        <f>'C35'!G21</f>
        <v>2290.470311</v>
      </c>
      <c r="K52" s="496">
        <f t="shared" si="0"/>
        <v>-8.3266111280318693</v>
      </c>
      <c r="L52" s="319"/>
      <c r="M52" s="320"/>
      <c r="N52" s="321"/>
      <c r="O52" s="322"/>
      <c r="P52" s="322"/>
      <c r="Q52" s="322"/>
    </row>
    <row r="53" spans="3:17" ht="12.75" customHeight="1">
      <c r="C53" s="173"/>
      <c r="D53" s="173"/>
      <c r="E53" s="645" t="s">
        <v>125</v>
      </c>
      <c r="F53" s="635" t="s">
        <v>67</v>
      </c>
      <c r="G53" s="859">
        <f>'C35'!F22</f>
        <v>859.07</v>
      </c>
      <c r="H53" s="857"/>
      <c r="I53" s="859">
        <f>'C35'!G81</f>
        <v>1338.1906750000001</v>
      </c>
      <c r="J53" s="434">
        <f>'C35'!G22</f>
        <v>823.02842000000101</v>
      </c>
      <c r="K53" s="496">
        <f t="shared" si="0"/>
        <v>-38.496924588119633</v>
      </c>
      <c r="L53" s="319"/>
      <c r="M53" s="320"/>
      <c r="N53" s="321"/>
      <c r="O53" s="322"/>
      <c r="P53" s="322"/>
      <c r="Q53" s="322"/>
    </row>
    <row r="54" spans="3:17" ht="12.75" customHeight="1">
      <c r="C54" s="173"/>
      <c r="D54" s="173"/>
      <c r="E54" s="988" t="s">
        <v>634</v>
      </c>
      <c r="F54" s="635" t="s">
        <v>67</v>
      </c>
      <c r="G54" s="859">
        <f>'C35'!F59</f>
        <v>0</v>
      </c>
      <c r="H54" s="859"/>
      <c r="I54" s="859">
        <f>'C35'!G118</f>
        <v>-11.142752</v>
      </c>
      <c r="J54" s="434">
        <f>'C35'!G59</f>
        <v>-2.983419</v>
      </c>
      <c r="K54" s="496" t="str">
        <f t="shared" si="0"/>
        <v>-</v>
      </c>
      <c r="L54" s="319"/>
      <c r="M54" s="320"/>
      <c r="N54" s="321"/>
      <c r="O54" s="322"/>
      <c r="P54" s="322"/>
      <c r="Q54" s="322"/>
    </row>
    <row r="55" spans="3:17" ht="12.75" customHeight="1">
      <c r="C55" s="173"/>
      <c r="D55" s="173"/>
      <c r="E55" s="434" t="s">
        <v>53</v>
      </c>
      <c r="F55" s="635" t="s">
        <v>67</v>
      </c>
      <c r="G55" s="859">
        <f>'C35'!F60</f>
        <v>416.99</v>
      </c>
      <c r="H55" s="859"/>
      <c r="I55" s="859">
        <f>'C35'!G119</f>
        <v>544.05694299999993</v>
      </c>
      <c r="J55" s="859">
        <f>'C35'!G60</f>
        <v>231.107416</v>
      </c>
      <c r="K55" s="496">
        <f t="shared" si="0"/>
        <v>-57.52146554262427</v>
      </c>
      <c r="L55" s="319"/>
      <c r="M55" s="320"/>
      <c r="N55" s="321"/>
      <c r="O55" s="322"/>
      <c r="P55" s="322"/>
      <c r="Q55" s="322"/>
    </row>
    <row r="56" spans="3:17" ht="12.75" customHeight="1">
      <c r="C56" s="173"/>
      <c r="D56" s="173"/>
      <c r="E56" s="434" t="s">
        <v>111</v>
      </c>
      <c r="F56" s="635" t="s">
        <v>67</v>
      </c>
      <c r="G56" s="859">
        <f>'C35'!F45</f>
        <v>420.1</v>
      </c>
      <c r="H56" s="859"/>
      <c r="I56" s="859">
        <f>'C35'!G104</f>
        <v>331.62990000000002</v>
      </c>
      <c r="J56" s="859">
        <f>'C35'!G45</f>
        <v>19.346983000000002</v>
      </c>
      <c r="K56" s="496">
        <f t="shared" si="0"/>
        <v>-94.166092080358254</v>
      </c>
      <c r="L56" s="319"/>
      <c r="M56" s="320"/>
      <c r="N56" s="321"/>
      <c r="O56" s="322"/>
      <c r="P56" s="322"/>
      <c r="Q56" s="322"/>
    </row>
    <row r="57" spans="3:17" ht="12.75" customHeight="1">
      <c r="C57" s="173"/>
      <c r="D57" s="173"/>
      <c r="E57" s="434" t="s">
        <v>112</v>
      </c>
      <c r="F57" s="635" t="s">
        <v>67</v>
      </c>
      <c r="G57" s="859">
        <f>'C35'!F46</f>
        <v>414.03</v>
      </c>
      <c r="H57" s="859"/>
      <c r="I57" s="859">
        <f>'C35'!G105</f>
        <v>530.46634999999992</v>
      </c>
      <c r="J57" s="859">
        <f>'C35'!G46</f>
        <v>311.89617599999997</v>
      </c>
      <c r="K57" s="496">
        <f t="shared" si="0"/>
        <v>-41.203400366488843</v>
      </c>
      <c r="L57" s="319"/>
      <c r="M57" s="320"/>
      <c r="N57" s="321"/>
      <c r="O57" s="322"/>
      <c r="P57" s="322"/>
      <c r="Q57" s="322"/>
    </row>
    <row r="58" spans="3:17" ht="12.75" customHeight="1">
      <c r="C58" s="173"/>
      <c r="D58" s="173"/>
      <c r="E58" s="434" t="s">
        <v>126</v>
      </c>
      <c r="F58" s="635" t="s">
        <v>67</v>
      </c>
      <c r="G58" s="859">
        <f>'C35'!F48</f>
        <v>434.84</v>
      </c>
      <c r="H58" s="859"/>
      <c r="I58" s="859">
        <f>'C35'!G107</f>
        <v>745.91610600000092</v>
      </c>
      <c r="J58" s="434">
        <f>'C35'!G48</f>
        <v>1485.7638649999999</v>
      </c>
      <c r="K58" s="496">
        <f t="shared" si="0"/>
        <v>99.186457169755499</v>
      </c>
      <c r="L58" s="319"/>
      <c r="M58" s="320"/>
      <c r="N58" s="321"/>
      <c r="O58" s="322"/>
      <c r="P58" s="322"/>
      <c r="Q58" s="322"/>
    </row>
    <row r="59" spans="3:17" ht="12.75" customHeight="1">
      <c r="C59" s="173"/>
      <c r="D59" s="173"/>
      <c r="E59" s="434" t="s">
        <v>127</v>
      </c>
      <c r="F59" s="635" t="s">
        <v>67</v>
      </c>
      <c r="G59" s="859">
        <f>'C35'!F49</f>
        <v>431.46</v>
      </c>
      <c r="H59" s="859"/>
      <c r="I59" s="859">
        <f>'C35'!G108</f>
        <v>954.69337699999994</v>
      </c>
      <c r="J59" s="434">
        <f>'C35'!G49</f>
        <v>699.10882400000003</v>
      </c>
      <c r="K59" s="496">
        <f t="shared" si="0"/>
        <v>-26.771375936757956</v>
      </c>
      <c r="L59" s="319"/>
      <c r="M59" s="320"/>
      <c r="N59" s="321"/>
      <c r="O59" s="322"/>
      <c r="P59" s="322"/>
      <c r="Q59" s="322"/>
    </row>
    <row r="60" spans="3:17" ht="12.75" customHeight="1">
      <c r="C60" s="173"/>
      <c r="D60" s="173"/>
      <c r="E60" s="465" t="s">
        <v>319</v>
      </c>
      <c r="F60" s="542"/>
      <c r="G60" s="465">
        <f>SUM(G48:G59)</f>
        <v>6821.04</v>
      </c>
      <c r="H60" s="465"/>
      <c r="I60" s="465">
        <f>SUM(I48:I59)</f>
        <v>32101.040825000004</v>
      </c>
      <c r="J60" s="465">
        <f>SUM(J48:J59)</f>
        <v>28135.920686999991</v>
      </c>
      <c r="K60" s="993">
        <f>IF(I60&gt;0,(J60/I60-1)*100,0)</f>
        <v>-12.351998676977516</v>
      </c>
      <c r="L60" s="323"/>
      <c r="M60" s="863"/>
      <c r="N60" s="321"/>
      <c r="O60" s="322"/>
      <c r="P60" s="322"/>
      <c r="Q60" s="322"/>
    </row>
    <row r="61" spans="3:17" ht="12.75" customHeight="1">
      <c r="C61" s="173"/>
      <c r="D61" s="173"/>
      <c r="E61" s="434" t="s">
        <v>16</v>
      </c>
      <c r="F61" s="635" t="s">
        <v>3</v>
      </c>
      <c r="G61" s="859">
        <f>'C37'!F14</f>
        <v>1063.94</v>
      </c>
      <c r="H61" s="859"/>
      <c r="I61" s="859">
        <f>'C37'!G30</f>
        <v>7032.2572220000002</v>
      </c>
      <c r="J61" s="434">
        <f>'C37'!G14</f>
        <v>8799.4154729999991</v>
      </c>
      <c r="K61" s="642">
        <f t="shared" si="0"/>
        <v>25.129317589117029</v>
      </c>
      <c r="L61" s="319"/>
      <c r="M61" s="320"/>
      <c r="N61" s="321"/>
      <c r="O61" s="322"/>
      <c r="P61" s="322"/>
      <c r="Q61" s="322"/>
    </row>
    <row r="62" spans="3:17" ht="12.75" customHeight="1">
      <c r="C62" s="173"/>
      <c r="D62" s="173"/>
      <c r="E62" s="434" t="s">
        <v>39</v>
      </c>
      <c r="F62" s="635" t="s">
        <v>67</v>
      </c>
      <c r="G62" s="859">
        <f>'C35'!F31</f>
        <v>782</v>
      </c>
      <c r="H62" s="859"/>
      <c r="I62" s="859">
        <f>'C35'!G90</f>
        <v>146.43795</v>
      </c>
      <c r="J62" s="434">
        <f>'C35'!G31</f>
        <v>95.404539999999912</v>
      </c>
      <c r="K62" s="496">
        <f t="shared" si="0"/>
        <v>-34.849852787477623</v>
      </c>
      <c r="L62" s="319"/>
      <c r="M62" s="320"/>
      <c r="N62" s="321"/>
      <c r="O62" s="322"/>
      <c r="P62" s="322"/>
      <c r="Q62" s="322"/>
    </row>
    <row r="63" spans="3:17" ht="12.75" customHeight="1">
      <c r="C63" s="173"/>
      <c r="D63" s="173"/>
      <c r="E63" s="434" t="s">
        <v>117</v>
      </c>
      <c r="F63" s="635" t="s">
        <v>67</v>
      </c>
      <c r="G63" s="859">
        <f>'C35'!F32</f>
        <v>839.35</v>
      </c>
      <c r="H63" s="859"/>
      <c r="I63" s="859">
        <f>'C35'!G91</f>
        <v>1245.329</v>
      </c>
      <c r="J63" s="434">
        <f>'C35'!G32</f>
        <v>1408.4701</v>
      </c>
      <c r="K63" s="496">
        <f t="shared" si="0"/>
        <v>13.100240980495915</v>
      </c>
      <c r="L63" s="319"/>
      <c r="M63" s="320"/>
      <c r="N63" s="321"/>
      <c r="O63" s="322"/>
      <c r="P63" s="322"/>
      <c r="Q63" s="322"/>
    </row>
    <row r="64" spans="3:17" ht="12.75" customHeight="1">
      <c r="C64" s="173"/>
      <c r="D64" s="173"/>
      <c r="E64" s="434" t="s">
        <v>113</v>
      </c>
      <c r="F64" s="635" t="s">
        <v>67</v>
      </c>
      <c r="G64" s="859">
        <f>'C35'!F51</f>
        <v>409.73</v>
      </c>
      <c r="H64" s="859"/>
      <c r="I64" s="859">
        <f>'C35'!G110</f>
        <v>947.34028399999909</v>
      </c>
      <c r="J64" s="434">
        <f>'C35'!G51</f>
        <v>806.47029999999904</v>
      </c>
      <c r="K64" s="496">
        <f t="shared" si="0"/>
        <v>-14.870051066043356</v>
      </c>
      <c r="L64" s="319"/>
      <c r="M64" s="320"/>
      <c r="N64" s="321"/>
      <c r="O64" s="322"/>
      <c r="P64" s="322"/>
      <c r="Q64" s="322"/>
    </row>
    <row r="65" spans="3:17" ht="12.75" customHeight="1">
      <c r="C65" s="173"/>
      <c r="D65" s="173"/>
      <c r="E65" s="434" t="s">
        <v>114</v>
      </c>
      <c r="F65" s="635" t="s">
        <v>67</v>
      </c>
      <c r="G65" s="859">
        <f>'C35'!F52</f>
        <v>411.82</v>
      </c>
      <c r="H65" s="859"/>
      <c r="I65" s="859">
        <f>'C35'!G111</f>
        <v>1173.6957870000001</v>
      </c>
      <c r="J65" s="434">
        <f>'C35'!G52</f>
        <v>1193.5353</v>
      </c>
      <c r="K65" s="496">
        <f t="shared" si="0"/>
        <v>1.6903454216795177</v>
      </c>
      <c r="L65" s="319"/>
      <c r="M65" s="320"/>
      <c r="N65" s="321"/>
      <c r="O65" s="322"/>
      <c r="P65" s="322"/>
      <c r="Q65" s="322"/>
    </row>
    <row r="66" spans="3:17" ht="12.75" customHeight="1">
      <c r="C66" s="173"/>
      <c r="D66" s="173"/>
      <c r="E66" s="434" t="s">
        <v>115</v>
      </c>
      <c r="F66" s="635" t="s">
        <v>67</v>
      </c>
      <c r="G66" s="859">
        <f>'C35'!F53</f>
        <v>410.64</v>
      </c>
      <c r="H66" s="859"/>
      <c r="I66" s="859">
        <f>'C35'!G112</f>
        <v>635.04250000000104</v>
      </c>
      <c r="J66" s="434">
        <f>'C35'!G53</f>
        <v>614.76019999999994</v>
      </c>
      <c r="K66" s="496">
        <f t="shared" si="0"/>
        <v>-3.1938492305634725</v>
      </c>
      <c r="L66" s="319"/>
      <c r="M66" s="320"/>
      <c r="N66" s="321"/>
      <c r="O66" s="322"/>
      <c r="P66" s="322"/>
      <c r="Q66" s="322"/>
    </row>
    <row r="67" spans="3:17" ht="12.75" customHeight="1">
      <c r="C67" s="173"/>
      <c r="D67" s="173"/>
      <c r="E67" s="465" t="s">
        <v>343</v>
      </c>
      <c r="F67" s="542"/>
      <c r="G67" s="465">
        <f>SUM(G61:G66)</f>
        <v>3917.48</v>
      </c>
      <c r="H67" s="465"/>
      <c r="I67" s="465">
        <f>SUM(I61:I66)</f>
        <v>11180.102743000001</v>
      </c>
      <c r="J67" s="465">
        <f>SUM(J61:J66)</f>
        <v>12918.055912999998</v>
      </c>
      <c r="K67" s="993">
        <f>IF(I67&gt;0,(J67/I67-1)*100,0)</f>
        <v>15.545055443145639</v>
      </c>
      <c r="L67" s="323"/>
      <c r="M67" s="863"/>
      <c r="N67" s="321"/>
      <c r="O67" s="322"/>
      <c r="P67" s="322"/>
      <c r="Q67" s="322"/>
    </row>
    <row r="68" spans="3:17" ht="12.75" customHeight="1">
      <c r="C68" s="173"/>
      <c r="D68" s="173"/>
      <c r="E68" s="646" t="s">
        <v>22</v>
      </c>
      <c r="F68" s="647" t="s">
        <v>3</v>
      </c>
      <c r="G68" s="994">
        <f>'C37'!F10</f>
        <v>1011.3</v>
      </c>
      <c r="H68" s="994"/>
      <c r="I68" s="994">
        <f>'C37'!G26</f>
        <v>7742.7256040000002</v>
      </c>
      <c r="J68" s="994">
        <f>'C37'!G10</f>
        <v>7834.2335510000103</v>
      </c>
      <c r="K68" s="995">
        <f t="shared" si="0"/>
        <v>1.1818570317503774</v>
      </c>
      <c r="L68" s="323"/>
      <c r="M68" s="320"/>
      <c r="N68" s="321"/>
      <c r="O68" s="322"/>
      <c r="P68" s="322"/>
      <c r="Q68" s="322"/>
    </row>
    <row r="69" spans="3:17" ht="12.75" customHeight="1">
      <c r="C69" s="173"/>
      <c r="D69" s="173"/>
      <c r="E69" s="493" t="s">
        <v>23</v>
      </c>
      <c r="F69" s="637" t="s">
        <v>3</v>
      </c>
      <c r="G69" s="859">
        <f>'C37'!F11</f>
        <v>1005.83</v>
      </c>
      <c r="H69" s="859"/>
      <c r="I69" s="859">
        <f>'C37'!G27</f>
        <v>8591.9992090000014</v>
      </c>
      <c r="J69" s="434">
        <f>'C37'!G11</f>
        <v>7850.1953540000004</v>
      </c>
      <c r="K69" s="638">
        <f t="shared" si="0"/>
        <v>-8.6336583250958832</v>
      </c>
      <c r="L69" s="319"/>
      <c r="M69" s="320"/>
      <c r="N69" s="321"/>
      <c r="O69" s="322"/>
      <c r="P69" s="322"/>
      <c r="Q69" s="322"/>
    </row>
    <row r="70" spans="3:17" ht="12.75" customHeight="1">
      <c r="C70" s="173"/>
      <c r="D70" s="173"/>
      <c r="E70" s="482" t="s">
        <v>320</v>
      </c>
      <c r="F70" s="640"/>
      <c r="G70" s="465">
        <f>SUM(G68:G69)</f>
        <v>2017.13</v>
      </c>
      <c r="H70" s="465"/>
      <c r="I70" s="465">
        <f>SUM(I68:I69)</f>
        <v>16334.724813000001</v>
      </c>
      <c r="J70" s="465">
        <f>SUM(J68:J69)</f>
        <v>15684.428905000012</v>
      </c>
      <c r="K70" s="643">
        <f>IF(I70&gt;0,(J70/I70-1)*100,0)</f>
        <v>-3.9810643610136087</v>
      </c>
      <c r="L70" s="323"/>
      <c r="M70" s="863"/>
      <c r="N70" s="321"/>
      <c r="O70" s="322"/>
      <c r="P70" s="322"/>
      <c r="Q70" s="322"/>
    </row>
    <row r="71" spans="3:17" ht="12.75" customHeight="1">
      <c r="C71" s="173"/>
      <c r="D71" s="173"/>
      <c r="E71" s="434" t="s">
        <v>82</v>
      </c>
      <c r="F71" s="635" t="s">
        <v>4</v>
      </c>
      <c r="G71" s="434">
        <f>'C33'!F24</f>
        <v>557.20000000000005</v>
      </c>
      <c r="H71" s="434"/>
      <c r="I71" s="434">
        <f>'C33'!G57</f>
        <v>2467.0469240000002</v>
      </c>
      <c r="J71" s="434">
        <f>'C33'!G24</f>
        <v>2350.7475690000001</v>
      </c>
      <c r="K71" s="496">
        <f t="shared" si="0"/>
        <v>-4.7141119963553635</v>
      </c>
      <c r="L71" s="319"/>
      <c r="M71" s="320"/>
      <c r="N71" s="320"/>
      <c r="O71" s="320"/>
      <c r="P71" s="322"/>
      <c r="Q71" s="322"/>
    </row>
    <row r="72" spans="3:17" ht="12.75" customHeight="1">
      <c r="C72" s="173"/>
      <c r="D72" s="173"/>
      <c r="E72" s="434" t="s">
        <v>83</v>
      </c>
      <c r="F72" s="635" t="s">
        <v>4</v>
      </c>
      <c r="G72" s="434">
        <f>SUM('C33'!F28:F31)</f>
        <v>1403.19</v>
      </c>
      <c r="H72" s="434"/>
      <c r="I72" s="434">
        <f>SUM('C33'!G61:G64)</f>
        <v>8332.6382699999995</v>
      </c>
      <c r="J72" s="434">
        <f>SUM('C33'!G28:G31)</f>
        <v>7957.0883360000007</v>
      </c>
      <c r="K72" s="496">
        <f>IF(I72&gt;0,IF((J72/I72-1)*100&gt;1000,"-",(J72/I72-1)*100),"-")</f>
        <v>-4.5069751239783411</v>
      </c>
      <c r="L72" s="319"/>
      <c r="M72" s="320"/>
      <c r="N72" s="320"/>
      <c r="O72" s="320"/>
      <c r="P72" s="322"/>
      <c r="Q72" s="322"/>
    </row>
    <row r="73" spans="3:17" ht="12.75" customHeight="1">
      <c r="C73" s="173"/>
      <c r="D73" s="173"/>
      <c r="E73" s="434" t="s">
        <v>124</v>
      </c>
      <c r="F73" s="635" t="s">
        <v>67</v>
      </c>
      <c r="G73" s="859">
        <f>'C35'!F47</f>
        <v>855.67</v>
      </c>
      <c r="H73" s="859"/>
      <c r="I73" s="859">
        <f>'C35'!G106</f>
        <v>1459.9195789999999</v>
      </c>
      <c r="J73" s="434">
        <f>'C35'!G47</f>
        <v>734.83893399999999</v>
      </c>
      <c r="K73" s="496">
        <f>IF(I73&gt;0,IF((J73/I73-1)*100&gt;1000,"-",(J73/I73-1)*100),"-")</f>
        <v>-49.665793611498643</v>
      </c>
      <c r="L73" s="319"/>
      <c r="M73" s="320"/>
      <c r="N73" s="321"/>
      <c r="O73" s="322"/>
      <c r="P73" s="322"/>
      <c r="Q73" s="322"/>
    </row>
    <row r="74" spans="3:17" ht="12.75" customHeight="1">
      <c r="C74" s="173"/>
      <c r="D74" s="173"/>
      <c r="E74" s="493" t="s">
        <v>121</v>
      </c>
      <c r="F74" s="637" t="s">
        <v>67</v>
      </c>
      <c r="G74" s="862">
        <f>'C35'!F50</f>
        <v>391.31</v>
      </c>
      <c r="H74" s="862"/>
      <c r="I74" s="862">
        <f>'C35'!G109</f>
        <v>289.89067399999999</v>
      </c>
      <c r="J74" s="493">
        <f>'C35'!G50</f>
        <v>75.077699999999993</v>
      </c>
      <c r="K74" s="638">
        <f>IF(I74&gt;0,IF((J74/I74-1)*100&gt;1000,"-",(J74/I74-1)*100),"-")</f>
        <v>-74.101374506445822</v>
      </c>
      <c r="L74" s="319"/>
      <c r="M74" s="320"/>
      <c r="N74" s="321"/>
      <c r="O74" s="322"/>
      <c r="P74" s="322"/>
      <c r="Q74" s="322"/>
    </row>
    <row r="75" spans="3:17" ht="12.75" customHeight="1">
      <c r="C75" s="173"/>
      <c r="D75" s="173"/>
      <c r="E75" s="482" t="s">
        <v>321</v>
      </c>
      <c r="F75" s="640"/>
      <c r="G75" s="482">
        <f>SUM(G71:G74)</f>
        <v>3207.37</v>
      </c>
      <c r="H75" s="482"/>
      <c r="I75" s="482">
        <f>SUM(I71:I74)</f>
        <v>12549.495446999999</v>
      </c>
      <c r="J75" s="482">
        <f>SUM(J71:J74)</f>
        <v>11117.752538999999</v>
      </c>
      <c r="K75" s="643">
        <f>IF(I75&gt;0,(J75/I75-1)*100,0)</f>
        <v>-11.408768695495752</v>
      </c>
      <c r="L75" s="323"/>
      <c r="M75" s="863"/>
      <c r="N75" s="321"/>
      <c r="O75" s="322"/>
      <c r="P75" s="322"/>
      <c r="Q75" s="322"/>
    </row>
    <row r="76" spans="3:17" ht="12.75" customHeight="1">
      <c r="C76" s="173"/>
      <c r="D76" s="173"/>
      <c r="E76" s="434" t="s">
        <v>109</v>
      </c>
      <c r="F76" s="635" t="s">
        <v>67</v>
      </c>
      <c r="G76" s="859">
        <f>'C35'!F17</f>
        <v>394.64</v>
      </c>
      <c r="H76" s="859"/>
      <c r="I76" s="859">
        <f>'C35'!G76</f>
        <v>279.18359399999997</v>
      </c>
      <c r="J76" s="434">
        <f>'C35'!G17</f>
        <v>596.65777300000002</v>
      </c>
      <c r="K76" s="496">
        <f>IF(I76&gt;0,IF((J76/I76-1)*100&gt;1000,"-",(J76/I76-1)*100),"-")</f>
        <v>113.71519882360998</v>
      </c>
      <c r="L76" s="319"/>
      <c r="M76" s="320"/>
      <c r="N76" s="321"/>
      <c r="O76" s="322"/>
      <c r="P76" s="322"/>
      <c r="Q76" s="322"/>
    </row>
    <row r="77" spans="3:17" ht="12.75" customHeight="1">
      <c r="C77" s="173"/>
      <c r="D77" s="173"/>
      <c r="E77" s="493" t="s">
        <v>110</v>
      </c>
      <c r="F77" s="637" t="s">
        <v>67</v>
      </c>
      <c r="G77" s="862">
        <f>'C35'!F18</f>
        <v>390.06</v>
      </c>
      <c r="H77" s="862"/>
      <c r="I77" s="862">
        <f>'C35'!G77</f>
        <v>1397.9040199999999</v>
      </c>
      <c r="J77" s="493">
        <f>'C35'!G18</f>
        <v>499.57295299999998</v>
      </c>
      <c r="K77" s="638">
        <f>IF(I77&gt;0,IF((J77/I77-1)*100&gt;1000,"-",(J77/I77-1)*100),"-")</f>
        <v>-64.262714331417399</v>
      </c>
      <c r="L77" s="323"/>
      <c r="M77" s="863"/>
      <c r="N77" s="321"/>
      <c r="O77" s="322"/>
      <c r="P77" s="322"/>
      <c r="Q77" s="322"/>
    </row>
    <row r="78" spans="3:17" ht="12.75" customHeight="1">
      <c r="C78" s="173"/>
      <c r="D78" s="173"/>
      <c r="E78" s="648" t="s">
        <v>322</v>
      </c>
      <c r="F78" s="482"/>
      <c r="G78" s="482">
        <f>SUM(G76:G77)</f>
        <v>784.7</v>
      </c>
      <c r="H78" s="482"/>
      <c r="I78" s="482">
        <f>SUM(I76:I77)</f>
        <v>1677.087614</v>
      </c>
      <c r="J78" s="482">
        <f>SUM(J76:J77)</f>
        <v>1096.230726</v>
      </c>
      <c r="K78" s="641">
        <f>IF(I78&gt;0,(J78/I78-1)*100,0)</f>
        <v>-34.63485647089157</v>
      </c>
      <c r="L78" s="323"/>
      <c r="M78" s="863"/>
      <c r="N78" s="321"/>
      <c r="O78" s="322"/>
      <c r="P78" s="322"/>
      <c r="Q78" s="322"/>
    </row>
    <row r="79" spans="3:17" s="324" customFormat="1" ht="12.75" customHeight="1">
      <c r="E79" s="434" t="s">
        <v>62</v>
      </c>
      <c r="F79" s="635" t="s">
        <v>67</v>
      </c>
      <c r="G79" s="859">
        <f>'C35'!F25</f>
        <v>418.22</v>
      </c>
      <c r="H79" s="859"/>
      <c r="I79" s="859">
        <f>'C35'!G84</f>
        <v>1525.3612000000001</v>
      </c>
      <c r="J79" s="434">
        <f>'C35'!G25</f>
        <v>1001.325345</v>
      </c>
      <c r="K79" s="496">
        <f t="shared" ref="K79:K93" si="1">IF(I79&gt;0,IF((J79/I79-1)*100&gt;1000,"-",(J79/I79-1)*100),"-")</f>
        <v>-34.354869849842785</v>
      </c>
      <c r="L79" s="319"/>
      <c r="M79" s="320"/>
      <c r="N79" s="325"/>
      <c r="O79" s="326"/>
      <c r="P79" s="326"/>
      <c r="Q79" s="326"/>
    </row>
    <row r="80" spans="3:17" s="324" customFormat="1" ht="12.75" customHeight="1">
      <c r="E80" s="434" t="s">
        <v>63</v>
      </c>
      <c r="F80" s="635" t="s">
        <v>67</v>
      </c>
      <c r="G80" s="859">
        <f>'C35'!F26</f>
        <v>417.83</v>
      </c>
      <c r="H80" s="859"/>
      <c r="I80" s="859">
        <f>'C35'!G85</f>
        <v>529.0166999999999</v>
      </c>
      <c r="J80" s="434">
        <f>'C35'!G26</f>
        <v>489.22279599999996</v>
      </c>
      <c r="K80" s="496">
        <f t="shared" si="1"/>
        <v>-7.5222396570845396</v>
      </c>
      <c r="L80" s="319"/>
      <c r="M80" s="320"/>
      <c r="N80" s="325"/>
      <c r="O80" s="326"/>
      <c r="P80" s="326"/>
      <c r="Q80" s="326"/>
    </row>
    <row r="81" spans="3:17" s="324" customFormat="1" ht="12.75" customHeight="1">
      <c r="E81" s="434" t="s">
        <v>64</v>
      </c>
      <c r="F81" s="635" t="s">
        <v>67</v>
      </c>
      <c r="G81" s="859">
        <f>'C35'!F27</f>
        <v>412.77</v>
      </c>
      <c r="H81" s="859"/>
      <c r="I81" s="859">
        <f>'C35'!G86</f>
        <v>296.62329999999997</v>
      </c>
      <c r="J81" s="434">
        <f>'C35'!G27</f>
        <v>692.96350100000006</v>
      </c>
      <c r="K81" s="496">
        <f t="shared" si="1"/>
        <v>133.61735271639154</v>
      </c>
      <c r="L81" s="319"/>
      <c r="M81" s="320"/>
      <c r="N81" s="325"/>
      <c r="O81" s="326"/>
      <c r="P81" s="326"/>
      <c r="Q81" s="326"/>
    </row>
    <row r="82" spans="3:17" ht="12.75" customHeight="1">
      <c r="C82" s="173"/>
      <c r="D82" s="173"/>
      <c r="E82" s="434" t="s">
        <v>70</v>
      </c>
      <c r="F82" s="635" t="s">
        <v>67</v>
      </c>
      <c r="G82" s="859">
        <f>'C35'!F35</f>
        <v>402.68</v>
      </c>
      <c r="H82" s="859"/>
      <c r="I82" s="859">
        <f>'C35'!G94</f>
        <v>2.8051660000000003</v>
      </c>
      <c r="J82" s="434">
        <f>'C35'!G35</f>
        <v>249.10739999999998</v>
      </c>
      <c r="K82" s="496" t="str">
        <f t="shared" si="1"/>
        <v>-</v>
      </c>
      <c r="L82" s="319"/>
      <c r="M82" s="320"/>
      <c r="N82" s="321"/>
      <c r="O82" s="322"/>
      <c r="P82" s="322"/>
      <c r="Q82" s="322"/>
    </row>
    <row r="83" spans="3:17" ht="12.75" customHeight="1">
      <c r="C83" s="173"/>
      <c r="D83" s="173"/>
      <c r="E83" s="434" t="s">
        <v>71</v>
      </c>
      <c r="F83" s="635" t="s">
        <v>67</v>
      </c>
      <c r="G83" s="859">
        <f>'C35'!F36</f>
        <v>401.37</v>
      </c>
      <c r="H83" s="859"/>
      <c r="I83" s="859">
        <f>'C35'!G95</f>
        <v>133.24313699999999</v>
      </c>
      <c r="J83" s="434">
        <f>'C35'!G36</f>
        <v>-1.458197</v>
      </c>
      <c r="K83" s="496">
        <f t="shared" si="1"/>
        <v>-101.09438807343601</v>
      </c>
      <c r="L83" s="319"/>
      <c r="M83" s="320"/>
      <c r="N83" s="321"/>
      <c r="O83" s="322"/>
      <c r="P83" s="322"/>
      <c r="Q83" s="322"/>
    </row>
    <row r="84" spans="3:17" ht="12.75" customHeight="1">
      <c r="C84" s="173"/>
      <c r="D84" s="173"/>
      <c r="E84" s="434" t="s">
        <v>72</v>
      </c>
      <c r="F84" s="635" t="s">
        <v>67</v>
      </c>
      <c r="G84" s="859">
        <f>'C35'!F37</f>
        <v>395.2</v>
      </c>
      <c r="H84" s="859"/>
      <c r="I84" s="859">
        <f>'C35'!G96</f>
        <v>576.40703599999995</v>
      </c>
      <c r="J84" s="434">
        <f>'C35'!G37</f>
        <v>6.4465350000000097</v>
      </c>
      <c r="K84" s="496">
        <f t="shared" si="1"/>
        <v>-98.881600223908436</v>
      </c>
      <c r="L84" s="319"/>
      <c r="M84" s="320"/>
      <c r="N84" s="321"/>
      <c r="O84" s="322"/>
      <c r="P84" s="322"/>
      <c r="Q84" s="322"/>
    </row>
    <row r="85" spans="3:17" ht="12.75" customHeight="1">
      <c r="C85" s="173"/>
      <c r="D85" s="173"/>
      <c r="E85" s="493" t="s">
        <v>73</v>
      </c>
      <c r="F85" s="637" t="s">
        <v>67</v>
      </c>
      <c r="G85" s="862">
        <f>'C35'!F40</f>
        <v>815.64</v>
      </c>
      <c r="H85" s="862"/>
      <c r="I85" s="862">
        <f>'C35'!G99</f>
        <v>336.500227</v>
      </c>
      <c r="J85" s="493">
        <f>'C35'!G40</f>
        <v>494.44290999999998</v>
      </c>
      <c r="K85" s="638">
        <f t="shared" si="1"/>
        <v>46.936872645854109</v>
      </c>
      <c r="L85" s="319"/>
      <c r="M85" s="320"/>
      <c r="N85" s="321"/>
      <c r="O85" s="322"/>
      <c r="P85" s="322"/>
      <c r="Q85" s="322"/>
    </row>
    <row r="86" spans="3:17" ht="12.75" customHeight="1">
      <c r="C86" s="173"/>
      <c r="D86" s="173"/>
      <c r="E86" s="482" t="s">
        <v>323</v>
      </c>
      <c r="F86" s="640"/>
      <c r="G86" s="482">
        <f>SUM(G79:G85)</f>
        <v>3263.7099999999996</v>
      </c>
      <c r="H86" s="482"/>
      <c r="I86" s="482">
        <f>SUM(I79:I85)</f>
        <v>3399.9567659999998</v>
      </c>
      <c r="J86" s="482">
        <f>SUM(J79:J85)</f>
        <v>2932.0502900000001</v>
      </c>
      <c r="K86" s="643">
        <f>IF(I86&gt;0,(J86/I86-1)*100,0)</f>
        <v>-13.762130174098797</v>
      </c>
      <c r="L86" s="323"/>
      <c r="M86" s="863"/>
      <c r="N86" s="321"/>
      <c r="O86" s="322"/>
      <c r="P86" s="322"/>
      <c r="Q86" s="322"/>
    </row>
    <row r="87" spans="3:17" ht="12.75" customHeight="1">
      <c r="C87" s="173"/>
      <c r="D87" s="173"/>
      <c r="E87" s="646" t="s">
        <v>38</v>
      </c>
      <c r="F87" s="647" t="s">
        <v>67</v>
      </c>
      <c r="G87" s="994">
        <f>'C35'!F28</f>
        <v>424.91</v>
      </c>
      <c r="H87" s="994"/>
      <c r="I87" s="994">
        <f>'C35'!G87</f>
        <v>532.11779100000001</v>
      </c>
      <c r="J87" s="646">
        <f>'C35'!G28</f>
        <v>213.41369699999998</v>
      </c>
      <c r="K87" s="996">
        <f t="shared" si="1"/>
        <v>-59.893523462364371</v>
      </c>
      <c r="L87" s="323"/>
      <c r="M87" s="320"/>
      <c r="N87" s="321"/>
      <c r="O87" s="322"/>
      <c r="P87" s="322"/>
      <c r="Q87" s="322"/>
    </row>
    <row r="88" spans="3:17" ht="12.75" customHeight="1">
      <c r="C88" s="173"/>
      <c r="D88" s="173"/>
      <c r="E88" s="434" t="s">
        <v>45</v>
      </c>
      <c r="F88" s="635" t="s">
        <v>67</v>
      </c>
      <c r="G88" s="859">
        <f>'C35'!F29</f>
        <v>378.95</v>
      </c>
      <c r="H88" s="859"/>
      <c r="I88" s="859">
        <f>'C35'!G88</f>
        <v>-6.2927030000000004</v>
      </c>
      <c r="J88" s="434">
        <f>'C35'!G29</f>
        <v>-5.8696450000000002</v>
      </c>
      <c r="K88" s="496" t="str">
        <f t="shared" si="1"/>
        <v>-</v>
      </c>
      <c r="L88" s="323"/>
      <c r="M88" s="320"/>
      <c r="N88" s="318"/>
    </row>
    <row r="89" spans="3:17" ht="12.75" customHeight="1">
      <c r="C89" s="173"/>
      <c r="D89" s="173"/>
      <c r="E89" s="493" t="s">
        <v>116</v>
      </c>
      <c r="F89" s="637" t="s">
        <v>67</v>
      </c>
      <c r="G89" s="862">
        <f>'C35'!F30</f>
        <v>418.46</v>
      </c>
      <c r="H89" s="862"/>
      <c r="I89" s="862">
        <f>'C35'!G89</f>
        <v>872.45508999999902</v>
      </c>
      <c r="J89" s="493">
        <f>'C35'!G30</f>
        <v>441.68779999999998</v>
      </c>
      <c r="K89" s="638">
        <f t="shared" si="1"/>
        <v>-49.37415059381447</v>
      </c>
      <c r="L89" s="323"/>
      <c r="M89" s="320"/>
      <c r="N89" s="318"/>
    </row>
    <row r="90" spans="3:17" ht="12.75" customHeight="1">
      <c r="C90" s="173"/>
      <c r="D90" s="173"/>
      <c r="E90" s="465" t="s">
        <v>324</v>
      </c>
      <c r="F90" s="542"/>
      <c r="G90" s="482">
        <f>SUM(G87:G89)</f>
        <v>1222.32</v>
      </c>
      <c r="H90" s="465"/>
      <c r="I90" s="482">
        <f>SUM(I87:I89)</f>
        <v>1398.2801779999991</v>
      </c>
      <c r="J90" s="482">
        <f>SUM(J87:J89)</f>
        <v>649.231852</v>
      </c>
      <c r="K90" s="643">
        <f>IF(I90&gt;0,(J90/I90-1)*100,0)</f>
        <v>-53.569258706891262</v>
      </c>
      <c r="L90" s="323"/>
      <c r="M90" s="863"/>
      <c r="N90" s="318"/>
    </row>
    <row r="91" spans="3:17" ht="12.75" customHeight="1">
      <c r="C91" s="173"/>
      <c r="D91" s="173"/>
      <c r="E91" s="434" t="s">
        <v>57</v>
      </c>
      <c r="F91" s="635" t="s">
        <v>67</v>
      </c>
      <c r="G91" s="859">
        <f>'C35'!F13</f>
        <v>786.42</v>
      </c>
      <c r="H91" s="859"/>
      <c r="I91" s="859">
        <f>'C35'!G72</f>
        <v>910.91078500000003</v>
      </c>
      <c r="J91" s="434">
        <f>'C35'!G13</f>
        <v>562.26322300000004</v>
      </c>
      <c r="K91" s="642">
        <f t="shared" si="1"/>
        <v>-38.274611272716463</v>
      </c>
      <c r="L91" s="319"/>
      <c r="M91" s="320"/>
      <c r="N91" s="318"/>
    </row>
    <row r="92" spans="3:17" ht="12.75" customHeight="1">
      <c r="E92" s="434" t="s">
        <v>59</v>
      </c>
      <c r="F92" s="635" t="s">
        <v>67</v>
      </c>
      <c r="G92" s="859">
        <f>'C35'!F19</f>
        <v>785.25</v>
      </c>
      <c r="H92" s="859"/>
      <c r="I92" s="859">
        <f>'C35'!G78</f>
        <v>1203.946533</v>
      </c>
      <c r="J92" s="434">
        <f>'C35'!G19</f>
        <v>787.43728699999997</v>
      </c>
      <c r="K92" s="642">
        <f t="shared" si="1"/>
        <v>-34.59532749865064</v>
      </c>
      <c r="L92" s="319"/>
      <c r="M92" s="320"/>
    </row>
    <row r="93" spans="3:17">
      <c r="E93" s="493" t="s">
        <v>52</v>
      </c>
      <c r="F93" s="637" t="s">
        <v>67</v>
      </c>
      <c r="G93" s="862">
        <f>'C35'!F56</f>
        <v>396.4</v>
      </c>
      <c r="H93" s="862"/>
      <c r="I93" s="862">
        <f>'C35'!G115</f>
        <v>132.004526</v>
      </c>
      <c r="J93" s="493">
        <f>'C35'!G56</f>
        <v>-2.3071060000000001</v>
      </c>
      <c r="K93" s="496">
        <f t="shared" si="1"/>
        <v>-101.74774764919803</v>
      </c>
      <c r="L93" s="319"/>
      <c r="M93" s="863"/>
    </row>
    <row r="94" spans="3:17">
      <c r="E94" s="482" t="s">
        <v>325</v>
      </c>
      <c r="F94" s="640"/>
      <c r="G94" s="482">
        <f>SUM(G91:G93)</f>
        <v>1968.0700000000002</v>
      </c>
      <c r="H94" s="482"/>
      <c r="I94" s="482">
        <f>SUM(I91:I93)</f>
        <v>2246.8618440000005</v>
      </c>
      <c r="J94" s="482">
        <f>SUM(J91:J93)</f>
        <v>1347.3934040000001</v>
      </c>
      <c r="K94" s="993">
        <f>((J94/I94)-1)*100</f>
        <v>-40.032209474825194</v>
      </c>
      <c r="L94" s="323"/>
      <c r="M94" s="863"/>
    </row>
    <row r="95" spans="3:17" ht="16.149999999999999" customHeight="1">
      <c r="E95" s="482" t="s">
        <v>26</v>
      </c>
      <c r="F95" s="640"/>
      <c r="G95" s="482">
        <f>G25+G30+G37+G41+G47+G60+G67+G70+G75+G86+G90+G94+G78</f>
        <v>41241.034999999996</v>
      </c>
      <c r="H95" s="482"/>
      <c r="I95" s="482">
        <f>I25+I30+I37+I41+I47+I60+I67+I70+I78+I75+I86+I90+I94</f>
        <v>166879.57306499998</v>
      </c>
      <c r="J95" s="482">
        <f>J25+J30+J37+J41+J47+J60+J67+J70+J75+J86+J90+J94+J78</f>
        <v>114482.18099099999</v>
      </c>
      <c r="K95" s="643">
        <f>((J95/I95)-1)*100</f>
        <v>-31.398325817618844</v>
      </c>
      <c r="M95" s="320"/>
    </row>
    <row r="96" spans="3:17" ht="24.95" customHeight="1">
      <c r="E96" s="1072" t="s">
        <v>632</v>
      </c>
      <c r="F96" s="1072"/>
      <c r="G96" s="1072"/>
      <c r="H96" s="1072"/>
      <c r="I96" s="1072"/>
      <c r="J96" s="1072"/>
      <c r="K96" s="1072"/>
      <c r="L96" s="832"/>
      <c r="M96" s="832"/>
    </row>
    <row r="97" spans="5:11">
      <c r="E97" s="14" t="s">
        <v>633</v>
      </c>
      <c r="F97" s="832"/>
      <c r="G97" s="832"/>
      <c r="H97" s="832"/>
      <c r="I97" s="832"/>
      <c r="J97" s="832"/>
      <c r="K97" s="832"/>
    </row>
    <row r="98" spans="5:11">
      <c r="E98" s="936"/>
      <c r="J98" s="174"/>
    </row>
    <row r="99" spans="5:11">
      <c r="E99" s="858"/>
    </row>
    <row r="100" spans="5:11">
      <c r="E100" s="858"/>
    </row>
    <row r="101" spans="5:11">
      <c r="E101" s="858"/>
      <c r="G101" s="327"/>
      <c r="H101" s="327"/>
      <c r="I101" s="327"/>
      <c r="J101" s="327"/>
      <c r="K101" s="285"/>
    </row>
    <row r="102" spans="5:11">
      <c r="G102" s="327"/>
      <c r="H102" s="327"/>
      <c r="I102" s="327"/>
      <c r="J102" s="327"/>
      <c r="K102" s="321"/>
    </row>
    <row r="103" spans="5:11">
      <c r="G103" s="327"/>
      <c r="H103" s="327"/>
      <c r="I103" s="327"/>
      <c r="J103" s="327"/>
      <c r="K103" s="285"/>
    </row>
    <row r="104" spans="5:11">
      <c r="G104" s="327"/>
      <c r="I104" s="327"/>
      <c r="J104" s="327"/>
      <c r="K104" s="285"/>
    </row>
    <row r="105" spans="5:11">
      <c r="G105" s="327"/>
      <c r="H105" s="327"/>
      <c r="I105" s="327"/>
      <c r="J105" s="327"/>
      <c r="K105" s="285"/>
    </row>
  </sheetData>
  <mergeCells count="3">
    <mergeCell ref="E96:K96"/>
    <mergeCell ref="E3:K3"/>
    <mergeCell ref="C7:C8"/>
  </mergeCells>
  <hyperlinks>
    <hyperlink ref="C4" location="Indice!A1" display="Indice!A1"/>
  </hyperlinks>
  <printOptions horizontalCentered="1" verticalCentered="1"/>
  <pageMargins left="0.39370078740157483" right="0.78740157480314965" top="0.27559055118110237" bottom="0.23622047244094491" header="0" footer="0"/>
  <pageSetup paperSize="9" scale="78" fitToHeight="2" orientation="portrait" r:id="rId1"/>
  <headerFooter alignWithMargins="0"/>
  <rowBreaks count="1" manualBreakCount="1">
    <brk id="60" min="1" max="11" man="1"/>
  </rowBreaks>
  <ignoredErrors>
    <ignoredError sqref="G10:J10 G26 J26 G31 I31:J31 G33 I33:J33 G44:G46 I44:I46 J44:J46 G72:J72" formulaRange="1"/>
    <ignoredError sqref="K25 K21 K30 K28 K37 K41 K47 K60 K67 K70 K75 K78 K86 K90" formula="1"/>
  </ignoredErrors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1">
    <pageSetUpPr autoPageBreaks="0" fitToPage="1"/>
  </sheetPr>
  <dimension ref="A1:Z2135"/>
  <sheetViews>
    <sheetView showGridLines="0" showRowColHeaders="0" showOutlineSymbols="0" zoomScaleNormal="100" zoomScaleSheetLayoutView="75" workbookViewId="0">
      <selection activeCell="B1" sqref="B1"/>
    </sheetView>
  </sheetViews>
  <sheetFormatPr baseColWidth="10" defaultColWidth="11.42578125" defaultRowHeight="11.25"/>
  <cols>
    <col min="1" max="1" width="0.140625" style="26" customWidth="1"/>
    <col min="2" max="2" width="2.7109375" style="24" customWidth="1"/>
    <col min="3" max="3" width="26.42578125" style="23" customWidth="1"/>
    <col min="4" max="4" width="11.28515625" style="23" bestFit="1" customWidth="1"/>
    <col min="5" max="5" width="10.85546875" style="23" customWidth="1"/>
    <col min="6" max="6" width="12" style="23" customWidth="1"/>
    <col min="7" max="9" width="11.140625" style="23" customWidth="1"/>
    <col min="10" max="11" width="11" style="23" customWidth="1"/>
    <col min="12" max="14" width="11.140625" style="23" customWidth="1"/>
    <col min="15" max="15" width="11.42578125" style="23" customWidth="1"/>
    <col min="16" max="16384" width="11.42578125" style="23"/>
  </cols>
  <sheetData>
    <row r="1" spans="2:16" s="24" customFormat="1" ht="21.75" customHeight="1">
      <c r="F1" s="20"/>
      <c r="H1" s="426"/>
      <c r="M1" s="427" t="s">
        <v>36</v>
      </c>
    </row>
    <row r="2" spans="2:16" s="24" customFormat="1" ht="15" customHeight="1">
      <c r="F2" s="90"/>
      <c r="G2" s="90"/>
      <c r="H2" s="90"/>
      <c r="M2" s="921" t="s">
        <v>538</v>
      </c>
    </row>
    <row r="3" spans="2:16" s="22" customFormat="1" ht="19.899999999999999" customHeight="1">
      <c r="B3" s="24"/>
      <c r="C3" s="547" t="str">
        <f>Indice!$C$4</f>
        <v>Producción de energía eléctrica</v>
      </c>
      <c r="D3" s="7"/>
    </row>
    <row r="4" spans="2:16" s="22" customFormat="1" ht="11.25" customHeight="1">
      <c r="B4" s="24"/>
      <c r="C4" s="7"/>
      <c r="D4" s="7"/>
      <c r="E4" s="263"/>
      <c r="F4" s="263"/>
      <c r="G4" s="263"/>
      <c r="H4" s="263"/>
      <c r="I4" s="263"/>
      <c r="J4" s="263"/>
      <c r="K4" s="263"/>
      <c r="L4" s="263"/>
      <c r="M4" s="263"/>
    </row>
    <row r="5" spans="2:16" s="22" customFormat="1" ht="11.25" customHeight="1">
      <c r="B5" s="24"/>
      <c r="C5" s="7" t="s">
        <v>266</v>
      </c>
      <c r="D5" s="7"/>
    </row>
    <row r="6" spans="2:16" s="22" customFormat="1" ht="11.25" customHeight="1">
      <c r="B6" s="24"/>
      <c r="C6" s="451"/>
      <c r="D6" s="452">
        <v>2009</v>
      </c>
      <c r="E6" s="452">
        <v>2010</v>
      </c>
      <c r="F6" s="452">
        <v>2011</v>
      </c>
      <c r="G6" s="452">
        <v>2012</v>
      </c>
      <c r="H6" s="452">
        <v>2013</v>
      </c>
      <c r="I6" s="452">
        <v>2014</v>
      </c>
      <c r="J6" s="452">
        <v>2015</v>
      </c>
      <c r="K6" s="452">
        <v>2016</v>
      </c>
      <c r="L6" s="452">
        <v>2017</v>
      </c>
      <c r="M6" s="452">
        <v>2018</v>
      </c>
    </row>
    <row r="7" spans="2:16" s="22" customFormat="1" ht="11.25" customHeight="1">
      <c r="B7" s="24"/>
      <c r="C7" s="453" t="s">
        <v>267</v>
      </c>
      <c r="D7" s="454">
        <f>SUM(D148,D154:D157,D160)</f>
        <v>27.500000000000004</v>
      </c>
      <c r="E7" s="454">
        <f>SUM(E148,E154:E157,E160)</f>
        <v>34.699999999999996</v>
      </c>
      <c r="F7" s="454">
        <f>SUM(F148,F154:F157,F160)</f>
        <v>32.4</v>
      </c>
      <c r="G7" s="454">
        <f>SUM(G148,G154:G157,G160)</f>
        <v>31.399999999999995</v>
      </c>
      <c r="H7" s="454">
        <f t="shared" ref="H7:M7" si="0">SUM(H148,H154:H157,H160)</f>
        <v>41.900000000000006</v>
      </c>
      <c r="I7" s="454">
        <f t="shared" si="0"/>
        <v>42.300000000000004</v>
      </c>
      <c r="J7" s="454">
        <f t="shared" si="0"/>
        <v>36.699999999999996</v>
      </c>
      <c r="K7" s="454">
        <f t="shared" si="0"/>
        <v>40.5</v>
      </c>
      <c r="L7" s="454">
        <f t="shared" si="0"/>
        <v>33.699999999999996</v>
      </c>
      <c r="M7" s="454">
        <f t="shared" si="0"/>
        <v>40.099999999999994</v>
      </c>
    </row>
    <row r="8" spans="2:16" s="22" customFormat="1" ht="11.25" customHeight="1">
      <c r="B8" s="24"/>
      <c r="C8" s="455" t="s">
        <v>268</v>
      </c>
      <c r="D8" s="456">
        <f>SUM(D149:D153,D158:D159)</f>
        <v>72.500000000000014</v>
      </c>
      <c r="E8" s="456">
        <f>SUM(E149:E153,E158:E159)</f>
        <v>65.300000000000011</v>
      </c>
      <c r="F8" s="456">
        <f>SUM(F149:F153,F158:F159)</f>
        <v>67.599999999999994</v>
      </c>
      <c r="G8" s="456">
        <f>SUM(G149:G153,G158:G159)</f>
        <v>68.599999999999994</v>
      </c>
      <c r="H8" s="456">
        <f t="shared" ref="H8:M8" si="1">SUM(H149:H153,H158:H159)</f>
        <v>58.1</v>
      </c>
      <c r="I8" s="456">
        <f t="shared" si="1"/>
        <v>57.7</v>
      </c>
      <c r="J8" s="456">
        <f t="shared" si="1"/>
        <v>63.300000000000004</v>
      </c>
      <c r="K8" s="456">
        <f t="shared" si="1"/>
        <v>59.5</v>
      </c>
      <c r="L8" s="456">
        <f t="shared" si="1"/>
        <v>66.3</v>
      </c>
      <c r="M8" s="456">
        <f t="shared" si="1"/>
        <v>59.899999999999984</v>
      </c>
    </row>
    <row r="9" spans="2:16" s="22" customFormat="1" ht="11.25" customHeight="1">
      <c r="B9" s="24"/>
      <c r="C9" s="219" t="s">
        <v>473</v>
      </c>
      <c r="D9" s="7"/>
      <c r="M9" s="942">
        <f>M8-L8</f>
        <v>-6.4000000000000128</v>
      </c>
    </row>
    <row r="10" spans="2:16" s="22" customFormat="1" ht="11.25" customHeight="1">
      <c r="B10" s="24"/>
      <c r="C10" s="219" t="s">
        <v>476</v>
      </c>
      <c r="D10" s="7"/>
    </row>
    <row r="11" spans="2:16" s="22" customFormat="1" ht="11.25" customHeight="1">
      <c r="B11" s="24"/>
      <c r="C11" s="7"/>
      <c r="D11" s="7"/>
    </row>
    <row r="12" spans="2:16" s="22" customFormat="1" ht="11.25" customHeight="1">
      <c r="B12" s="24"/>
      <c r="C12" s="7" t="s">
        <v>251</v>
      </c>
      <c r="D12" s="7"/>
    </row>
    <row r="13" spans="2:16" s="22" customFormat="1" ht="11.25" customHeight="1">
      <c r="B13" s="24"/>
      <c r="C13" s="457"/>
      <c r="D13" s="1075" t="s">
        <v>227</v>
      </c>
      <c r="E13" s="1075"/>
      <c r="F13" s="1075"/>
      <c r="G13" s="1075" t="s">
        <v>228</v>
      </c>
      <c r="H13" s="1075"/>
      <c r="I13" s="1075"/>
      <c r="J13" s="1075" t="s">
        <v>229</v>
      </c>
      <c r="K13" s="1075"/>
      <c r="L13" s="1075"/>
    </row>
    <row r="14" spans="2:16" s="22" customFormat="1" ht="11.25" customHeight="1">
      <c r="B14" s="24"/>
      <c r="C14" s="458"/>
      <c r="D14" s="1076" t="s">
        <v>230</v>
      </c>
      <c r="E14" s="1076"/>
      <c r="F14" s="1076"/>
      <c r="G14" s="1076" t="s">
        <v>231</v>
      </c>
      <c r="H14" s="1076"/>
      <c r="I14" s="1076"/>
      <c r="J14" s="1076" t="s">
        <v>232</v>
      </c>
      <c r="K14" s="1076"/>
      <c r="L14" s="1076"/>
    </row>
    <row r="15" spans="2:16" s="22" customFormat="1" ht="11.25" customHeight="1">
      <c r="B15" s="24"/>
      <c r="C15" s="459"/>
      <c r="D15" s="460">
        <v>2017</v>
      </c>
      <c r="E15" s="460">
        <v>2018</v>
      </c>
      <c r="F15" s="792" t="s">
        <v>539</v>
      </c>
      <c r="G15" s="460">
        <v>2017</v>
      </c>
      <c r="H15" s="460">
        <v>2018</v>
      </c>
      <c r="I15" s="792" t="s">
        <v>539</v>
      </c>
      <c r="J15" s="460">
        <v>2017</v>
      </c>
      <c r="K15" s="460">
        <v>2018</v>
      </c>
      <c r="L15" s="792" t="s">
        <v>539</v>
      </c>
      <c r="M15" s="551"/>
      <c r="P15" s="22" t="s">
        <v>13</v>
      </c>
    </row>
    <row r="16" spans="2:16" s="22" customFormat="1" ht="11.25" customHeight="1">
      <c r="B16" s="24"/>
      <c r="C16" s="461" t="s">
        <v>233</v>
      </c>
      <c r="D16" s="462">
        <f t="shared" ref="D16:E18" si="2">L100</f>
        <v>17027.884629999997</v>
      </c>
      <c r="E16" s="462">
        <f t="shared" si="2"/>
        <v>17046.656230000001</v>
      </c>
      <c r="F16" s="454">
        <f>((E16/D16)-1)*100</f>
        <v>0.11024035226860907</v>
      </c>
      <c r="G16" s="462">
        <f>P35</f>
        <v>2.02</v>
      </c>
      <c r="H16" s="462">
        <f>Q35</f>
        <v>2.02</v>
      </c>
      <c r="I16" s="454">
        <f>((H16/G16)-1)*100</f>
        <v>0</v>
      </c>
      <c r="J16" s="462">
        <f>SUM(D16,G16)</f>
        <v>17029.904629999997</v>
      </c>
      <c r="K16" s="462">
        <f t="shared" ref="K16:K29" si="3">SUM(E16,H16)</f>
        <v>17048.676230000001</v>
      </c>
      <c r="L16" s="454">
        <f t="shared" ref="L16:L29" si="4">((K16/J16)-1)*100</f>
        <v>0.11022727612306493</v>
      </c>
      <c r="M16" s="943"/>
      <c r="N16" s="1001">
        <f>K16/$K$30*100</f>
        <v>16.378077653529417</v>
      </c>
    </row>
    <row r="17" spans="2:14" s="22" customFormat="1" ht="11.25" customHeight="1">
      <c r="B17" s="24"/>
      <c r="C17" s="461" t="s">
        <v>511</v>
      </c>
      <c r="D17" s="462">
        <f t="shared" si="2"/>
        <v>3328.8900000000003</v>
      </c>
      <c r="E17" s="462">
        <f t="shared" si="2"/>
        <v>3328.8900000000003</v>
      </c>
      <c r="F17" s="454">
        <f>((E17/D17)-1)*100</f>
        <v>0</v>
      </c>
      <c r="G17" s="462" t="s">
        <v>44</v>
      </c>
      <c r="H17" s="462" t="s">
        <v>44</v>
      </c>
      <c r="I17" s="454" t="s">
        <v>44</v>
      </c>
      <c r="J17" s="462">
        <f>SUM(D17,G17)</f>
        <v>3328.8900000000003</v>
      </c>
      <c r="K17" s="462">
        <f>SUM(E17,H17)</f>
        <v>3328.8900000000003</v>
      </c>
      <c r="L17" s="454">
        <f>((K17/J17)-1)*100</f>
        <v>0</v>
      </c>
      <c r="M17" s="943"/>
      <c r="N17" s="1001">
        <f t="shared" ref="N17:N29" si="5">K17/$K$30*100</f>
        <v>3.1979502798064185</v>
      </c>
    </row>
    <row r="18" spans="2:14" s="22" customFormat="1" ht="11.25" customHeight="1">
      <c r="B18" s="24"/>
      <c r="C18" s="461" t="s">
        <v>3</v>
      </c>
      <c r="D18" s="462">
        <f t="shared" si="2"/>
        <v>7117.29</v>
      </c>
      <c r="E18" s="462">
        <f t="shared" si="2"/>
        <v>7117.29</v>
      </c>
      <c r="F18" s="454">
        <f>((E18/D18)-1)*100</f>
        <v>0</v>
      </c>
      <c r="G18" s="462" t="s">
        <v>44</v>
      </c>
      <c r="H18" s="462" t="s">
        <v>44</v>
      </c>
      <c r="I18" s="454" t="s">
        <v>44</v>
      </c>
      <c r="J18" s="462">
        <f t="shared" ref="J18:J29" si="6">SUM(D18,G18)</f>
        <v>7117.29</v>
      </c>
      <c r="K18" s="462">
        <f t="shared" si="3"/>
        <v>7117.29</v>
      </c>
      <c r="L18" s="454">
        <f t="shared" si="4"/>
        <v>0</v>
      </c>
      <c r="M18" s="943"/>
      <c r="N18" s="1001">
        <f t="shared" si="5"/>
        <v>6.8373360330210433</v>
      </c>
    </row>
    <row r="19" spans="2:14" s="22" customFormat="1" ht="11.25" customHeight="1">
      <c r="B19" s="24"/>
      <c r="C19" s="461" t="s">
        <v>4</v>
      </c>
      <c r="D19" s="462">
        <f t="shared" ref="D19:E21" si="7">L103</f>
        <v>9535.869999999999</v>
      </c>
      <c r="E19" s="462">
        <f t="shared" si="7"/>
        <v>9561.8849999999984</v>
      </c>
      <c r="F19" s="454">
        <f>((E19/D19)-1)*100</f>
        <v>0.27281202449278563</v>
      </c>
      <c r="G19" s="462">
        <f>P36</f>
        <v>468.4</v>
      </c>
      <c r="H19" s="462">
        <f>Q36</f>
        <v>468.4</v>
      </c>
      <c r="I19" s="454">
        <f t="shared" ref="I19:I29" si="8">((H19/G19)-1)*100</f>
        <v>0</v>
      </c>
      <c r="J19" s="462">
        <f t="shared" si="6"/>
        <v>10004.269999999999</v>
      </c>
      <c r="K19" s="462">
        <f t="shared" si="3"/>
        <v>10030.284999999998</v>
      </c>
      <c r="L19" s="454">
        <f t="shared" si="4"/>
        <v>0.26003896336264098</v>
      </c>
      <c r="M19" s="551"/>
      <c r="N19" s="1001">
        <f t="shared" si="5"/>
        <v>9.6357502717987416</v>
      </c>
    </row>
    <row r="20" spans="2:14" s="22" customFormat="1" ht="11.25" customHeight="1">
      <c r="B20" s="24"/>
      <c r="C20" s="461" t="s">
        <v>66</v>
      </c>
      <c r="D20" s="462">
        <f>L104</f>
        <v>0</v>
      </c>
      <c r="E20" s="462">
        <f t="shared" si="7"/>
        <v>0</v>
      </c>
      <c r="F20" s="464" t="s">
        <v>44</v>
      </c>
      <c r="G20" s="463">
        <f>SUM(P40,P42)</f>
        <v>2490.0600000000004</v>
      </c>
      <c r="H20" s="463">
        <f>SUM(Q40,Q42)</f>
        <v>2490.0600000000004</v>
      </c>
      <c r="I20" s="464">
        <f t="shared" si="8"/>
        <v>0</v>
      </c>
      <c r="J20" s="462">
        <f t="shared" si="6"/>
        <v>2490.0600000000004</v>
      </c>
      <c r="K20" s="463">
        <f t="shared" si="3"/>
        <v>2490.0600000000004</v>
      </c>
      <c r="L20" s="454">
        <f t="shared" si="4"/>
        <v>0</v>
      </c>
      <c r="M20" s="551"/>
      <c r="N20" s="1001">
        <f t="shared" si="5"/>
        <v>2.3921151115641464</v>
      </c>
    </row>
    <row r="21" spans="2:14" s="22" customFormat="1" ht="11.25" customHeight="1">
      <c r="B21" s="24"/>
      <c r="C21" s="461" t="s">
        <v>67</v>
      </c>
      <c r="D21" s="462">
        <f t="shared" si="7"/>
        <v>24947.71</v>
      </c>
      <c r="E21" s="462">
        <f t="shared" si="7"/>
        <v>24561.86</v>
      </c>
      <c r="F21" s="464">
        <f>((E21/D21)-1)*100</f>
        <v>-1.5466349416439318</v>
      </c>
      <c r="G21" s="463">
        <f>P41</f>
        <v>1722.15</v>
      </c>
      <c r="H21" s="463">
        <f>Q41</f>
        <v>1722.15</v>
      </c>
      <c r="I21" s="464">
        <f t="shared" si="8"/>
        <v>0</v>
      </c>
      <c r="J21" s="462">
        <f t="shared" si="6"/>
        <v>26669.86</v>
      </c>
      <c r="K21" s="463">
        <f t="shared" si="3"/>
        <v>26284.010000000002</v>
      </c>
      <c r="L21" s="454">
        <f t="shared" si="4"/>
        <v>-1.4467642499810585</v>
      </c>
      <c r="M21" s="551"/>
      <c r="N21" s="1001">
        <f t="shared" si="5"/>
        <v>25.250145584244208</v>
      </c>
    </row>
    <row r="22" spans="2:14" s="22" customFormat="1" ht="11.25" customHeight="1">
      <c r="B22" s="24"/>
      <c r="C22" s="461" t="s">
        <v>234</v>
      </c>
      <c r="D22" s="463" t="s">
        <v>44</v>
      </c>
      <c r="E22" s="463" t="s">
        <v>44</v>
      </c>
      <c r="F22" s="464" t="s">
        <v>44</v>
      </c>
      <c r="G22" s="463">
        <f t="shared" ref="G22:H24" si="9">P43</f>
        <v>11.39</v>
      </c>
      <c r="H22" s="463">
        <f t="shared" si="9"/>
        <v>11.39</v>
      </c>
      <c r="I22" s="464">
        <f t="shared" si="8"/>
        <v>0</v>
      </c>
      <c r="J22" s="462">
        <f t="shared" si="6"/>
        <v>11.39</v>
      </c>
      <c r="K22" s="463">
        <f t="shared" si="3"/>
        <v>11.39</v>
      </c>
      <c r="L22" s="454">
        <f t="shared" si="4"/>
        <v>0</v>
      </c>
      <c r="M22" s="551"/>
      <c r="N22" s="1001">
        <f t="shared" si="5"/>
        <v>1.0941981767795003E-2</v>
      </c>
    </row>
    <row r="23" spans="2:14" s="22" customFormat="1" ht="11.25" customHeight="1">
      <c r="B23" s="24"/>
      <c r="C23" s="461" t="s">
        <v>235</v>
      </c>
      <c r="D23" s="463">
        <f t="shared" ref="D23:E27" si="10">L106</f>
        <v>22919.882750000001</v>
      </c>
      <c r="E23" s="463">
        <f t="shared" si="10"/>
        <v>23091.050999999999</v>
      </c>
      <c r="F23" s="464">
        <f t="shared" ref="F23:F30" si="11">((E23/D23)-1)*100</f>
        <v>0.74681119387487449</v>
      </c>
      <c r="G23" s="463">
        <f t="shared" si="9"/>
        <v>210.54749999999993</v>
      </c>
      <c r="H23" s="463">
        <f t="shared" si="9"/>
        <v>416.35249999999996</v>
      </c>
      <c r="I23" s="464">
        <f t="shared" si="8"/>
        <v>97.74753915387268</v>
      </c>
      <c r="J23" s="462">
        <f t="shared" si="6"/>
        <v>23130.430250000001</v>
      </c>
      <c r="K23" s="463">
        <f t="shared" si="3"/>
        <v>23507.4035</v>
      </c>
      <c r="L23" s="454">
        <f t="shared" si="4"/>
        <v>1.6297718889167534</v>
      </c>
      <c r="M23" s="551"/>
      <c r="N23" s="1001">
        <f t="shared" si="5"/>
        <v>22.582755092642707</v>
      </c>
    </row>
    <row r="24" spans="2:14" s="22" customFormat="1" ht="11.25" customHeight="1">
      <c r="B24" s="24"/>
      <c r="C24" s="461" t="s">
        <v>236</v>
      </c>
      <c r="D24" s="463">
        <f t="shared" si="10"/>
        <v>4440.6357050001279</v>
      </c>
      <c r="E24" s="463">
        <f t="shared" si="10"/>
        <v>4465.8568250001272</v>
      </c>
      <c r="F24" s="464">
        <f t="shared" si="11"/>
        <v>0.56796192427135406</v>
      </c>
      <c r="G24" s="463">
        <f t="shared" si="9"/>
        <v>247.46335499999947</v>
      </c>
      <c r="H24" s="463">
        <f t="shared" si="9"/>
        <v>247.95947499999946</v>
      </c>
      <c r="I24" s="464">
        <f t="shared" si="8"/>
        <v>0.20048220876984768</v>
      </c>
      <c r="J24" s="462">
        <f t="shared" si="6"/>
        <v>4688.0990600001278</v>
      </c>
      <c r="K24" s="463">
        <f>SUM(E24,H24)</f>
        <v>4713.8163000001268</v>
      </c>
      <c r="L24" s="454">
        <f t="shared" si="4"/>
        <v>0.54856434710230939</v>
      </c>
      <c r="M24" s="551"/>
      <c r="N24" s="1001">
        <f t="shared" si="5"/>
        <v>4.5284014057362851</v>
      </c>
    </row>
    <row r="25" spans="2:14" s="22" customFormat="1" ht="11.25" customHeight="1">
      <c r="B25" s="24"/>
      <c r="C25" s="461" t="s">
        <v>237</v>
      </c>
      <c r="D25" s="463">
        <f t="shared" si="10"/>
        <v>2304.1129999999998</v>
      </c>
      <c r="E25" s="463">
        <f t="shared" si="10"/>
        <v>2304.1129999999998</v>
      </c>
      <c r="F25" s="464">
        <f t="shared" si="11"/>
        <v>0</v>
      </c>
      <c r="G25" s="463" t="s">
        <v>44</v>
      </c>
      <c r="H25" s="463" t="s">
        <v>44</v>
      </c>
      <c r="I25" s="463" t="s">
        <v>44</v>
      </c>
      <c r="J25" s="462">
        <f t="shared" si="6"/>
        <v>2304.1129999999998</v>
      </c>
      <c r="K25" s="463">
        <f t="shared" si="3"/>
        <v>2304.1129999999998</v>
      </c>
      <c r="L25" s="454">
        <f t="shared" si="4"/>
        <v>0</v>
      </c>
      <c r="M25" s="551"/>
      <c r="N25" s="1001">
        <f t="shared" si="5"/>
        <v>2.2134822157102234</v>
      </c>
    </row>
    <row r="26" spans="2:14" s="22" customFormat="1" ht="11.25" customHeight="1">
      <c r="B26" s="24"/>
      <c r="C26" s="461" t="s">
        <v>294</v>
      </c>
      <c r="D26" s="463">
        <f t="shared" si="10"/>
        <v>854.39</v>
      </c>
      <c r="E26" s="463">
        <f t="shared" si="10"/>
        <v>859.4899999999999</v>
      </c>
      <c r="F26" s="464">
        <f t="shared" si="11"/>
        <v>0.59691709874880594</v>
      </c>
      <c r="G26" s="463">
        <f t="shared" ref="G26:H28" si="12">P46</f>
        <v>5.8260000000000005</v>
      </c>
      <c r="H26" s="463">
        <f t="shared" si="12"/>
        <v>5.8260000000000005</v>
      </c>
      <c r="I26" s="464">
        <f t="shared" si="8"/>
        <v>0</v>
      </c>
      <c r="J26" s="462">
        <f t="shared" si="6"/>
        <v>860.21600000000001</v>
      </c>
      <c r="K26" s="463">
        <f t="shared" si="3"/>
        <v>865.31599999999992</v>
      </c>
      <c r="L26" s="454">
        <f t="shared" si="4"/>
        <v>0.59287434783821258</v>
      </c>
      <c r="M26" s="551"/>
      <c r="N26" s="1001">
        <f t="shared" si="5"/>
        <v>0.83127935868141345</v>
      </c>
    </row>
    <row r="27" spans="2:14" s="22" customFormat="1" ht="11.25" customHeight="1">
      <c r="B27" s="24"/>
      <c r="C27" s="461" t="s">
        <v>247</v>
      </c>
      <c r="D27" s="463">
        <f t="shared" si="10"/>
        <v>5803.6980100000019</v>
      </c>
      <c r="E27" s="463">
        <f t="shared" si="10"/>
        <v>5730.3649000000005</v>
      </c>
      <c r="F27" s="464">
        <f t="shared" si="11"/>
        <v>-1.2635583359720926</v>
      </c>
      <c r="G27" s="463">
        <f t="shared" si="12"/>
        <v>10.486999999999998</v>
      </c>
      <c r="H27" s="463">
        <f t="shared" si="12"/>
        <v>10.486999999999998</v>
      </c>
      <c r="I27" s="464">
        <f t="shared" si="8"/>
        <v>0</v>
      </c>
      <c r="J27" s="462">
        <f t="shared" si="6"/>
        <v>5814.185010000002</v>
      </c>
      <c r="K27" s="463">
        <f t="shared" si="3"/>
        <v>5740.8519000000006</v>
      </c>
      <c r="L27" s="454">
        <f t="shared" si="4"/>
        <v>-1.2612792656902627</v>
      </c>
      <c r="M27" s="551"/>
      <c r="N27" s="1001">
        <f t="shared" si="5"/>
        <v>5.5150392292722827</v>
      </c>
    </row>
    <row r="28" spans="2:14" s="22" customFormat="1" ht="11.25" customHeight="1">
      <c r="B28" s="24"/>
      <c r="C28" s="461" t="s">
        <v>430</v>
      </c>
      <c r="D28" s="463">
        <f>L111</f>
        <v>458.90549999999996</v>
      </c>
      <c r="E28" s="463">
        <f>M111</f>
        <v>452.3775</v>
      </c>
      <c r="F28" s="464">
        <f t="shared" si="11"/>
        <v>-1.4225150929766506</v>
      </c>
      <c r="G28" s="463">
        <f t="shared" si="12"/>
        <v>38.484000000000009</v>
      </c>
      <c r="H28" s="463">
        <f t="shared" si="12"/>
        <v>38.484000000000009</v>
      </c>
      <c r="I28" s="464">
        <f>((H28/G28)-1)*100</f>
        <v>0</v>
      </c>
      <c r="J28" s="462">
        <f>SUM(D28,G28)</f>
        <v>497.3895</v>
      </c>
      <c r="K28" s="463">
        <f>SUM(E28,H28)</f>
        <v>490.86149999999998</v>
      </c>
      <c r="L28" s="454">
        <f>((K28/J28)-1)*100</f>
        <v>-1.3124523135289334</v>
      </c>
      <c r="M28" s="551"/>
      <c r="N28" s="1001">
        <f t="shared" si="5"/>
        <v>0.47155378257352992</v>
      </c>
    </row>
    <row r="29" spans="2:14" s="22" customFormat="1" ht="11.25" customHeight="1">
      <c r="B29" s="24"/>
      <c r="C29" s="461" t="s">
        <v>429</v>
      </c>
      <c r="D29" s="463">
        <f>L112</f>
        <v>123.0415</v>
      </c>
      <c r="E29" s="463">
        <f>M112</f>
        <v>123.0415</v>
      </c>
      <c r="F29" s="464">
        <f t="shared" si="11"/>
        <v>0</v>
      </c>
      <c r="G29" s="463">
        <f>P49</f>
        <v>38.484000000000009</v>
      </c>
      <c r="H29" s="463">
        <f>Q49</f>
        <v>38.484000000000009</v>
      </c>
      <c r="I29" s="464">
        <f t="shared" si="8"/>
        <v>0</v>
      </c>
      <c r="J29" s="462">
        <f t="shared" si="6"/>
        <v>161.52550000000002</v>
      </c>
      <c r="K29" s="463">
        <f t="shared" si="3"/>
        <v>161.52550000000002</v>
      </c>
      <c r="L29" s="454">
        <f t="shared" si="4"/>
        <v>0</v>
      </c>
      <c r="M29" s="551"/>
      <c r="N29" s="1001">
        <f t="shared" si="5"/>
        <v>0.15517199965179734</v>
      </c>
    </row>
    <row r="30" spans="2:14" s="22" customFormat="1" ht="11.25" customHeight="1">
      <c r="B30" s="24"/>
      <c r="C30" s="465" t="s">
        <v>0</v>
      </c>
      <c r="D30" s="466">
        <f>SUM(D16:D29)</f>
        <v>98862.311095000128</v>
      </c>
      <c r="E30" s="466">
        <f>SUM(E16:E29)</f>
        <v>98642.875955000127</v>
      </c>
      <c r="F30" s="467">
        <f t="shared" si="11"/>
        <v>-0.2219603583706875</v>
      </c>
      <c r="G30" s="466">
        <f>SUM(G16:G29)</f>
        <v>5245.3118550000017</v>
      </c>
      <c r="H30" s="466">
        <f>SUM(H16:H29)</f>
        <v>5451.6129750000018</v>
      </c>
      <c r="I30" s="467">
        <f>((H30/G30)-1)*100</f>
        <v>3.9330572843509159</v>
      </c>
      <c r="J30" s="466">
        <f>SUM(J16:J29)</f>
        <v>104107.62295000014</v>
      </c>
      <c r="K30" s="466">
        <f>SUM(K16:K29)</f>
        <v>104094.48893000012</v>
      </c>
      <c r="L30" s="467">
        <f>((K30/J30)-1)*100</f>
        <v>-1.2615810089444679E-2</v>
      </c>
      <c r="M30" s="551"/>
      <c r="N30" s="1001"/>
    </row>
    <row r="31" spans="2:14" s="22" customFormat="1" ht="11.25" customHeight="1">
      <c r="B31" s="24"/>
      <c r="C31" s="177"/>
      <c r="D31" s="997">
        <f>SUM(D16,D22:D26,D29)</f>
        <v>47669.947585000125</v>
      </c>
      <c r="E31" s="997">
        <f>SUM(E16,E22:E26,E29)</f>
        <v>47890.208555000121</v>
      </c>
      <c r="F31" s="998">
        <f>((E31/D31)-1)*100</f>
        <v>0.46205414765192465</v>
      </c>
      <c r="G31" s="999"/>
      <c r="H31" s="1000"/>
      <c r="I31" s="999"/>
      <c r="J31" s="997">
        <f>SUM(J16,J22:J26,J29)</f>
        <v>48185.67844000012</v>
      </c>
      <c r="K31" s="997">
        <f>SUM(K16,K22:K26,K29)</f>
        <v>48612.240530000126</v>
      </c>
      <c r="L31" s="998">
        <f>((K31/J31)-1)*100</f>
        <v>0.88524662059319414</v>
      </c>
      <c r="M31" s="353"/>
      <c r="N31" s="1001">
        <f>SUM(N16,N22:N26,N29)</f>
        <v>46.700109707719633</v>
      </c>
    </row>
    <row r="32" spans="2:14" s="22" customFormat="1" ht="11.25" customHeight="1">
      <c r="B32" s="24"/>
      <c r="C32" s="7" t="s">
        <v>252</v>
      </c>
      <c r="D32" s="997">
        <f>SUM(D17:D21,D27:D28)</f>
        <v>51192.363509999996</v>
      </c>
      <c r="E32" s="997">
        <f>SUM(E17:E21,E27:E28)</f>
        <v>50752.667400000006</v>
      </c>
      <c r="F32" s="998">
        <f>((E32/D32)-1)*100</f>
        <v>-0.85890957137405577</v>
      </c>
      <c r="G32" s="353"/>
      <c r="H32" s="353"/>
      <c r="I32" s="353"/>
      <c r="J32" s="997">
        <f>SUM(J17:J21,J27:J28)</f>
        <v>55921.944509999994</v>
      </c>
      <c r="K32" s="997">
        <f>SUM(K17:K21,K27:K28)</f>
        <v>55482.248400000004</v>
      </c>
      <c r="L32" s="998">
        <f>((K32/J32)-1)*100</f>
        <v>-0.78626756249751129</v>
      </c>
      <c r="M32" s="353"/>
      <c r="N32" s="1001">
        <f>SUM(N17:N21,N27:N28)</f>
        <v>53.299890292280367</v>
      </c>
    </row>
    <row r="33" spans="2:21" s="22" customFormat="1" ht="11.25" customHeight="1">
      <c r="B33" s="24"/>
      <c r="C33" s="469"/>
      <c r="D33" s="1074" t="s">
        <v>239</v>
      </c>
      <c r="E33" s="1074"/>
      <c r="F33" s="1074"/>
      <c r="G33" s="1074" t="s">
        <v>240</v>
      </c>
      <c r="H33" s="1074"/>
      <c r="I33" s="1074"/>
      <c r="J33" s="1074" t="s">
        <v>241</v>
      </c>
      <c r="K33" s="1074"/>
      <c r="L33" s="1074"/>
      <c r="M33" s="1074" t="s">
        <v>242</v>
      </c>
      <c r="N33" s="1074"/>
      <c r="O33" s="1074"/>
      <c r="P33" s="1074" t="s">
        <v>0</v>
      </c>
      <c r="Q33" s="1074"/>
      <c r="R33" s="1074"/>
    </row>
    <row r="34" spans="2:21" s="22" customFormat="1" ht="11.25" customHeight="1">
      <c r="B34" s="24"/>
      <c r="C34" s="470"/>
      <c r="D34" s="460">
        <v>2017</v>
      </c>
      <c r="E34" s="460">
        <v>2018</v>
      </c>
      <c r="F34" s="792" t="s">
        <v>539</v>
      </c>
      <c r="G34" s="460">
        <v>2017</v>
      </c>
      <c r="H34" s="460">
        <v>2018</v>
      </c>
      <c r="I34" s="792" t="s">
        <v>539</v>
      </c>
      <c r="J34" s="460">
        <v>2017</v>
      </c>
      <c r="K34" s="460">
        <v>2018</v>
      </c>
      <c r="L34" s="792" t="s">
        <v>539</v>
      </c>
      <c r="M34" s="460">
        <v>2017</v>
      </c>
      <c r="N34" s="460">
        <v>2018</v>
      </c>
      <c r="O34" s="792" t="s">
        <v>539</v>
      </c>
      <c r="P34" s="460">
        <v>2017</v>
      </c>
      <c r="Q34" s="460">
        <v>2018</v>
      </c>
      <c r="R34" s="792" t="s">
        <v>539</v>
      </c>
      <c r="S34" s="899"/>
    </row>
    <row r="35" spans="2:21" s="22" customFormat="1" ht="11.25" customHeight="1">
      <c r="B35" s="24"/>
      <c r="C35" s="434" t="s">
        <v>233</v>
      </c>
      <c r="D35" s="471" t="s">
        <v>44</v>
      </c>
      <c r="E35" s="471" t="s">
        <v>44</v>
      </c>
      <c r="F35" s="472" t="s">
        <v>44</v>
      </c>
      <c r="G35" s="471">
        <v>2.02</v>
      </c>
      <c r="H35" s="471">
        <v>2.02</v>
      </c>
      <c r="I35" s="472">
        <f>((H35/G35)-1)*100</f>
        <v>0</v>
      </c>
      <c r="J35" s="471" t="s">
        <v>44</v>
      </c>
      <c r="K35" s="471" t="s">
        <v>44</v>
      </c>
      <c r="L35" s="472" t="s">
        <v>44</v>
      </c>
      <c r="M35" s="471" t="s">
        <v>44</v>
      </c>
      <c r="N35" s="471" t="s">
        <v>44</v>
      </c>
      <c r="O35" s="472" t="s">
        <v>44</v>
      </c>
      <c r="P35" s="471">
        <f>SUM(D35,G35,J35,M35)</f>
        <v>2.02</v>
      </c>
      <c r="Q35" s="471">
        <f>SUM(E35,H35,K35,N35)</f>
        <v>2.02</v>
      </c>
      <c r="R35" s="472">
        <f t="shared" ref="R35:R41" si="13">((Q35/P35)-1)*100</f>
        <v>0</v>
      </c>
      <c r="S35" s="1001">
        <f>G35/G$50*100</f>
        <v>7.2369488139602853E-2</v>
      </c>
      <c r="T35" s="1001">
        <f>H35/H$50*100</f>
        <v>6.7398562335947695E-2</v>
      </c>
      <c r="U35" s="271"/>
    </row>
    <row r="36" spans="2:21" s="22" customFormat="1" ht="11.25" customHeight="1">
      <c r="B36" s="24"/>
      <c r="C36" s="434" t="s">
        <v>4</v>
      </c>
      <c r="D36" s="471">
        <v>468.4</v>
      </c>
      <c r="E36" s="471">
        <v>468.4</v>
      </c>
      <c r="F36" s="472">
        <f>((E36/D36)-1)*100</f>
        <v>0</v>
      </c>
      <c r="G36" s="471" t="s">
        <v>44</v>
      </c>
      <c r="H36" s="471" t="s">
        <v>44</v>
      </c>
      <c r="I36" s="472" t="s">
        <v>44</v>
      </c>
      <c r="J36" s="471" t="s">
        <v>44</v>
      </c>
      <c r="K36" s="471" t="s">
        <v>44</v>
      </c>
      <c r="L36" s="472" t="s">
        <v>44</v>
      </c>
      <c r="M36" s="471" t="s">
        <v>44</v>
      </c>
      <c r="N36" s="471" t="s">
        <v>44</v>
      </c>
      <c r="O36" s="472" t="s">
        <v>44</v>
      </c>
      <c r="P36" s="471">
        <f t="shared" ref="P36:P47" si="14">SUM(D36,G36,J36,M36)</f>
        <v>468.4</v>
      </c>
      <c r="Q36" s="471">
        <f t="shared" ref="Q36:Q47" si="15">SUM(E36,H36,K36,N36)</f>
        <v>468.4</v>
      </c>
      <c r="R36" s="472">
        <f t="shared" si="13"/>
        <v>0</v>
      </c>
      <c r="S36" s="1001"/>
      <c r="T36" s="1001"/>
      <c r="U36" s="271"/>
    </row>
    <row r="37" spans="2:21" s="22" customFormat="1" ht="11.25" customHeight="1">
      <c r="B37" s="24"/>
      <c r="C37" s="436" t="s">
        <v>359</v>
      </c>
      <c r="D37" s="473">
        <v>182</v>
      </c>
      <c r="E37" s="473">
        <v>182</v>
      </c>
      <c r="F37" s="474">
        <f>((E37/D37)-1)*100</f>
        <v>0</v>
      </c>
      <c r="G37" s="473">
        <v>495.92000000000013</v>
      </c>
      <c r="H37" s="473">
        <v>495.92000000000013</v>
      </c>
      <c r="I37" s="474">
        <f>((H37/G37)-1)*100</f>
        <v>0</v>
      </c>
      <c r="J37" s="473">
        <v>77.52</v>
      </c>
      <c r="K37" s="473">
        <v>77.52</v>
      </c>
      <c r="L37" s="474">
        <f>((K37/J37)-1)*100</f>
        <v>0</v>
      </c>
      <c r="M37" s="473">
        <v>64.64</v>
      </c>
      <c r="N37" s="473">
        <v>64.64</v>
      </c>
      <c r="O37" s="474">
        <f>((N37/M37)-1)*100</f>
        <v>0</v>
      </c>
      <c r="P37" s="473">
        <f t="shared" si="14"/>
        <v>820.08</v>
      </c>
      <c r="Q37" s="473">
        <f t="shared" si="15"/>
        <v>820.08</v>
      </c>
      <c r="R37" s="474">
        <f t="shared" si="13"/>
        <v>0</v>
      </c>
      <c r="S37" s="1001">
        <f t="shared" ref="S37:T47" si="16">G37/G$50*100</f>
        <v>17.767067603065271</v>
      </c>
      <c r="T37" s="1001">
        <f t="shared" si="16"/>
        <v>16.546680709724352</v>
      </c>
      <c r="U37" s="271"/>
    </row>
    <row r="38" spans="2:21" s="22" customFormat="1" ht="11.25" customHeight="1">
      <c r="B38" s="24"/>
      <c r="C38" s="436" t="s">
        <v>244</v>
      </c>
      <c r="D38" s="473">
        <v>605.4</v>
      </c>
      <c r="E38" s="473">
        <v>605.4</v>
      </c>
      <c r="F38" s="474">
        <f>((E38/D38)-1)*100</f>
        <v>0</v>
      </c>
      <c r="G38" s="473">
        <v>557.1400000000001</v>
      </c>
      <c r="H38" s="473">
        <v>557.1400000000001</v>
      </c>
      <c r="I38" s="474">
        <f>((H38/G38)-1)*100</f>
        <v>0</v>
      </c>
      <c r="J38" s="473">
        <v>13.3</v>
      </c>
      <c r="K38" s="473">
        <v>13.3</v>
      </c>
      <c r="L38" s="474">
        <f>((K38/J38)-1)*100</f>
        <v>0</v>
      </c>
      <c r="M38" s="473">
        <v>11.5</v>
      </c>
      <c r="N38" s="473">
        <v>11.5</v>
      </c>
      <c r="O38" s="474">
        <f>((N38/M38)-1)*100</f>
        <v>0</v>
      </c>
      <c r="P38" s="473">
        <f t="shared" si="14"/>
        <v>1187.3399999999999</v>
      </c>
      <c r="Q38" s="473">
        <f t="shared" si="15"/>
        <v>1187.3399999999999</v>
      </c>
      <c r="R38" s="474">
        <f t="shared" si="13"/>
        <v>0</v>
      </c>
      <c r="S38" s="1001">
        <f t="shared" si="16"/>
        <v>19.960364664405116</v>
      </c>
      <c r="T38" s="1001">
        <f t="shared" si="16"/>
        <v>18.589324267252426</v>
      </c>
      <c r="U38" s="271"/>
    </row>
    <row r="39" spans="2:21" s="22" customFormat="1" ht="11.25" customHeight="1">
      <c r="B39" s="24"/>
      <c r="C39" s="436" t="s">
        <v>245</v>
      </c>
      <c r="D39" s="473" t="s">
        <v>44</v>
      </c>
      <c r="E39" s="473" t="s">
        <v>44</v>
      </c>
      <c r="F39" s="474" t="s">
        <v>44</v>
      </c>
      <c r="G39" s="473">
        <v>482.64</v>
      </c>
      <c r="H39" s="473">
        <v>482.64</v>
      </c>
      <c r="I39" s="474">
        <f>((H39/G39)-1)*100</f>
        <v>0</v>
      </c>
      <c r="J39" s="473" t="s">
        <v>44</v>
      </c>
      <c r="K39" s="473" t="s">
        <v>44</v>
      </c>
      <c r="L39" s="474" t="s">
        <v>44</v>
      </c>
      <c r="M39" s="473" t="s">
        <v>44</v>
      </c>
      <c r="N39" s="473" t="s">
        <v>44</v>
      </c>
      <c r="O39" s="474" t="s">
        <v>44</v>
      </c>
      <c r="P39" s="473">
        <f t="shared" si="14"/>
        <v>482.64</v>
      </c>
      <c r="Q39" s="473">
        <f t="shared" si="15"/>
        <v>482.64</v>
      </c>
      <c r="R39" s="474">
        <f t="shared" si="13"/>
        <v>0</v>
      </c>
      <c r="S39" s="1001">
        <f t="shared" si="16"/>
        <v>17.291291958266296</v>
      </c>
      <c r="T39" s="1001">
        <f t="shared" si="16"/>
        <v>16.103585210802869</v>
      </c>
      <c r="U39" s="271"/>
    </row>
    <row r="40" spans="2:21" s="22" customFormat="1" ht="11.25" customHeight="1">
      <c r="B40" s="24"/>
      <c r="C40" s="434" t="s">
        <v>246</v>
      </c>
      <c r="D40" s="471">
        <f>SUM(D37:D39)</f>
        <v>787.4</v>
      </c>
      <c r="E40" s="471">
        <f>SUM(E37:E39)</f>
        <v>787.4</v>
      </c>
      <c r="F40" s="472">
        <f>((E40/D40)-1)*100</f>
        <v>0</v>
      </c>
      <c r="G40" s="471">
        <f>SUM(G37:G39)</f>
        <v>1535.7000000000003</v>
      </c>
      <c r="H40" s="471">
        <f>SUM(H37:H39)</f>
        <v>1535.7000000000003</v>
      </c>
      <c r="I40" s="472">
        <f>((H40/G40)-1)*100</f>
        <v>0</v>
      </c>
      <c r="J40" s="471">
        <f>SUM(J37:J39)</f>
        <v>90.82</v>
      </c>
      <c r="K40" s="471">
        <f>SUM(K37:K39)</f>
        <v>90.82</v>
      </c>
      <c r="L40" s="472">
        <f>((K40/J40)-1)*100</f>
        <v>0</v>
      </c>
      <c r="M40" s="471">
        <f>SUM(M37:M39)</f>
        <v>76.14</v>
      </c>
      <c r="N40" s="471">
        <f>SUM(N37:N39)</f>
        <v>76.14</v>
      </c>
      <c r="O40" s="472">
        <f>((N40/M40)-1)*100</f>
        <v>0</v>
      </c>
      <c r="P40" s="471">
        <f t="shared" si="14"/>
        <v>2490.0600000000004</v>
      </c>
      <c r="Q40" s="471">
        <f t="shared" si="15"/>
        <v>2490.0600000000004</v>
      </c>
      <c r="R40" s="472">
        <f t="shared" si="13"/>
        <v>0</v>
      </c>
      <c r="S40" s="1001"/>
      <c r="T40" s="1001"/>
      <c r="U40" s="271"/>
    </row>
    <row r="41" spans="2:21" s="22" customFormat="1" ht="11.25" customHeight="1">
      <c r="B41" s="24"/>
      <c r="C41" s="434" t="s">
        <v>67</v>
      </c>
      <c r="D41" s="471">
        <v>857.95</v>
      </c>
      <c r="E41" s="471">
        <v>857.95</v>
      </c>
      <c r="F41" s="472">
        <f>((E41/D41)-1)*100</f>
        <v>0</v>
      </c>
      <c r="G41" s="471">
        <v>864.2</v>
      </c>
      <c r="H41" s="471">
        <v>864.2</v>
      </c>
      <c r="I41" s="472">
        <f>((H41/G41)-1)*100</f>
        <v>0</v>
      </c>
      <c r="J41" s="471" t="s">
        <v>44</v>
      </c>
      <c r="K41" s="471" t="s">
        <v>44</v>
      </c>
      <c r="L41" s="472" t="s">
        <v>44</v>
      </c>
      <c r="M41" s="471" t="s">
        <v>44</v>
      </c>
      <c r="N41" s="471" t="s">
        <v>44</v>
      </c>
      <c r="O41" s="472" t="s">
        <v>44</v>
      </c>
      <c r="P41" s="471">
        <f t="shared" si="14"/>
        <v>1722.15</v>
      </c>
      <c r="Q41" s="471">
        <f t="shared" si="15"/>
        <v>1722.15</v>
      </c>
      <c r="R41" s="472">
        <f t="shared" si="13"/>
        <v>0</v>
      </c>
      <c r="S41" s="1001">
        <f t="shared" si="16"/>
        <v>30.961243391210292</v>
      </c>
      <c r="T41" s="1001">
        <f t="shared" si="16"/>
        <v>28.83457305481485</v>
      </c>
      <c r="U41" s="271"/>
    </row>
    <row r="42" spans="2:21" s="22" customFormat="1" ht="11.25" customHeight="1">
      <c r="B42" s="24"/>
      <c r="C42" s="434" t="s">
        <v>248</v>
      </c>
      <c r="D42" s="471" t="s">
        <v>44</v>
      </c>
      <c r="E42" s="471" t="s">
        <v>44</v>
      </c>
      <c r="F42" s="472" t="s">
        <v>44</v>
      </c>
      <c r="G42" s="471" t="s">
        <v>44</v>
      </c>
      <c r="H42" s="471" t="s">
        <v>44</v>
      </c>
      <c r="I42" s="472" t="s">
        <v>44</v>
      </c>
      <c r="J42" s="471" t="s">
        <v>44</v>
      </c>
      <c r="K42" s="471" t="s">
        <v>44</v>
      </c>
      <c r="L42" s="472" t="s">
        <v>44</v>
      </c>
      <c r="M42" s="471" t="s">
        <v>44</v>
      </c>
      <c r="N42" s="471" t="s">
        <v>44</v>
      </c>
      <c r="O42" s="472" t="s">
        <v>44</v>
      </c>
      <c r="P42" s="471" t="str">
        <f>IF(SUM(D42,G42,J42,M42)=0,"-",SUM(D42,G42,J42,M42))</f>
        <v>-</v>
      </c>
      <c r="Q42" s="471" t="str">
        <f>IF(SUM(E42,H42,K42,N42)=0,"-",SUM(E42,H42,K42,N42))</f>
        <v>-</v>
      </c>
      <c r="R42" s="471" t="s">
        <v>44</v>
      </c>
      <c r="S42" s="1001"/>
      <c r="T42" s="1001"/>
      <c r="U42" s="271"/>
    </row>
    <row r="43" spans="2:21" s="22" customFormat="1" ht="11.25" customHeight="1">
      <c r="B43" s="24"/>
      <c r="C43" s="434" t="s">
        <v>234</v>
      </c>
      <c r="D43" s="471" t="s">
        <v>44</v>
      </c>
      <c r="E43" s="471" t="s">
        <v>44</v>
      </c>
      <c r="F43" s="472" t="s">
        <v>44</v>
      </c>
      <c r="G43" s="471">
        <v>11.39</v>
      </c>
      <c r="H43" s="471">
        <v>11.39</v>
      </c>
      <c r="I43" s="472">
        <f>((H43/G43)-1)*100</f>
        <v>0</v>
      </c>
      <c r="J43" s="471" t="s">
        <v>44</v>
      </c>
      <c r="K43" s="471" t="s">
        <v>44</v>
      </c>
      <c r="L43" s="472" t="s">
        <v>44</v>
      </c>
      <c r="M43" s="471" t="s">
        <v>44</v>
      </c>
      <c r="N43" s="471" t="s">
        <v>44</v>
      </c>
      <c r="O43" s="472" t="s">
        <v>44</v>
      </c>
      <c r="P43" s="471">
        <f t="shared" si="14"/>
        <v>11.39</v>
      </c>
      <c r="Q43" s="471">
        <f t="shared" si="15"/>
        <v>11.39</v>
      </c>
      <c r="R43" s="472">
        <f t="shared" ref="R43:R50" si="17">((Q43/P43)-1)*100</f>
        <v>0</v>
      </c>
      <c r="S43" s="1001">
        <f t="shared" si="16"/>
        <v>0.40806359896538441</v>
      </c>
      <c r="T43" s="1001">
        <f t="shared" si="16"/>
        <v>0.38003446782497241</v>
      </c>
      <c r="U43" s="271"/>
    </row>
    <row r="44" spans="2:21" s="22" customFormat="1" ht="11.25" customHeight="1">
      <c r="B44" s="24"/>
      <c r="C44" s="438" t="s">
        <v>235</v>
      </c>
      <c r="D44" s="471">
        <v>3.6474999999999906</v>
      </c>
      <c r="E44" s="471">
        <v>3.6374999999999909</v>
      </c>
      <c r="F44" s="472">
        <f t="shared" ref="F44:F50" si="18">((E44/D44)-1)*100</f>
        <v>-0.27416038382452879</v>
      </c>
      <c r="G44" s="471">
        <v>206.89999999999995</v>
      </c>
      <c r="H44" s="471">
        <v>412.71499999999997</v>
      </c>
      <c r="I44" s="472">
        <f>((H44/G44)-1)*100</f>
        <v>99.475592073465478</v>
      </c>
      <c r="J44" s="471" t="s">
        <v>44</v>
      </c>
      <c r="K44" s="471" t="s">
        <v>44</v>
      </c>
      <c r="L44" s="472" t="s">
        <v>44</v>
      </c>
      <c r="M44" s="471" t="s">
        <v>44</v>
      </c>
      <c r="N44" s="471" t="s">
        <v>44</v>
      </c>
      <c r="O44" s="472" t="s">
        <v>44</v>
      </c>
      <c r="P44" s="471">
        <f t="shared" si="14"/>
        <v>210.54749999999993</v>
      </c>
      <c r="Q44" s="471">
        <f t="shared" si="15"/>
        <v>416.35249999999996</v>
      </c>
      <c r="R44" s="472">
        <f t="shared" si="17"/>
        <v>97.74753915387268</v>
      </c>
      <c r="S44" s="1001">
        <f t="shared" si="16"/>
        <v>7.4124985624177349</v>
      </c>
      <c r="T44" s="1001">
        <f t="shared" si="16"/>
        <v>13.770493888356757</v>
      </c>
      <c r="U44" s="271"/>
    </row>
    <row r="45" spans="2:21" s="22" customFormat="1" ht="11.25" customHeight="1">
      <c r="B45" s="24"/>
      <c r="C45" s="438" t="s">
        <v>236</v>
      </c>
      <c r="D45" s="471">
        <v>80.078084999999845</v>
      </c>
      <c r="E45" s="471">
        <v>80.524204999999839</v>
      </c>
      <c r="F45" s="472">
        <f t="shared" si="18"/>
        <v>0.55710622950086996</v>
      </c>
      <c r="G45" s="471">
        <v>167.32556999999963</v>
      </c>
      <c r="H45" s="471">
        <v>167.37556999999964</v>
      </c>
      <c r="I45" s="472">
        <f>((H45/G45)-1)*100</f>
        <v>2.9881864439484929E-2</v>
      </c>
      <c r="J45" s="471" t="s">
        <v>44</v>
      </c>
      <c r="K45" s="471" t="s">
        <v>44</v>
      </c>
      <c r="L45" s="472" t="s">
        <v>44</v>
      </c>
      <c r="M45" s="472">
        <v>5.9700000000000003E-2</v>
      </c>
      <c r="N45" s="472">
        <v>5.9700000000000003E-2</v>
      </c>
      <c r="O45" s="472">
        <f>((N45/M45)-1)*100</f>
        <v>0</v>
      </c>
      <c r="P45" s="471">
        <f t="shared" si="14"/>
        <v>247.46335499999947</v>
      </c>
      <c r="Q45" s="471">
        <f t="shared" si="15"/>
        <v>247.95947499999946</v>
      </c>
      <c r="R45" s="472">
        <f t="shared" si="17"/>
        <v>0.20048220876984768</v>
      </c>
      <c r="S45" s="1001">
        <f t="shared" si="16"/>
        <v>5.994686066122406</v>
      </c>
      <c r="T45" s="1001">
        <f t="shared" si="16"/>
        <v>5.5845904891879963</v>
      </c>
      <c r="U45" s="271"/>
    </row>
    <row r="46" spans="2:21" s="22" customFormat="1" ht="11.25" customHeight="1">
      <c r="B46" s="24"/>
      <c r="C46" s="461" t="s">
        <v>294</v>
      </c>
      <c r="D46" s="471">
        <v>2.13</v>
      </c>
      <c r="E46" s="471">
        <v>2.13</v>
      </c>
      <c r="F46" s="472">
        <f t="shared" si="18"/>
        <v>0</v>
      </c>
      <c r="G46" s="471">
        <v>3.6960000000000002</v>
      </c>
      <c r="H46" s="471">
        <v>3.6960000000000002</v>
      </c>
      <c r="I46" s="472">
        <f>((H46/G46)-1)*100</f>
        <v>0</v>
      </c>
      <c r="J46" s="471" t="s">
        <v>44</v>
      </c>
      <c r="K46" s="471" t="s">
        <v>44</v>
      </c>
      <c r="L46" s="472" t="s">
        <v>44</v>
      </c>
      <c r="M46" s="471" t="s">
        <v>44</v>
      </c>
      <c r="N46" s="471" t="s">
        <v>44</v>
      </c>
      <c r="O46" s="472" t="s">
        <v>44</v>
      </c>
      <c r="P46" s="471">
        <f t="shared" si="14"/>
        <v>5.8260000000000005</v>
      </c>
      <c r="Q46" s="471">
        <f t="shared" si="15"/>
        <v>5.8260000000000005</v>
      </c>
      <c r="R46" s="472">
        <f t="shared" si="17"/>
        <v>0</v>
      </c>
      <c r="S46" s="1001">
        <f t="shared" si="16"/>
        <v>0.132414667407907</v>
      </c>
      <c r="T46" s="1001">
        <f t="shared" si="16"/>
        <v>0.12331934969983302</v>
      </c>
      <c r="U46" s="271"/>
    </row>
    <row r="47" spans="2:21" s="22" customFormat="1" ht="11.25" customHeight="1">
      <c r="B47" s="24"/>
      <c r="C47" s="461" t="s">
        <v>247</v>
      </c>
      <c r="D47" s="471">
        <v>10.486999999999998</v>
      </c>
      <c r="E47" s="471">
        <v>10.486999999999998</v>
      </c>
      <c r="F47" s="472">
        <f t="shared" si="18"/>
        <v>0</v>
      </c>
      <c r="G47" s="471">
        <v>0</v>
      </c>
      <c r="H47" s="471">
        <v>0</v>
      </c>
      <c r="I47" s="472" t="s">
        <v>44</v>
      </c>
      <c r="J47" s="471" t="s">
        <v>44</v>
      </c>
      <c r="K47" s="471" t="s">
        <v>44</v>
      </c>
      <c r="L47" s="472" t="s">
        <v>44</v>
      </c>
      <c r="M47" s="471" t="s">
        <v>44</v>
      </c>
      <c r="N47" s="471" t="s">
        <v>44</v>
      </c>
      <c r="O47" s="472" t="s">
        <v>44</v>
      </c>
      <c r="P47" s="471">
        <f t="shared" si="14"/>
        <v>10.486999999999998</v>
      </c>
      <c r="Q47" s="471">
        <f t="shared" si="15"/>
        <v>10.486999999999998</v>
      </c>
      <c r="R47" s="472">
        <f t="shared" si="17"/>
        <v>0</v>
      </c>
      <c r="S47" s="1001">
        <f t="shared" si="16"/>
        <v>0</v>
      </c>
      <c r="T47" s="1001">
        <f t="shared" si="16"/>
        <v>0</v>
      </c>
      <c r="U47" s="271"/>
    </row>
    <row r="48" spans="2:21" s="22" customFormat="1" ht="11.25" customHeight="1">
      <c r="B48" s="24"/>
      <c r="C48" s="461" t="s">
        <v>430</v>
      </c>
      <c r="D48" s="471">
        <v>37.400000000000006</v>
      </c>
      <c r="E48" s="471">
        <v>37.400000000000006</v>
      </c>
      <c r="F48" s="472">
        <f t="shared" si="18"/>
        <v>0</v>
      </c>
      <c r="G48" s="471" t="s">
        <v>44</v>
      </c>
      <c r="H48" s="471" t="s">
        <v>44</v>
      </c>
      <c r="I48" s="472" t="s">
        <v>44</v>
      </c>
      <c r="J48" s="471" t="s">
        <v>44</v>
      </c>
      <c r="K48" s="471" t="s">
        <v>44</v>
      </c>
      <c r="L48" s="472" t="s">
        <v>44</v>
      </c>
      <c r="M48" s="471">
        <v>1.0840000000000001</v>
      </c>
      <c r="N48" s="471">
        <v>1.0840000000000001</v>
      </c>
      <c r="O48" s="472">
        <f>((N48/M48)-1)*100</f>
        <v>0</v>
      </c>
      <c r="P48" s="471">
        <f>SUM(D48,G48,J48,M48)</f>
        <v>38.484000000000009</v>
      </c>
      <c r="Q48" s="471">
        <f>SUM(E48,H48,K48,N48)</f>
        <v>38.484000000000009</v>
      </c>
      <c r="R48" s="472">
        <f t="shared" si="17"/>
        <v>0</v>
      </c>
      <c r="S48" s="1001"/>
      <c r="T48" s="1002"/>
      <c r="U48" s="271"/>
    </row>
    <row r="49" spans="2:21" s="22" customFormat="1" ht="11.25" customHeight="1">
      <c r="B49" s="24"/>
      <c r="C49" s="461" t="s">
        <v>429</v>
      </c>
      <c r="D49" s="471">
        <v>37.400000000000006</v>
      </c>
      <c r="E49" s="471">
        <v>37.400000000000006</v>
      </c>
      <c r="F49" s="472">
        <f t="shared" si="18"/>
        <v>0</v>
      </c>
      <c r="G49" s="471" t="s">
        <v>44</v>
      </c>
      <c r="H49" s="471" t="s">
        <v>44</v>
      </c>
      <c r="I49" s="472" t="s">
        <v>44</v>
      </c>
      <c r="J49" s="471" t="s">
        <v>44</v>
      </c>
      <c r="K49" s="471" t="s">
        <v>44</v>
      </c>
      <c r="L49" s="472" t="s">
        <v>44</v>
      </c>
      <c r="M49" s="471">
        <v>1.0840000000000001</v>
      </c>
      <c r="N49" s="471">
        <v>1.0840000000000001</v>
      </c>
      <c r="O49" s="472">
        <f>((N49/M49)-1)*100</f>
        <v>0</v>
      </c>
      <c r="P49" s="471">
        <f>SUM(D49,G49,J49,M49)</f>
        <v>38.484000000000009</v>
      </c>
      <c r="Q49" s="471">
        <f>SUM(E49,H49,K49,N49)</f>
        <v>38.484000000000009</v>
      </c>
      <c r="R49" s="472">
        <f t="shared" si="17"/>
        <v>0</v>
      </c>
      <c r="S49" s="1003"/>
      <c r="T49" s="1002"/>
      <c r="U49" s="271"/>
    </row>
    <row r="50" spans="2:21" s="22" customFormat="1" ht="11.25" customHeight="1">
      <c r="B50" s="24"/>
      <c r="C50" s="465" t="s">
        <v>0</v>
      </c>
      <c r="D50" s="466">
        <f>SUM(D35:D36,D40:D49)</f>
        <v>2284.8925850000001</v>
      </c>
      <c r="E50" s="466">
        <f>SUM(E35:E36,E40:E49)</f>
        <v>2285.3287049999999</v>
      </c>
      <c r="F50" s="467">
        <f t="shared" si="18"/>
        <v>1.9087111703330883E-2</v>
      </c>
      <c r="G50" s="466">
        <f>SUM(G35:G36,G40:G49)</f>
        <v>2791.2315699999995</v>
      </c>
      <c r="H50" s="466">
        <f>SUM(H35:H36,H40:H49)</f>
        <v>2997.0965699999997</v>
      </c>
      <c r="I50" s="467">
        <f>((H50/G50)-1)*100</f>
        <v>7.3754181563660204</v>
      </c>
      <c r="J50" s="466">
        <f>SUM(J35:J36,J40:J49)</f>
        <v>90.82</v>
      </c>
      <c r="K50" s="466">
        <f>SUM(K35:K36,K40:K49)</f>
        <v>90.82</v>
      </c>
      <c r="L50" s="467">
        <f>((K50/J50)-1)*100</f>
        <v>0</v>
      </c>
      <c r="M50" s="466">
        <f>SUM(M35:M36,M40:M49)</f>
        <v>78.367700000000013</v>
      </c>
      <c r="N50" s="466">
        <f>SUM(N35:N36,N40:N49)</f>
        <v>78.367700000000013</v>
      </c>
      <c r="O50" s="467">
        <f>((N50/M50)-1)*100</f>
        <v>0</v>
      </c>
      <c r="P50" s="466">
        <f>SUM(P35:P36,P40:P49)</f>
        <v>5245.3118550000017</v>
      </c>
      <c r="Q50" s="466">
        <f>SUM(Q35:Q36,Q40:Q49)</f>
        <v>5451.6129750000018</v>
      </c>
      <c r="R50" s="467">
        <f t="shared" si="17"/>
        <v>3.9330572843509159</v>
      </c>
      <c r="S50" s="1003"/>
      <c r="T50" s="1002"/>
      <c r="U50" s="271"/>
    </row>
    <row r="51" spans="2:21" s="22" customFormat="1" ht="11.25" customHeight="1">
      <c r="B51" s="24"/>
      <c r="C51" s="7"/>
      <c r="D51" s="7"/>
      <c r="E51" s="271"/>
      <c r="G51" s="22" t="s">
        <v>609</v>
      </c>
      <c r="H51" s="271"/>
    </row>
    <row r="52" spans="2:21" s="22" customFormat="1" ht="11.25" customHeight="1">
      <c r="B52" s="24"/>
      <c r="C52" s="7" t="s">
        <v>253</v>
      </c>
      <c r="D52" s="7"/>
    </row>
    <row r="53" spans="2:21" s="22" customFormat="1" ht="11.25" customHeight="1">
      <c r="B53" s="24"/>
      <c r="C53" s="457"/>
      <c r="D53" s="1075" t="s">
        <v>227</v>
      </c>
      <c r="E53" s="1075"/>
      <c r="F53" s="1075"/>
      <c r="G53" s="1075" t="s">
        <v>228</v>
      </c>
      <c r="H53" s="1075"/>
      <c r="I53" s="1075"/>
      <c r="J53" s="1075" t="s">
        <v>229</v>
      </c>
      <c r="K53" s="1075"/>
      <c r="L53" s="1075"/>
    </row>
    <row r="54" spans="2:21" s="22" customFormat="1" ht="11.25" customHeight="1">
      <c r="B54" s="24"/>
      <c r="C54" s="458"/>
      <c r="D54" s="1076" t="s">
        <v>230</v>
      </c>
      <c r="E54" s="1076"/>
      <c r="F54" s="1076"/>
      <c r="G54" s="1076" t="s">
        <v>231</v>
      </c>
      <c r="H54" s="1076"/>
      <c r="I54" s="1076"/>
      <c r="J54" s="1076" t="s">
        <v>232</v>
      </c>
      <c r="K54" s="1076"/>
      <c r="L54" s="1076"/>
      <c r="M54" s="353" t="s">
        <v>610</v>
      </c>
      <c r="N54" s="353"/>
      <c r="O54" s="353" t="s">
        <v>611</v>
      </c>
      <c r="P54" s="353" t="s">
        <v>611</v>
      </c>
      <c r="Q54" s="353"/>
    </row>
    <row r="55" spans="2:21" s="22" customFormat="1" ht="11.25" customHeight="1">
      <c r="B55" s="24"/>
      <c r="C55" s="459"/>
      <c r="D55" s="460">
        <v>2017</v>
      </c>
      <c r="E55" s="460">
        <v>2018</v>
      </c>
      <c r="F55" s="792" t="s">
        <v>539</v>
      </c>
      <c r="G55" s="460">
        <v>2017</v>
      </c>
      <c r="H55" s="460">
        <v>2018</v>
      </c>
      <c r="I55" s="792" t="s">
        <v>539</v>
      </c>
      <c r="J55" s="460">
        <v>2017</v>
      </c>
      <c r="K55" s="460">
        <v>2018</v>
      </c>
      <c r="L55" s="792" t="s">
        <v>539</v>
      </c>
      <c r="M55" s="353" t="s">
        <v>605</v>
      </c>
      <c r="N55" s="353"/>
      <c r="O55" s="353">
        <v>2017</v>
      </c>
      <c r="P55" s="353">
        <v>2018</v>
      </c>
      <c r="Q55" s="353"/>
    </row>
    <row r="56" spans="2:21" s="22" customFormat="1" ht="11.25" customHeight="1">
      <c r="B56" s="24"/>
      <c r="C56" s="461" t="s">
        <v>233</v>
      </c>
      <c r="D56" s="462">
        <v>18447.346771659999</v>
      </c>
      <c r="E56" s="462">
        <v>34103.083826871996</v>
      </c>
      <c r="F56" s="454">
        <f>((E56/D56)-1)*100</f>
        <v>84.867147828886431</v>
      </c>
      <c r="G56" s="462">
        <f>P79</f>
        <v>3.271979</v>
      </c>
      <c r="H56" s="462">
        <f>Q79</f>
        <v>3.275909</v>
      </c>
      <c r="I56" s="454">
        <f>((H56/G56)-1)*100</f>
        <v>0.12011079533211788</v>
      </c>
      <c r="J56" s="462">
        <f>SUM(D56,G56)</f>
        <v>18450.61875066</v>
      </c>
      <c r="K56" s="462">
        <f>SUM(E56,H56)</f>
        <v>34106.359735872</v>
      </c>
      <c r="L56" s="454">
        <f t="shared" ref="L56:L65" si="19">((K56/J56)-1)*100</f>
        <v>84.852119036127036</v>
      </c>
      <c r="M56" s="1001">
        <f>(E56/$E$75)*100</f>
        <v>22.0970017930617</v>
      </c>
      <c r="N56" s="997"/>
      <c r="O56" s="1001">
        <f>ROUND(J56/$J$70*100,1)</f>
        <v>7</v>
      </c>
      <c r="P56" s="1001">
        <f t="shared" ref="P56:P66" si="20">ROUND(K56/$K$70*100,1)</f>
        <v>13.1</v>
      </c>
      <c r="Q56" s="1001"/>
    </row>
    <row r="57" spans="2:21" s="22" customFormat="1" ht="11.25" customHeight="1">
      <c r="B57" s="24"/>
      <c r="C57" s="461" t="s">
        <v>457</v>
      </c>
      <c r="D57" s="462">
        <v>2248.9644183400001</v>
      </c>
      <c r="E57" s="462">
        <v>2009.3771881279999</v>
      </c>
      <c r="F57" s="454">
        <f>((E57/D57)-1)*100</f>
        <v>-10.653224580086674</v>
      </c>
      <c r="G57" s="462" t="s">
        <v>44</v>
      </c>
      <c r="H57" s="462" t="s">
        <v>44</v>
      </c>
      <c r="I57" s="454" t="s">
        <v>44</v>
      </c>
      <c r="J57" s="462">
        <f>SUM(D57,G57)</f>
        <v>2248.9644183400001</v>
      </c>
      <c r="K57" s="462">
        <f>SUM(E57,H57)</f>
        <v>2009.3771881279999</v>
      </c>
      <c r="L57" s="454">
        <f>((K57/J57)-1)*100</f>
        <v>-10.653224580086674</v>
      </c>
      <c r="M57" s="1001">
        <f t="shared" ref="M57:M58" si="21">(E57/$E$75)*100</f>
        <v>1.3019705653133677</v>
      </c>
      <c r="N57" s="997"/>
      <c r="O57" s="1001">
        <f t="shared" ref="O57:O69" si="22">ROUND(J57/$J$70*100,1)</f>
        <v>0.9</v>
      </c>
      <c r="P57" s="1001">
        <f t="shared" si="20"/>
        <v>0.8</v>
      </c>
      <c r="Q57" s="1001"/>
    </row>
    <row r="58" spans="2:21" s="22" customFormat="1" ht="11.25" customHeight="1">
      <c r="B58" s="24"/>
      <c r="C58" s="461" t="s">
        <v>3</v>
      </c>
      <c r="D58" s="462">
        <v>55539.351045999996</v>
      </c>
      <c r="E58" s="462">
        <v>53197.617429999998</v>
      </c>
      <c r="F58" s="454">
        <f>((E58/D58)-1)*100</f>
        <v>-4.2163503388083834</v>
      </c>
      <c r="G58" s="462" t="s">
        <v>44</v>
      </c>
      <c r="H58" s="462" t="s">
        <v>44</v>
      </c>
      <c r="I58" s="454" t="s">
        <v>44</v>
      </c>
      <c r="J58" s="462">
        <f>SUM(D58,G58)</f>
        <v>55539.351045999996</v>
      </c>
      <c r="K58" s="462">
        <f t="shared" ref="K58:K69" si="23">SUM(E58,H58)</f>
        <v>53197.617429999998</v>
      </c>
      <c r="L58" s="454">
        <f t="shared" si="19"/>
        <v>-4.2163503388083834</v>
      </c>
      <c r="M58" s="1001">
        <f t="shared" si="21"/>
        <v>34.469253681130816</v>
      </c>
      <c r="N58" s="997"/>
      <c r="O58" s="1001">
        <f t="shared" si="22"/>
        <v>21.2</v>
      </c>
      <c r="P58" s="1001">
        <f t="shared" si="20"/>
        <v>20.399999999999999</v>
      </c>
      <c r="Q58" s="1001"/>
    </row>
    <row r="59" spans="2:21" s="22" customFormat="1" ht="11.25" customHeight="1">
      <c r="B59" s="24"/>
      <c r="C59" s="461" t="s">
        <v>4</v>
      </c>
      <c r="D59" s="462">
        <v>42421.888556000005</v>
      </c>
      <c r="E59" s="462">
        <v>34881.640216</v>
      </c>
      <c r="F59" s="454">
        <f>((E59/D59)-1)*100</f>
        <v>-17.77442871277719</v>
      </c>
      <c r="G59" s="462">
        <f>P80</f>
        <v>2597.531837</v>
      </c>
      <c r="H59" s="462">
        <f>Q80</f>
        <v>2392.239255</v>
      </c>
      <c r="I59" s="454">
        <f t="shared" ref="I59:I74" si="24">((H59/G59)-1)*100</f>
        <v>-7.9033711570250187</v>
      </c>
      <c r="J59" s="462">
        <f t="shared" ref="J59:J69" si="25">SUM(D59,G59)</f>
        <v>45019.420393000008</v>
      </c>
      <c r="K59" s="462">
        <f t="shared" si="23"/>
        <v>37273.879471</v>
      </c>
      <c r="L59" s="454">
        <f t="shared" si="19"/>
        <v>-17.204888144682439</v>
      </c>
      <c r="M59" s="1001"/>
      <c r="N59" s="997"/>
      <c r="O59" s="1001">
        <f t="shared" si="22"/>
        <v>17.2</v>
      </c>
      <c r="P59" s="1001">
        <f t="shared" si="20"/>
        <v>14.3</v>
      </c>
      <c r="Q59" s="1001"/>
    </row>
    <row r="60" spans="2:21" s="22" customFormat="1" ht="11.25" customHeight="1">
      <c r="B60" s="24"/>
      <c r="C60" s="461" t="s">
        <v>66</v>
      </c>
      <c r="D60" s="462" t="s">
        <v>44</v>
      </c>
      <c r="E60" s="462" t="s">
        <v>44</v>
      </c>
      <c r="F60" s="464" t="s">
        <v>44</v>
      </c>
      <c r="G60" s="462">
        <f>SUM(P84,P86)</f>
        <v>7001.5774500000007</v>
      </c>
      <c r="H60" s="462">
        <f>SUM(Q84,Q86)</f>
        <v>6683.1479469999995</v>
      </c>
      <c r="I60" s="464">
        <f t="shared" si="24"/>
        <v>-4.5479680154077435</v>
      </c>
      <c r="J60" s="462">
        <f t="shared" si="25"/>
        <v>7001.5774500000007</v>
      </c>
      <c r="K60" s="462">
        <f t="shared" si="23"/>
        <v>6683.1479469999995</v>
      </c>
      <c r="L60" s="464">
        <f t="shared" si="19"/>
        <v>-4.5479680154077435</v>
      </c>
      <c r="M60" s="1001"/>
      <c r="N60" s="353"/>
      <c r="O60" s="1001">
        <f t="shared" si="22"/>
        <v>2.7</v>
      </c>
      <c r="P60" s="1001">
        <f t="shared" si="20"/>
        <v>2.6</v>
      </c>
      <c r="Q60" s="353"/>
    </row>
    <row r="61" spans="2:21" s="22" customFormat="1" ht="11.25" customHeight="1">
      <c r="B61" s="24"/>
      <c r="C61" s="461" t="s">
        <v>67</v>
      </c>
      <c r="D61" s="462">
        <v>33647.980778999998</v>
      </c>
      <c r="E61" s="462">
        <v>26402.923344999999</v>
      </c>
      <c r="F61" s="464">
        <f>((E61/D61)-1)*100</f>
        <v>-21.531923361421146</v>
      </c>
      <c r="G61" s="462">
        <f>P85</f>
        <v>3417.8063040000002</v>
      </c>
      <c r="H61" s="462">
        <f>Q85</f>
        <v>3641.5467610000001</v>
      </c>
      <c r="I61" s="464">
        <f t="shared" si="24"/>
        <v>6.5463176405914814</v>
      </c>
      <c r="J61" s="462">
        <f t="shared" si="25"/>
        <v>37065.787082999996</v>
      </c>
      <c r="K61" s="462">
        <f t="shared" si="23"/>
        <v>30044.470106000001</v>
      </c>
      <c r="L61" s="464">
        <f t="shared" si="19"/>
        <v>-18.942851425972496</v>
      </c>
      <c r="M61" s="1001"/>
      <c r="N61" s="997"/>
      <c r="O61" s="1001">
        <f t="shared" si="22"/>
        <v>14.1</v>
      </c>
      <c r="P61" s="1001">
        <f t="shared" si="20"/>
        <v>11.5</v>
      </c>
      <c r="Q61" s="1001"/>
    </row>
    <row r="62" spans="2:21" s="22" customFormat="1" ht="11.25" customHeight="1">
      <c r="B62" s="24"/>
      <c r="C62" s="461" t="s">
        <v>234</v>
      </c>
      <c r="D62" s="463" t="s">
        <v>44</v>
      </c>
      <c r="E62" s="463" t="s">
        <v>44</v>
      </c>
      <c r="F62" s="464" t="s">
        <v>44</v>
      </c>
      <c r="G62" s="463">
        <f t="shared" ref="G62:H64" si="26">P87</f>
        <v>20.233057000000002</v>
      </c>
      <c r="H62" s="463">
        <f t="shared" si="26"/>
        <v>23.655544000000003</v>
      </c>
      <c r="I62" s="464">
        <f t="shared" si="24"/>
        <v>16.915323275172909</v>
      </c>
      <c r="J62" s="463">
        <f t="shared" si="25"/>
        <v>20.233057000000002</v>
      </c>
      <c r="K62" s="463">
        <f t="shared" si="23"/>
        <v>23.655544000000003</v>
      </c>
      <c r="L62" s="464">
        <f t="shared" si="19"/>
        <v>16.915323275172909</v>
      </c>
      <c r="M62" s="1001"/>
      <c r="N62" s="353"/>
      <c r="O62" s="1001">
        <f t="shared" si="22"/>
        <v>0</v>
      </c>
      <c r="P62" s="1001">
        <f t="shared" si="20"/>
        <v>0</v>
      </c>
      <c r="Q62" s="353"/>
    </row>
    <row r="63" spans="2:21" s="22" customFormat="1" ht="11.25" customHeight="1">
      <c r="B63" s="24"/>
      <c r="C63" s="461" t="s">
        <v>235</v>
      </c>
      <c r="D63" s="462">
        <v>47508.105951999998</v>
      </c>
      <c r="E63" s="462">
        <v>48945.648973999996</v>
      </c>
      <c r="F63" s="464">
        <f t="shared" ref="F63:F72" si="27">((E63/D63)-1)*100</f>
        <v>3.0258899890734936</v>
      </c>
      <c r="G63" s="463">
        <f t="shared" si="26"/>
        <v>398.84960899999999</v>
      </c>
      <c r="H63" s="463">
        <f t="shared" si="26"/>
        <v>624.70359800000097</v>
      </c>
      <c r="I63" s="464">
        <f t="shared" si="24"/>
        <v>56.626353368194216</v>
      </c>
      <c r="J63" s="463">
        <f t="shared" si="25"/>
        <v>47906.955560999995</v>
      </c>
      <c r="K63" s="463">
        <f t="shared" si="23"/>
        <v>49570.352571999996</v>
      </c>
      <c r="L63" s="464">
        <f t="shared" si="19"/>
        <v>3.472140927181222</v>
      </c>
      <c r="M63" s="1001">
        <f t="shared" ref="M63:M66" si="28">(E63/$E$75)*100</f>
        <v>31.714202112385586</v>
      </c>
      <c r="N63" s="997"/>
      <c r="O63" s="1001">
        <f t="shared" si="22"/>
        <v>18.3</v>
      </c>
      <c r="P63" s="1001">
        <f t="shared" si="20"/>
        <v>19</v>
      </c>
      <c r="Q63" s="1001"/>
    </row>
    <row r="64" spans="2:21" s="22" customFormat="1" ht="11.25" customHeight="1">
      <c r="B64" s="24"/>
      <c r="C64" s="461" t="s">
        <v>236</v>
      </c>
      <c r="D64" s="462">
        <v>8000.7121639999996</v>
      </c>
      <c r="E64" s="462">
        <v>7373.9861059999994</v>
      </c>
      <c r="F64" s="464">
        <f t="shared" si="27"/>
        <v>-7.8333783937386992</v>
      </c>
      <c r="G64" s="463">
        <f t="shared" si="26"/>
        <v>397.04052899999999</v>
      </c>
      <c r="H64" s="463">
        <f t="shared" si="26"/>
        <v>384.85605400000003</v>
      </c>
      <c r="I64" s="464">
        <f t="shared" si="24"/>
        <v>-3.0688239889988589</v>
      </c>
      <c r="J64" s="463">
        <f t="shared" si="25"/>
        <v>8397.7526930000004</v>
      </c>
      <c r="K64" s="463">
        <f t="shared" si="23"/>
        <v>7758.8421599999992</v>
      </c>
      <c r="L64" s="464">
        <f t="shared" si="19"/>
        <v>-7.6081132221548886</v>
      </c>
      <c r="M64" s="1001">
        <f t="shared" si="28"/>
        <v>4.7779545402255055</v>
      </c>
      <c r="N64" s="997"/>
      <c r="O64" s="1001">
        <f t="shared" si="22"/>
        <v>3.2</v>
      </c>
      <c r="P64" s="1001">
        <f t="shared" si="20"/>
        <v>3</v>
      </c>
      <c r="Q64" s="1001"/>
    </row>
    <row r="65" spans="2:18" s="22" customFormat="1" ht="11.25" customHeight="1">
      <c r="B65" s="24"/>
      <c r="C65" s="461" t="s">
        <v>237</v>
      </c>
      <c r="D65" s="462">
        <v>5347.9524650000003</v>
      </c>
      <c r="E65" s="462">
        <v>4424.3266740000099</v>
      </c>
      <c r="F65" s="464">
        <f t="shared" si="27"/>
        <v>-17.270643242338359</v>
      </c>
      <c r="G65" s="463" t="s">
        <v>44</v>
      </c>
      <c r="H65" s="463" t="s">
        <v>44</v>
      </c>
      <c r="I65" s="464" t="s">
        <v>44</v>
      </c>
      <c r="J65" s="463">
        <f t="shared" si="25"/>
        <v>5347.9524650000003</v>
      </c>
      <c r="K65" s="463">
        <f t="shared" si="23"/>
        <v>4424.3266740000099</v>
      </c>
      <c r="L65" s="464">
        <f t="shared" si="19"/>
        <v>-17.270643242338359</v>
      </c>
      <c r="M65" s="1001">
        <f t="shared" si="28"/>
        <v>2.8667306142981173</v>
      </c>
      <c r="N65" s="997"/>
      <c r="O65" s="1001">
        <f t="shared" si="22"/>
        <v>2</v>
      </c>
      <c r="P65" s="1001">
        <f t="shared" si="20"/>
        <v>1.7</v>
      </c>
      <c r="Q65" s="1001"/>
    </row>
    <row r="66" spans="2:18" s="22" customFormat="1" ht="11.25" customHeight="1">
      <c r="B66" s="24"/>
      <c r="C66" s="461" t="s">
        <v>294</v>
      </c>
      <c r="D66" s="462">
        <v>3599.155882</v>
      </c>
      <c r="E66" s="462">
        <v>3546.523373</v>
      </c>
      <c r="F66" s="464">
        <f t="shared" si="27"/>
        <v>-1.4623570283027854</v>
      </c>
      <c r="G66" s="463">
        <f t="shared" ref="G66:H69" si="29">P90</f>
        <v>11.19199999999999</v>
      </c>
      <c r="H66" s="463">
        <f t="shared" si="29"/>
        <v>10.264191999999991</v>
      </c>
      <c r="I66" s="464">
        <f t="shared" si="24"/>
        <v>-8.289921372408859</v>
      </c>
      <c r="J66" s="463">
        <f t="shared" si="25"/>
        <v>3610.347882</v>
      </c>
      <c r="K66" s="463">
        <f t="shared" si="23"/>
        <v>3556.7875650000001</v>
      </c>
      <c r="L66" s="464">
        <f t="shared" ref="L66:L71" si="30">((K66/J66)-1)*100</f>
        <v>-1.4835223294418221</v>
      </c>
      <c r="M66" s="1001">
        <f t="shared" si="28"/>
        <v>2.2979603173178567</v>
      </c>
      <c r="N66" s="997"/>
      <c r="O66" s="1001">
        <f t="shared" si="22"/>
        <v>1.4</v>
      </c>
      <c r="P66" s="1001">
        <f t="shared" si="20"/>
        <v>1.4</v>
      </c>
      <c r="Q66" s="1001"/>
    </row>
    <row r="67" spans="2:18" s="22" customFormat="1" ht="11.25" customHeight="1">
      <c r="B67" s="24"/>
      <c r="C67" s="461" t="s">
        <v>247</v>
      </c>
      <c r="D67" s="462">
        <v>28175.562469</v>
      </c>
      <c r="E67" s="462">
        <v>28980.770497000001</v>
      </c>
      <c r="F67" s="464">
        <f t="shared" si="27"/>
        <v>2.8578241477376976</v>
      </c>
      <c r="G67" s="463">
        <f t="shared" si="29"/>
        <v>36.244233999999999</v>
      </c>
      <c r="H67" s="463">
        <f t="shared" si="29"/>
        <v>34.974446</v>
      </c>
      <c r="I67" s="464">
        <f t="shared" si="24"/>
        <v>-3.5034207096223846</v>
      </c>
      <c r="J67" s="463">
        <f t="shared" si="25"/>
        <v>28211.806703000002</v>
      </c>
      <c r="K67" s="463">
        <f t="shared" si="23"/>
        <v>29015.744943000002</v>
      </c>
      <c r="L67" s="464">
        <f t="shared" si="30"/>
        <v>2.849651737882164</v>
      </c>
      <c r="M67" s="1001"/>
      <c r="N67" s="997"/>
      <c r="O67" s="1001">
        <f>100-SUM(O56:O66,O68:O69)</f>
        <v>10.699999999999989</v>
      </c>
      <c r="P67" s="1001">
        <f>100-SUM(P56:P66,P68:P69)</f>
        <v>11</v>
      </c>
      <c r="Q67" s="1001"/>
    </row>
    <row r="68" spans="2:18" s="22" customFormat="1" ht="11.25" customHeight="1">
      <c r="B68" s="24"/>
      <c r="C68" s="461" t="s">
        <v>430</v>
      </c>
      <c r="D68" s="462">
        <v>2459.1288610000001</v>
      </c>
      <c r="E68" s="462">
        <v>2293.8512714999997</v>
      </c>
      <c r="F68" s="464">
        <f t="shared" si="27"/>
        <v>-6.7209812434469445</v>
      </c>
      <c r="G68" s="463">
        <f t="shared" si="29"/>
        <v>148.85565400000002</v>
      </c>
      <c r="H68" s="463">
        <f t="shared" si="29"/>
        <v>141.10458349999999</v>
      </c>
      <c r="I68" s="464">
        <f>((H68/G68)-1)*100</f>
        <v>-5.2071052000483782</v>
      </c>
      <c r="J68" s="463">
        <f>SUM(D68,G68)</f>
        <v>2607.9845150000001</v>
      </c>
      <c r="K68" s="463">
        <f>SUM(E68,H68)</f>
        <v>2434.9558549999997</v>
      </c>
      <c r="L68" s="464">
        <f t="shared" si="30"/>
        <v>-6.6345739019850081</v>
      </c>
      <c r="M68" s="1001"/>
      <c r="N68" s="997"/>
      <c r="O68" s="1001">
        <f t="shared" si="22"/>
        <v>1</v>
      </c>
      <c r="P68" s="1001">
        <f>ROUND(K68/$K$70*100,1)</f>
        <v>0.9</v>
      </c>
      <c r="Q68" s="1001"/>
    </row>
    <row r="69" spans="2:18" s="22" customFormat="1" ht="11.25" customHeight="1">
      <c r="B69" s="24"/>
      <c r="C69" s="461" t="s">
        <v>429</v>
      </c>
      <c r="D69" s="462">
        <v>728.15043299999991</v>
      </c>
      <c r="E69" s="462">
        <v>732.97066150000001</v>
      </c>
      <c r="F69" s="464">
        <f t="shared" si="27"/>
        <v>0.66198250822162574</v>
      </c>
      <c r="G69" s="463">
        <f t="shared" si="29"/>
        <v>148.85565400000002</v>
      </c>
      <c r="H69" s="463">
        <f t="shared" si="29"/>
        <v>141.10458349999999</v>
      </c>
      <c r="I69" s="464">
        <f t="shared" si="24"/>
        <v>-5.2071052000483782</v>
      </c>
      <c r="J69" s="463">
        <f t="shared" si="25"/>
        <v>877.00608699999998</v>
      </c>
      <c r="K69" s="463">
        <f t="shared" si="23"/>
        <v>874.075245</v>
      </c>
      <c r="L69" s="464">
        <f t="shared" si="30"/>
        <v>-0.33418719019677745</v>
      </c>
      <c r="M69" s="1001">
        <f t="shared" ref="M69" si="31">(E69/$E$75)*100</f>
        <v>0.47492637626703144</v>
      </c>
      <c r="N69" s="997"/>
      <c r="O69" s="1001">
        <f t="shared" si="22"/>
        <v>0.3</v>
      </c>
      <c r="P69" s="1001">
        <f>ROUND(K69/$K$70*100,1)</f>
        <v>0.3</v>
      </c>
      <c r="Q69" s="1001"/>
    </row>
    <row r="70" spans="2:18" s="22" customFormat="1" ht="11.25" customHeight="1">
      <c r="B70" s="24"/>
      <c r="C70" s="482" t="s">
        <v>255</v>
      </c>
      <c r="D70" s="483">
        <f>SUM(D56:D69)</f>
        <v>248124.29979700001</v>
      </c>
      <c r="E70" s="483">
        <f>SUM(E56:E69)</f>
        <v>246892.71956299999</v>
      </c>
      <c r="F70" s="484">
        <f t="shared" si="27"/>
        <v>-0.49635615496250729</v>
      </c>
      <c r="G70" s="483">
        <f>SUM(G56:G69)</f>
        <v>14181.458307000001</v>
      </c>
      <c r="H70" s="483">
        <f>SUM(H56:H69)</f>
        <v>14080.872873000002</v>
      </c>
      <c r="I70" s="484">
        <f>((H70/G70)-1)*100</f>
        <v>-0.70927426377828118</v>
      </c>
      <c r="J70" s="483">
        <f>SUM(J56:J69)</f>
        <v>262305.75810400001</v>
      </c>
      <c r="K70" s="483">
        <f>SUM(K56:K69)</f>
        <v>260973.59243600001</v>
      </c>
      <c r="L70" s="484">
        <f t="shared" si="30"/>
        <v>-0.50786748931063164</v>
      </c>
      <c r="M70" s="1004"/>
      <c r="N70" s="353"/>
      <c r="O70" s="1001">
        <f>SUM(O56:O69)</f>
        <v>100</v>
      </c>
      <c r="P70" s="1001">
        <f>SUM(P56:P69)</f>
        <v>100</v>
      </c>
      <c r="Q70" s="353"/>
    </row>
    <row r="71" spans="2:18" s="22" customFormat="1" ht="11.25" customHeight="1">
      <c r="B71" s="24"/>
      <c r="C71" s="434" t="s">
        <v>250</v>
      </c>
      <c r="D71" s="462">
        <v>-3607.5809876580001</v>
      </c>
      <c r="E71" s="462">
        <v>-3198.4710439729997</v>
      </c>
      <c r="F71" s="472">
        <f t="shared" si="27"/>
        <v>-11.340284392356493</v>
      </c>
      <c r="G71" s="463" t="s">
        <v>44</v>
      </c>
      <c r="H71" s="463" t="s">
        <v>44</v>
      </c>
      <c r="I71" s="472" t="s">
        <v>44</v>
      </c>
      <c r="J71" s="463">
        <f t="shared" ref="J71:K73" si="32">SUM(D71,G71)</f>
        <v>-3607.5809876580001</v>
      </c>
      <c r="K71" s="463">
        <f t="shared" si="32"/>
        <v>-3198.4710439729997</v>
      </c>
      <c r="L71" s="472">
        <f t="shared" si="30"/>
        <v>-11.340284392356493</v>
      </c>
      <c r="M71" s="353"/>
      <c r="N71" s="353"/>
      <c r="O71" s="353"/>
      <c r="P71" s="1001"/>
      <c r="Q71" s="353"/>
    </row>
    <row r="72" spans="2:18" s="22" customFormat="1" ht="11.25" customHeight="1">
      <c r="B72" s="24"/>
      <c r="C72" s="434" t="s">
        <v>256</v>
      </c>
      <c r="D72" s="462">
        <v>-1179.306642</v>
      </c>
      <c r="E72" s="462">
        <v>-1233.358142</v>
      </c>
      <c r="F72" s="472">
        <f t="shared" si="27"/>
        <v>4.5833287183334681</v>
      </c>
      <c r="G72" s="463">
        <f>P95</f>
        <v>1179.306642</v>
      </c>
      <c r="H72" s="463">
        <f>Q95</f>
        <v>1233.358142</v>
      </c>
      <c r="I72" s="472">
        <f t="shared" si="24"/>
        <v>4.5833287183334681</v>
      </c>
      <c r="J72" s="463">
        <f t="shared" si="32"/>
        <v>0</v>
      </c>
      <c r="K72" s="463">
        <f t="shared" si="32"/>
        <v>0</v>
      </c>
      <c r="L72" s="472" t="s">
        <v>44</v>
      </c>
      <c r="M72" s="353"/>
      <c r="N72" s="353"/>
      <c r="O72" s="353"/>
      <c r="P72" s="353"/>
      <c r="Q72" s="353"/>
    </row>
    <row r="73" spans="2:18" s="22" customFormat="1" ht="11.25" customHeight="1">
      <c r="B73" s="24"/>
      <c r="C73" s="434" t="s">
        <v>257</v>
      </c>
      <c r="D73" s="462">
        <v>9168.9935229999992</v>
      </c>
      <c r="E73" s="462">
        <v>11102.311146</v>
      </c>
      <c r="F73" s="472">
        <f>IF(E73&gt;0,IF(D73&lt;0,"-",((E73/D73)-1)*100))</f>
        <v>21.085385414989787</v>
      </c>
      <c r="G73" s="463" t="s">
        <v>44</v>
      </c>
      <c r="H73" s="463" t="s">
        <v>44</v>
      </c>
      <c r="I73" s="472" t="s">
        <v>44</v>
      </c>
      <c r="J73" s="463">
        <f t="shared" si="32"/>
        <v>9168.9935229999992</v>
      </c>
      <c r="K73" s="463">
        <f t="shared" si="32"/>
        <v>11102.311146</v>
      </c>
      <c r="L73" s="472">
        <f>IF(K73&gt;0,IF(J73&lt;0,"-",((K73/J73)-1)*100))</f>
        <v>21.085385414989787</v>
      </c>
      <c r="M73" s="1001"/>
      <c r="N73" s="997"/>
      <c r="O73" s="353"/>
      <c r="P73" s="997"/>
      <c r="Q73" s="1001"/>
    </row>
    <row r="74" spans="2:18" s="22" customFormat="1" ht="11.25" customHeight="1">
      <c r="B74" s="24"/>
      <c r="C74" s="465" t="s">
        <v>35</v>
      </c>
      <c r="D74" s="466">
        <f>SUM(D70:D73)</f>
        <v>252506.40569034201</v>
      </c>
      <c r="E74" s="466">
        <f>SUM(E70:E73)</f>
        <v>253563.20152302698</v>
      </c>
      <c r="F74" s="467">
        <f>((E74/D74)-1)*100</f>
        <v>0.41852238551958187</v>
      </c>
      <c r="G74" s="466">
        <f>SUM(G70:G73)</f>
        <v>15360.764949</v>
      </c>
      <c r="H74" s="466">
        <f>SUM(H70:H73)</f>
        <v>15314.231015000001</v>
      </c>
      <c r="I74" s="467">
        <f t="shared" si="24"/>
        <v>-0.30294021264239968</v>
      </c>
      <c r="J74" s="466">
        <f>SUM(J70:J73)</f>
        <v>267867.17063934199</v>
      </c>
      <c r="K74" s="466">
        <f>SUM(K70:K73)</f>
        <v>268877.432538027</v>
      </c>
      <c r="L74" s="467">
        <f>((K74/J74)-1)*100</f>
        <v>0.37715032277891858</v>
      </c>
      <c r="M74" s="353"/>
      <c r="N74" s="353"/>
      <c r="O74" s="353"/>
      <c r="P74" s="353"/>
      <c r="Q74" s="353"/>
    </row>
    <row r="75" spans="2:18" s="22" customFormat="1" ht="11.25" customHeight="1">
      <c r="B75" s="24"/>
      <c r="C75" s="7"/>
      <c r="D75" s="7"/>
      <c r="E75" s="424">
        <f>SUM(E56:E58,E62:E66,E69)</f>
        <v>154333.53423350002</v>
      </c>
      <c r="M75" s="353"/>
      <c r="N75" s="353" t="s">
        <v>612</v>
      </c>
      <c r="O75" s="1001">
        <f>SUM(O56,O62:O66,O69)</f>
        <v>32.199999999999996</v>
      </c>
      <c r="P75" s="1001">
        <f>SUM(P56,P62:P66,P69)</f>
        <v>38.5</v>
      </c>
      <c r="Q75" s="1001">
        <f>P75-O75</f>
        <v>6.3000000000000043</v>
      </c>
    </row>
    <row r="76" spans="2:18" s="22" customFormat="1" ht="11.25" customHeight="1">
      <c r="B76" s="24"/>
      <c r="C76" s="7" t="s">
        <v>254</v>
      </c>
      <c r="D76" s="7"/>
      <c r="M76" s="353"/>
      <c r="N76" s="353" t="s">
        <v>605</v>
      </c>
      <c r="O76" s="1001">
        <f>SUM(O56:O58,O62:O66,O69)</f>
        <v>54.300000000000004</v>
      </c>
      <c r="P76" s="1001">
        <f>SUM(P56:P58,P62:P66,P69)</f>
        <v>59.699999999999996</v>
      </c>
      <c r="Q76" s="353"/>
    </row>
    <row r="77" spans="2:18" s="22" customFormat="1" ht="11.25" customHeight="1">
      <c r="B77" s="24"/>
      <c r="C77" s="469"/>
      <c r="D77" s="1074" t="s">
        <v>239</v>
      </c>
      <c r="E77" s="1074"/>
      <c r="F77" s="1074"/>
      <c r="G77" s="1074" t="s">
        <v>240</v>
      </c>
      <c r="H77" s="1074"/>
      <c r="I77" s="1074"/>
      <c r="J77" s="1074" t="s">
        <v>241</v>
      </c>
      <c r="K77" s="1074"/>
      <c r="L77" s="1074"/>
      <c r="M77" s="1074" t="s">
        <v>242</v>
      </c>
      <c r="N77" s="1074"/>
      <c r="O77" s="1074"/>
      <c r="P77" s="1074" t="s">
        <v>0</v>
      </c>
      <c r="Q77" s="1074"/>
      <c r="R77" s="1074"/>
    </row>
    <row r="78" spans="2:18" s="22" customFormat="1" ht="11.25" customHeight="1">
      <c r="B78" s="24"/>
      <c r="C78" s="470"/>
      <c r="D78" s="460">
        <v>2017</v>
      </c>
      <c r="E78" s="460">
        <v>2018</v>
      </c>
      <c r="F78" s="792" t="s">
        <v>539</v>
      </c>
      <c r="G78" s="460">
        <v>2017</v>
      </c>
      <c r="H78" s="460">
        <v>2018</v>
      </c>
      <c r="I78" s="792" t="s">
        <v>539</v>
      </c>
      <c r="J78" s="460">
        <v>2017</v>
      </c>
      <c r="K78" s="460">
        <v>2018</v>
      </c>
      <c r="L78" s="792" t="s">
        <v>539</v>
      </c>
      <c r="M78" s="460">
        <v>2017</v>
      </c>
      <c r="N78" s="460">
        <v>2018</v>
      </c>
      <c r="O78" s="792" t="s">
        <v>539</v>
      </c>
      <c r="P78" s="460">
        <v>2017</v>
      </c>
      <c r="Q78" s="460">
        <v>2018</v>
      </c>
      <c r="R78" s="792" t="s">
        <v>539</v>
      </c>
    </row>
    <row r="79" spans="2:18" s="22" customFormat="1" ht="11.25" customHeight="1">
      <c r="B79" s="24"/>
      <c r="C79" s="434" t="s">
        <v>233</v>
      </c>
      <c r="D79" s="471" t="s">
        <v>44</v>
      </c>
      <c r="E79" s="471" t="s">
        <v>44</v>
      </c>
      <c r="F79" s="472" t="s">
        <v>44</v>
      </c>
      <c r="G79" s="471">
        <v>3.271979</v>
      </c>
      <c r="H79" s="471">
        <v>3.275909</v>
      </c>
      <c r="I79" s="472">
        <f>((H79/G79)-1)*100</f>
        <v>0.12011079533211788</v>
      </c>
      <c r="J79" s="471" t="s">
        <v>44</v>
      </c>
      <c r="K79" s="471" t="s">
        <v>44</v>
      </c>
      <c r="L79" s="472" t="s">
        <v>44</v>
      </c>
      <c r="M79" s="471" t="s">
        <v>44</v>
      </c>
      <c r="N79" s="471" t="s">
        <v>44</v>
      </c>
      <c r="O79" s="472" t="s">
        <v>44</v>
      </c>
      <c r="P79" s="471">
        <f>SUM(D79,G79,J79,M79)</f>
        <v>3.271979</v>
      </c>
      <c r="Q79" s="471">
        <f>SUM(E79,H79,K79,N79)</f>
        <v>3.275909</v>
      </c>
      <c r="R79" s="472">
        <f t="shared" ref="R79:R87" si="33">((Q79/P79)-1)*100</f>
        <v>0.12011079533211788</v>
      </c>
    </row>
    <row r="80" spans="2:18" s="22" customFormat="1" ht="11.25" customHeight="1">
      <c r="B80" s="24"/>
      <c r="C80" s="434" t="s">
        <v>4</v>
      </c>
      <c r="D80" s="471">
        <v>2597.531837</v>
      </c>
      <c r="E80" s="471">
        <v>2392.239255</v>
      </c>
      <c r="F80" s="472">
        <f>((E80/D80)-1)*100</f>
        <v>-7.9033711570250187</v>
      </c>
      <c r="G80" s="471" t="s">
        <v>44</v>
      </c>
      <c r="H80" s="471" t="s">
        <v>44</v>
      </c>
      <c r="I80" s="472" t="s">
        <v>44</v>
      </c>
      <c r="J80" s="471" t="s">
        <v>44</v>
      </c>
      <c r="K80" s="471" t="s">
        <v>44</v>
      </c>
      <c r="L80" s="472" t="s">
        <v>44</v>
      </c>
      <c r="M80" s="471" t="s">
        <v>44</v>
      </c>
      <c r="N80" s="471" t="s">
        <v>44</v>
      </c>
      <c r="O80" s="472" t="s">
        <v>44</v>
      </c>
      <c r="P80" s="471">
        <f t="shared" ref="P80:P93" si="34">SUM(D80,G80,J80,M80)</f>
        <v>2597.531837</v>
      </c>
      <c r="Q80" s="471">
        <f t="shared" ref="Q80:Q93" si="35">SUM(E80,H80,K80,N80)</f>
        <v>2392.239255</v>
      </c>
      <c r="R80" s="472">
        <f t="shared" si="33"/>
        <v>-7.9033711570250187</v>
      </c>
    </row>
    <row r="81" spans="2:18" s="22" customFormat="1" ht="11.25" customHeight="1">
      <c r="B81" s="24"/>
      <c r="C81" s="436" t="s">
        <v>359</v>
      </c>
      <c r="D81" s="473">
        <v>795.98756000000003</v>
      </c>
      <c r="E81" s="473">
        <v>634.86994499999992</v>
      </c>
      <c r="F81" s="474">
        <f>((E81/D81)-1)*100</f>
        <v>-20.241222739712171</v>
      </c>
      <c r="G81" s="473">
        <v>2242.3242279999999</v>
      </c>
      <c r="H81" s="473">
        <v>2121.142092</v>
      </c>
      <c r="I81" s="474">
        <f>((H81/G81)-1)*100</f>
        <v>-5.4043092647706015</v>
      </c>
      <c r="J81" s="473">
        <v>202.648335</v>
      </c>
      <c r="K81" s="473">
        <v>207.23613800000001</v>
      </c>
      <c r="L81" s="474">
        <f>((K81/J81)-1)*100</f>
        <v>2.2639233626074562</v>
      </c>
      <c r="M81" s="473">
        <v>200.31696400000001</v>
      </c>
      <c r="N81" s="473">
        <v>202.11366599999999</v>
      </c>
      <c r="O81" s="474">
        <f>((N81/M81)-1)*100</f>
        <v>0.89692952814519611</v>
      </c>
      <c r="P81" s="473">
        <f t="shared" si="34"/>
        <v>3441.2770869999999</v>
      </c>
      <c r="Q81" s="473">
        <f t="shared" si="35"/>
        <v>3165.3618410000004</v>
      </c>
      <c r="R81" s="474">
        <f t="shared" si="33"/>
        <v>-8.0178154511973414</v>
      </c>
    </row>
    <row r="82" spans="2:18" s="22" customFormat="1" ht="11.25" customHeight="1">
      <c r="B82" s="24"/>
      <c r="C82" s="436" t="s">
        <v>244</v>
      </c>
      <c r="D82" s="473">
        <v>556.52457400000003</v>
      </c>
      <c r="E82" s="473">
        <v>764.99901499999999</v>
      </c>
      <c r="F82" s="474">
        <f>((E82/D82)-1)*100</f>
        <v>37.460060299152211</v>
      </c>
      <c r="G82" s="473">
        <v>314.34570600000001</v>
      </c>
      <c r="H82" s="473">
        <v>284.35380900000001</v>
      </c>
      <c r="I82" s="474">
        <f>((H82/G82)-1)*100</f>
        <v>-9.5410550955641114</v>
      </c>
      <c r="J82" s="473">
        <v>0.21249500000000002</v>
      </c>
      <c r="K82" s="473">
        <v>0.120086</v>
      </c>
      <c r="L82" s="474">
        <f>((K82/J82)-1)*100</f>
        <v>-43.487611473211139</v>
      </c>
      <c r="M82" s="473">
        <v>7.7272999999999994E-2</v>
      </c>
      <c r="N82" s="473">
        <v>6.7100999999999994E-2</v>
      </c>
      <c r="O82" s="474">
        <f>((N82/M82)-1)*100</f>
        <v>-13.163718245700306</v>
      </c>
      <c r="P82" s="473">
        <f t="shared" si="34"/>
        <v>871.16004800000007</v>
      </c>
      <c r="Q82" s="473">
        <f t="shared" si="35"/>
        <v>1049.540011</v>
      </c>
      <c r="R82" s="474">
        <f t="shared" si="33"/>
        <v>20.476141371441759</v>
      </c>
    </row>
    <row r="83" spans="2:18" s="22" customFormat="1" ht="11.25" customHeight="1">
      <c r="B83" s="24"/>
      <c r="C83" s="436" t="s">
        <v>245</v>
      </c>
      <c r="D83" s="473" t="s">
        <v>44</v>
      </c>
      <c r="E83" s="473" t="s">
        <v>44</v>
      </c>
      <c r="F83" s="474" t="s">
        <v>44</v>
      </c>
      <c r="G83" s="473">
        <v>2674.3938499999999</v>
      </c>
      <c r="H83" s="473">
        <v>2455.4323709999999</v>
      </c>
      <c r="I83" s="474">
        <f>((H83/G83)-1)*100</f>
        <v>-8.1873310843875942</v>
      </c>
      <c r="J83" s="473" t="s">
        <v>44</v>
      </c>
      <c r="K83" s="473" t="s">
        <v>44</v>
      </c>
      <c r="L83" s="474" t="s">
        <v>44</v>
      </c>
      <c r="M83" s="473" t="s">
        <v>44</v>
      </c>
      <c r="N83" s="473" t="s">
        <v>44</v>
      </c>
      <c r="O83" s="474" t="s">
        <v>44</v>
      </c>
      <c r="P83" s="473">
        <f t="shared" si="34"/>
        <v>2674.3938499999999</v>
      </c>
      <c r="Q83" s="473">
        <f t="shared" si="35"/>
        <v>2455.4323709999999</v>
      </c>
      <c r="R83" s="474">
        <f t="shared" si="33"/>
        <v>-8.1873310843875942</v>
      </c>
    </row>
    <row r="84" spans="2:18" s="22" customFormat="1" ht="11.25" customHeight="1">
      <c r="B84" s="24"/>
      <c r="C84" s="434" t="s">
        <v>246</v>
      </c>
      <c r="D84" s="471">
        <f>SUM(D81:D83)</f>
        <v>1352.5121340000001</v>
      </c>
      <c r="E84" s="471">
        <f>SUM(E81:E83)</f>
        <v>1399.8689599999998</v>
      </c>
      <c r="F84" s="472">
        <f>((E84/D84)-1)*100</f>
        <v>3.5013974965195871</v>
      </c>
      <c r="G84" s="471">
        <f>SUM(G81:G83)</f>
        <v>5231.0637839999999</v>
      </c>
      <c r="H84" s="471">
        <f>SUM(H81:H83)</f>
        <v>4860.9282720000001</v>
      </c>
      <c r="I84" s="472">
        <f>((H84/G84)-1)*100</f>
        <v>-7.0757216368134372</v>
      </c>
      <c r="J84" s="471">
        <f>SUM(J81:J83)</f>
        <v>202.86082999999999</v>
      </c>
      <c r="K84" s="471">
        <f>SUM(K81:K83)</f>
        <v>207.356224</v>
      </c>
      <c r="L84" s="472">
        <f>((K84/J84)-1)*100</f>
        <v>2.2159990176516597</v>
      </c>
      <c r="M84" s="471">
        <f>SUM(M81:M83)</f>
        <v>200.394237</v>
      </c>
      <c r="N84" s="471">
        <f>SUM(N81:N83)</f>
        <v>202.180767</v>
      </c>
      <c r="O84" s="472">
        <f>((N84/M84)-1)*100</f>
        <v>0.8915076734467231</v>
      </c>
      <c r="P84" s="471">
        <f t="shared" si="34"/>
        <v>6986.8309850000005</v>
      </c>
      <c r="Q84" s="471">
        <f t="shared" si="35"/>
        <v>6670.3342229999998</v>
      </c>
      <c r="R84" s="472">
        <f t="shared" si="33"/>
        <v>-4.5299043683679541</v>
      </c>
    </row>
    <row r="85" spans="2:18" s="22" customFormat="1" ht="11.25" customHeight="1">
      <c r="B85" s="24"/>
      <c r="C85" s="434" t="s">
        <v>67</v>
      </c>
      <c r="D85" s="471">
        <v>420.42935600000004</v>
      </c>
      <c r="E85" s="471">
        <v>590.52515300000005</v>
      </c>
      <c r="F85" s="472">
        <f>((E85/D85)-1)*100</f>
        <v>40.457640403207229</v>
      </c>
      <c r="G85" s="471">
        <v>2997.3769480000001</v>
      </c>
      <c r="H85" s="471">
        <v>3051.021608</v>
      </c>
      <c r="I85" s="472">
        <f>((H85/G85)-1)*100</f>
        <v>1.7897201763626747</v>
      </c>
      <c r="J85" s="471" t="s">
        <v>44</v>
      </c>
      <c r="K85" s="471" t="s">
        <v>44</v>
      </c>
      <c r="L85" s="472" t="s">
        <v>44</v>
      </c>
      <c r="M85" s="471" t="s">
        <v>44</v>
      </c>
      <c r="N85" s="471" t="s">
        <v>44</v>
      </c>
      <c r="O85" s="472" t="s">
        <v>44</v>
      </c>
      <c r="P85" s="471">
        <f t="shared" si="34"/>
        <v>3417.8063040000002</v>
      </c>
      <c r="Q85" s="471">
        <f t="shared" si="35"/>
        <v>3641.5467610000001</v>
      </c>
      <c r="R85" s="472">
        <f t="shared" si="33"/>
        <v>6.5463176405914814</v>
      </c>
    </row>
    <row r="86" spans="2:18" s="22" customFormat="1" ht="11.25" customHeight="1">
      <c r="B86" s="24"/>
      <c r="C86" s="434" t="s">
        <v>248</v>
      </c>
      <c r="D86" s="471">
        <v>14.746465000000001</v>
      </c>
      <c r="E86" s="471">
        <v>12.813724000000001</v>
      </c>
      <c r="F86" s="472">
        <f>((E86/D86)-1)*100</f>
        <v>-13.106469923469799</v>
      </c>
      <c r="G86" s="471" t="s">
        <v>44</v>
      </c>
      <c r="H86" s="471" t="s">
        <v>44</v>
      </c>
      <c r="I86" s="472" t="s">
        <v>44</v>
      </c>
      <c r="J86" s="471" t="s">
        <v>44</v>
      </c>
      <c r="K86" s="471" t="s">
        <v>44</v>
      </c>
      <c r="L86" s="472" t="s">
        <v>44</v>
      </c>
      <c r="M86" s="471" t="s">
        <v>44</v>
      </c>
      <c r="N86" s="471" t="s">
        <v>44</v>
      </c>
      <c r="O86" s="472" t="s">
        <v>44</v>
      </c>
      <c r="P86" s="471">
        <f t="shared" si="34"/>
        <v>14.746465000000001</v>
      </c>
      <c r="Q86" s="471">
        <f t="shared" si="35"/>
        <v>12.813724000000001</v>
      </c>
      <c r="R86" s="472">
        <f t="shared" si="33"/>
        <v>-13.106469923469799</v>
      </c>
    </row>
    <row r="87" spans="2:18" s="22" customFormat="1" ht="11.25" customHeight="1">
      <c r="B87" s="24"/>
      <c r="C87" s="434" t="s">
        <v>234</v>
      </c>
      <c r="D87" s="471" t="s">
        <v>44</v>
      </c>
      <c r="E87" s="471" t="s">
        <v>44</v>
      </c>
      <c r="F87" s="472" t="s">
        <v>44</v>
      </c>
      <c r="G87" s="471">
        <v>20.233057000000002</v>
      </c>
      <c r="H87" s="471">
        <v>23.655544000000003</v>
      </c>
      <c r="I87" s="472">
        <f>((H87/G87)-1)*100</f>
        <v>16.915323275172909</v>
      </c>
      <c r="J87" s="471" t="s">
        <v>44</v>
      </c>
      <c r="K87" s="471" t="s">
        <v>44</v>
      </c>
      <c r="L87" s="472" t="s">
        <v>44</v>
      </c>
      <c r="M87" s="471" t="s">
        <v>44</v>
      </c>
      <c r="N87" s="471" t="s">
        <v>44</v>
      </c>
      <c r="O87" s="472" t="s">
        <v>44</v>
      </c>
      <c r="P87" s="471">
        <f t="shared" si="34"/>
        <v>20.233057000000002</v>
      </c>
      <c r="Q87" s="471">
        <f t="shared" si="35"/>
        <v>23.655544000000003</v>
      </c>
      <c r="R87" s="472">
        <f t="shared" si="33"/>
        <v>16.915323275172909</v>
      </c>
    </row>
    <row r="88" spans="2:18" s="22" customFormat="1" ht="11.25" customHeight="1">
      <c r="B88" s="24"/>
      <c r="C88" s="438" t="s">
        <v>235</v>
      </c>
      <c r="D88" s="471">
        <v>2.9242759999999999</v>
      </c>
      <c r="E88" s="471">
        <v>3.757171</v>
      </c>
      <c r="F88" s="472">
        <f t="shared" ref="F88:F96" si="36">((E88/D88)-1)*100</f>
        <v>28.482092661568203</v>
      </c>
      <c r="G88" s="471">
        <v>395.92533299999997</v>
      </c>
      <c r="H88" s="471">
        <v>620.94642700000099</v>
      </c>
      <c r="I88" s="472">
        <f>((H88/G88)-1)*100</f>
        <v>56.834224851179457</v>
      </c>
      <c r="J88" s="471" t="s">
        <v>44</v>
      </c>
      <c r="K88" s="471" t="s">
        <v>44</v>
      </c>
      <c r="L88" s="472" t="s">
        <v>44</v>
      </c>
      <c r="M88" s="471" t="s">
        <v>44</v>
      </c>
      <c r="N88" s="471" t="s">
        <v>44</v>
      </c>
      <c r="O88" s="472" t="s">
        <v>44</v>
      </c>
      <c r="P88" s="471">
        <f t="shared" si="34"/>
        <v>398.84960899999999</v>
      </c>
      <c r="Q88" s="471">
        <f t="shared" si="35"/>
        <v>624.70359800000097</v>
      </c>
      <c r="R88" s="472">
        <f t="shared" ref="R88:R96" si="37">((Q88/P88)-1)*100</f>
        <v>56.626353368194216</v>
      </c>
    </row>
    <row r="89" spans="2:18" s="22" customFormat="1" ht="11.25" customHeight="1">
      <c r="B89" s="24"/>
      <c r="C89" s="438" t="s">
        <v>236</v>
      </c>
      <c r="D89" s="471">
        <v>123.336995</v>
      </c>
      <c r="E89" s="471">
        <v>112.823143</v>
      </c>
      <c r="F89" s="472">
        <f t="shared" si="36"/>
        <v>-8.5244917796156727</v>
      </c>
      <c r="G89" s="471">
        <v>273.626665</v>
      </c>
      <c r="H89" s="471">
        <v>271.95830000000001</v>
      </c>
      <c r="I89" s="472">
        <f>((H89/G89)-1)*100</f>
        <v>-0.60972310575067024</v>
      </c>
      <c r="J89" s="471" t="s">
        <v>44</v>
      </c>
      <c r="K89" s="471" t="s">
        <v>44</v>
      </c>
      <c r="L89" s="472" t="s">
        <v>44</v>
      </c>
      <c r="M89" s="471">
        <v>7.6869000000000104E-2</v>
      </c>
      <c r="N89" s="471">
        <v>7.46109999999999E-2</v>
      </c>
      <c r="O89" s="472">
        <f>((N89/M89)-1)*100</f>
        <v>-2.9374650379219158</v>
      </c>
      <c r="P89" s="471">
        <f t="shared" si="34"/>
        <v>397.04052899999999</v>
      </c>
      <c r="Q89" s="471">
        <f t="shared" si="35"/>
        <v>384.85605400000003</v>
      </c>
      <c r="R89" s="472">
        <f t="shared" si="37"/>
        <v>-3.0688239889988589</v>
      </c>
    </row>
    <row r="90" spans="2:18" s="22" customFormat="1" ht="11.25" customHeight="1">
      <c r="B90" s="24"/>
      <c r="C90" s="461" t="s">
        <v>294</v>
      </c>
      <c r="D90" s="471">
        <v>1.626741</v>
      </c>
      <c r="E90" s="471">
        <v>1.332595</v>
      </c>
      <c r="F90" s="472">
        <f t="shared" si="36"/>
        <v>-18.081919617197816</v>
      </c>
      <c r="G90" s="471">
        <v>9.5652589999999886</v>
      </c>
      <c r="H90" s="471">
        <v>8.9315969999999911</v>
      </c>
      <c r="I90" s="472">
        <f>((H90/G90)-1)*100</f>
        <v>-6.6246193647239267</v>
      </c>
      <c r="J90" s="471" t="s">
        <v>44</v>
      </c>
      <c r="K90" s="471" t="s">
        <v>44</v>
      </c>
      <c r="L90" s="472" t="s">
        <v>44</v>
      </c>
      <c r="M90" s="471" t="s">
        <v>44</v>
      </c>
      <c r="N90" s="471" t="s">
        <v>44</v>
      </c>
      <c r="O90" s="472" t="s">
        <v>44</v>
      </c>
      <c r="P90" s="471">
        <f t="shared" si="34"/>
        <v>11.19199999999999</v>
      </c>
      <c r="Q90" s="471">
        <f t="shared" si="35"/>
        <v>10.264191999999991</v>
      </c>
      <c r="R90" s="472">
        <f t="shared" si="37"/>
        <v>-8.289921372408859</v>
      </c>
    </row>
    <row r="91" spans="2:18" s="22" customFormat="1" ht="11.25" customHeight="1">
      <c r="B91" s="24"/>
      <c r="C91" s="461" t="s">
        <v>247</v>
      </c>
      <c r="D91" s="471">
        <v>36.244233999999999</v>
      </c>
      <c r="E91" s="471">
        <v>34.974446</v>
      </c>
      <c r="F91" s="472">
        <f t="shared" si="36"/>
        <v>-3.5034207096223846</v>
      </c>
      <c r="G91" s="471" t="s">
        <v>44</v>
      </c>
      <c r="H91" s="471" t="s">
        <v>44</v>
      </c>
      <c r="I91" s="472" t="s">
        <v>44</v>
      </c>
      <c r="J91" s="471" t="s">
        <v>44</v>
      </c>
      <c r="K91" s="471" t="s">
        <v>44</v>
      </c>
      <c r="L91" s="472" t="s">
        <v>44</v>
      </c>
      <c r="M91" s="471" t="s">
        <v>44</v>
      </c>
      <c r="N91" s="471" t="s">
        <v>44</v>
      </c>
      <c r="O91" s="472" t="s">
        <v>44</v>
      </c>
      <c r="P91" s="471">
        <f>SUM(D91,G91,J91,M91)</f>
        <v>36.244233999999999</v>
      </c>
      <c r="Q91" s="471">
        <f t="shared" si="35"/>
        <v>34.974446</v>
      </c>
      <c r="R91" s="472">
        <f t="shared" si="37"/>
        <v>-3.5034207096223846</v>
      </c>
    </row>
    <row r="92" spans="2:18" s="22" customFormat="1" ht="11.25" customHeight="1">
      <c r="B92" s="24"/>
      <c r="C92" s="461" t="s">
        <v>430</v>
      </c>
      <c r="D92" s="471">
        <v>143.878668</v>
      </c>
      <c r="E92" s="471">
        <v>135.7577445</v>
      </c>
      <c r="F92" s="472">
        <f t="shared" si="36"/>
        <v>-5.6442859896367654</v>
      </c>
      <c r="G92" s="471" t="s">
        <v>44</v>
      </c>
      <c r="H92" s="471" t="s">
        <v>44</v>
      </c>
      <c r="I92" s="472" t="s">
        <v>44</v>
      </c>
      <c r="J92" s="471" t="s">
        <v>44</v>
      </c>
      <c r="K92" s="471" t="s">
        <v>44</v>
      </c>
      <c r="L92" s="472" t="s">
        <v>44</v>
      </c>
      <c r="M92" s="471">
        <v>4.9769860000000001</v>
      </c>
      <c r="N92" s="471">
        <v>5.3468390000000001</v>
      </c>
      <c r="O92" s="472">
        <f>((N92/M92)-1)*100</f>
        <v>7.4312646248150926</v>
      </c>
      <c r="P92" s="471">
        <f>SUM(D92,G92,J92,M92)</f>
        <v>148.85565400000002</v>
      </c>
      <c r="Q92" s="471">
        <f>SUM(E92,H92,K92,N92)</f>
        <v>141.10458349999999</v>
      </c>
      <c r="R92" s="472">
        <f>((Q92/P92)-1)*100</f>
        <v>-5.2071052000483782</v>
      </c>
    </row>
    <row r="93" spans="2:18" s="22" customFormat="1" ht="11.25" customHeight="1">
      <c r="B93" s="24"/>
      <c r="C93" s="461" t="s">
        <v>429</v>
      </c>
      <c r="D93" s="471">
        <v>143.878668</v>
      </c>
      <c r="E93" s="471">
        <v>135.7577445</v>
      </c>
      <c r="F93" s="472">
        <f t="shared" si="36"/>
        <v>-5.6442859896367654</v>
      </c>
      <c r="G93" s="471" t="s">
        <v>44</v>
      </c>
      <c r="H93" s="471" t="s">
        <v>44</v>
      </c>
      <c r="I93" s="472" t="s">
        <v>44</v>
      </c>
      <c r="J93" s="471" t="s">
        <v>44</v>
      </c>
      <c r="K93" s="471" t="s">
        <v>44</v>
      </c>
      <c r="L93" s="472" t="s">
        <v>44</v>
      </c>
      <c r="M93" s="471">
        <v>4.9769860000000001</v>
      </c>
      <c r="N93" s="471">
        <v>5.3468390000000001</v>
      </c>
      <c r="O93" s="472">
        <f>((N93/M93)-1)*100</f>
        <v>7.4312646248150926</v>
      </c>
      <c r="P93" s="471">
        <f t="shared" si="34"/>
        <v>148.85565400000002</v>
      </c>
      <c r="Q93" s="471">
        <f t="shared" si="35"/>
        <v>141.10458349999999</v>
      </c>
      <c r="R93" s="472">
        <f t="shared" si="37"/>
        <v>-5.2071052000483782</v>
      </c>
    </row>
    <row r="94" spans="2:18" s="22" customFormat="1" ht="11.25" customHeight="1">
      <c r="B94" s="24"/>
      <c r="C94" s="482" t="s">
        <v>255</v>
      </c>
      <c r="D94" s="483">
        <f>SUM(D79:D80,D84:D93)</f>
        <v>4837.1093739999997</v>
      </c>
      <c r="E94" s="483">
        <f>SUM(E79:E80,E84:E93)</f>
        <v>4819.8499359999987</v>
      </c>
      <c r="F94" s="484">
        <f t="shared" si="36"/>
        <v>-0.35681306055993511</v>
      </c>
      <c r="G94" s="483">
        <f>SUM(G79:G80,G84:G93)</f>
        <v>8931.0630249999995</v>
      </c>
      <c r="H94" s="483">
        <f>SUM(H79:H80,H84:H93)</f>
        <v>8840.7176570000029</v>
      </c>
      <c r="I94" s="484">
        <f>((H94/G94)-1)*100</f>
        <v>-1.0115858296722346</v>
      </c>
      <c r="J94" s="483">
        <f>SUM(J79:J80,J84:J93)</f>
        <v>202.86082999999999</v>
      </c>
      <c r="K94" s="483">
        <f>SUM(K79:K80,K84:K93)</f>
        <v>207.356224</v>
      </c>
      <c r="L94" s="484">
        <f>((K94/J94)-1)*100</f>
        <v>2.2159990176516597</v>
      </c>
      <c r="M94" s="483">
        <f>SUM(M79:M80,M84:M93)</f>
        <v>210.42507800000001</v>
      </c>
      <c r="N94" s="483">
        <f>SUM(N79:N80,N84:N93)</f>
        <v>212.94905599999998</v>
      </c>
      <c r="O94" s="484">
        <f>((N94/M94)-1)*100</f>
        <v>1.1994663487780555</v>
      </c>
      <c r="P94" s="483">
        <f>SUM(P79:P80,P84:P93)</f>
        <v>14181.458307000001</v>
      </c>
      <c r="Q94" s="483">
        <f>SUM(Q79:Q80,Q84:Q93)</f>
        <v>14080.872873000002</v>
      </c>
      <c r="R94" s="484">
        <f t="shared" si="37"/>
        <v>-0.70927426377828118</v>
      </c>
    </row>
    <row r="95" spans="2:18" s="22" customFormat="1" ht="11.25" customHeight="1">
      <c r="B95" s="24"/>
      <c r="C95" s="434" t="s">
        <v>256</v>
      </c>
      <c r="D95" s="463">
        <v>1179.306642</v>
      </c>
      <c r="E95" s="463">
        <v>1233.358142</v>
      </c>
      <c r="F95" s="472">
        <f t="shared" si="36"/>
        <v>4.5833287183334681</v>
      </c>
      <c r="G95" s="463" t="s">
        <v>44</v>
      </c>
      <c r="H95" s="463" t="s">
        <v>44</v>
      </c>
      <c r="I95" s="472" t="s">
        <v>44</v>
      </c>
      <c r="J95" s="463" t="s">
        <v>44</v>
      </c>
      <c r="K95" s="463" t="s">
        <v>44</v>
      </c>
      <c r="L95" s="472" t="s">
        <v>44</v>
      </c>
      <c r="M95" s="463" t="s">
        <v>44</v>
      </c>
      <c r="N95" s="463" t="s">
        <v>44</v>
      </c>
      <c r="O95" s="472" t="s">
        <v>44</v>
      </c>
      <c r="P95" s="463">
        <f>SUM(D95,G95,J95,M95)</f>
        <v>1179.306642</v>
      </c>
      <c r="Q95" s="463">
        <f>SUM(E95,H95,K95,N95)</f>
        <v>1233.358142</v>
      </c>
      <c r="R95" s="472">
        <f t="shared" si="37"/>
        <v>4.5833287183334681</v>
      </c>
    </row>
    <row r="96" spans="2:18" s="22" customFormat="1" ht="11.25" customHeight="1">
      <c r="B96" s="24"/>
      <c r="C96" s="465" t="s">
        <v>35</v>
      </c>
      <c r="D96" s="466">
        <f>SUM(D94:D95)</f>
        <v>6016.4160159999992</v>
      </c>
      <c r="E96" s="466">
        <f>SUM(E94:E95)</f>
        <v>6053.2080779999987</v>
      </c>
      <c r="F96" s="467">
        <f t="shared" si="36"/>
        <v>0.6115278913917388</v>
      </c>
      <c r="G96" s="466">
        <f>SUM(G94:G95)</f>
        <v>8931.0630249999995</v>
      </c>
      <c r="H96" s="466">
        <f>SUM(H94:H95)</f>
        <v>8840.7176570000029</v>
      </c>
      <c r="I96" s="467">
        <f>((H96/G96)-1)*100</f>
        <v>-1.0115858296722346</v>
      </c>
      <c r="J96" s="466">
        <f>SUM(J94:J95)</f>
        <v>202.86082999999999</v>
      </c>
      <c r="K96" s="466">
        <f>SUM(K94:K95)</f>
        <v>207.356224</v>
      </c>
      <c r="L96" s="467">
        <f>((K96/J96)-1)*100</f>
        <v>2.2159990176516597</v>
      </c>
      <c r="M96" s="466">
        <f>SUM(M94:M95)</f>
        <v>210.42507800000001</v>
      </c>
      <c r="N96" s="466">
        <f>SUM(N94:N95)</f>
        <v>212.94905599999998</v>
      </c>
      <c r="O96" s="467">
        <f>((N96/M96)-1)*100</f>
        <v>1.1994663487780555</v>
      </c>
      <c r="P96" s="466">
        <f>SUM(P94:P95)</f>
        <v>15360.764949</v>
      </c>
      <c r="Q96" s="466">
        <f>SUM(Q94:Q95)</f>
        <v>15314.231015000001</v>
      </c>
      <c r="R96" s="467">
        <f t="shared" si="37"/>
        <v>-0.30294021264239968</v>
      </c>
    </row>
    <row r="97" spans="2:15" s="22" customFormat="1" ht="11.25" customHeight="1">
      <c r="B97" s="24"/>
      <c r="C97" s="7"/>
      <c r="D97" s="406"/>
      <c r="E97" s="406"/>
      <c r="N97" s="24"/>
    </row>
    <row r="98" spans="2:15" s="22" customFormat="1" ht="11.25" customHeight="1">
      <c r="B98" s="24"/>
      <c r="C98" s="7" t="s">
        <v>269</v>
      </c>
      <c r="D98" s="7"/>
      <c r="N98" s="24"/>
    </row>
    <row r="99" spans="2:15" s="22" customFormat="1" ht="11.25" customHeight="1">
      <c r="B99" s="24"/>
      <c r="C99" s="451"/>
      <c r="D99" s="452">
        <v>2009</v>
      </c>
      <c r="E99" s="452">
        <v>2010</v>
      </c>
      <c r="F99" s="452">
        <v>2011</v>
      </c>
      <c r="G99" s="452">
        <v>2012</v>
      </c>
      <c r="H99" s="452">
        <v>2013</v>
      </c>
      <c r="I99" s="452">
        <v>2014</v>
      </c>
      <c r="J99" s="452">
        <v>2015</v>
      </c>
      <c r="K99" s="452">
        <v>2016</v>
      </c>
      <c r="L99" s="452">
        <v>2017</v>
      </c>
      <c r="M99" s="452">
        <v>2018</v>
      </c>
      <c r="N99" s="24"/>
    </row>
    <row r="100" spans="2:15" s="22" customFormat="1" ht="11.25" customHeight="1">
      <c r="B100" s="24"/>
      <c r="C100" s="453" t="s">
        <v>233</v>
      </c>
      <c r="D100" s="462">
        <v>16655.816650000001</v>
      </c>
      <c r="E100" s="462">
        <v>16686.268980000001</v>
      </c>
      <c r="F100" s="462">
        <v>16703.63078</v>
      </c>
      <c r="G100" s="462">
        <v>16926.57878</v>
      </c>
      <c r="H100" s="462">
        <v>16984.611779999999</v>
      </c>
      <c r="I100" s="462">
        <v>16990.841779999999</v>
      </c>
      <c r="J100" s="462">
        <v>17026.746629999994</v>
      </c>
      <c r="K100" s="462">
        <v>17030.846629999996</v>
      </c>
      <c r="L100" s="462">
        <v>17027.884629999997</v>
      </c>
      <c r="M100" s="462">
        <v>17046.656230000001</v>
      </c>
      <c r="N100" s="1001">
        <f>((M100/L100)-1)*100</f>
        <v>0.11024035226860907</v>
      </c>
      <c r="O100" s="1001">
        <f>M100-L100</f>
        <v>18.771600000003673</v>
      </c>
    </row>
    <row r="101" spans="2:15" s="22" customFormat="1" ht="11.25" customHeight="1">
      <c r="B101" s="24"/>
      <c r="C101" s="461" t="s">
        <v>511</v>
      </c>
      <c r="D101" s="462">
        <v>2450.9399999999996</v>
      </c>
      <c r="E101" s="462">
        <v>2450.9399999999996</v>
      </c>
      <c r="F101" s="462">
        <v>2450.9399999999996</v>
      </c>
      <c r="G101" s="462">
        <v>2450.9399999999996</v>
      </c>
      <c r="H101" s="462">
        <v>2450.9399999999996</v>
      </c>
      <c r="I101" s="462">
        <v>2450.9399999999996</v>
      </c>
      <c r="J101" s="462">
        <v>3328.8900000000003</v>
      </c>
      <c r="K101" s="462">
        <v>3328.8900000000003</v>
      </c>
      <c r="L101" s="462">
        <v>3328.8900000000003</v>
      </c>
      <c r="M101" s="462">
        <v>3328.8900000000003</v>
      </c>
      <c r="N101" s="1001">
        <f>((M101/L101)-1)*100</f>
        <v>0</v>
      </c>
      <c r="O101" s="1001">
        <f t="shared" ref="O101:O113" si="38">M101-L101</f>
        <v>0</v>
      </c>
    </row>
    <row r="102" spans="2:15" s="22" customFormat="1" ht="11.25" customHeight="1">
      <c r="B102" s="24"/>
      <c r="C102" s="453" t="s">
        <v>3</v>
      </c>
      <c r="D102" s="462">
        <v>7455.58</v>
      </c>
      <c r="E102" s="462">
        <v>7515.3700000000008</v>
      </c>
      <c r="F102" s="462">
        <v>7572.58</v>
      </c>
      <c r="G102" s="462">
        <v>7572.58</v>
      </c>
      <c r="H102" s="462">
        <v>7572.58</v>
      </c>
      <c r="I102" s="462">
        <v>7572.58</v>
      </c>
      <c r="J102" s="462">
        <v>7572.58</v>
      </c>
      <c r="K102" s="462">
        <v>7572.58</v>
      </c>
      <c r="L102" s="462">
        <v>7117.29</v>
      </c>
      <c r="M102" s="462">
        <v>7117.29</v>
      </c>
      <c r="N102" s="1001">
        <f>((M102/L102)-1)*100</f>
        <v>0</v>
      </c>
      <c r="O102" s="1001">
        <f t="shared" si="38"/>
        <v>0</v>
      </c>
    </row>
    <row r="103" spans="2:15" s="22" customFormat="1" ht="11.25" customHeight="1">
      <c r="B103" s="24"/>
      <c r="C103" s="453" t="s">
        <v>4</v>
      </c>
      <c r="D103" s="462">
        <v>10856.400000000001</v>
      </c>
      <c r="E103" s="462">
        <v>10873.95</v>
      </c>
      <c r="F103" s="462">
        <v>11103.390000000001</v>
      </c>
      <c r="G103" s="462">
        <v>10595.47</v>
      </c>
      <c r="H103" s="462">
        <v>10610.37</v>
      </c>
      <c r="I103" s="462">
        <v>10468.02</v>
      </c>
      <c r="J103" s="462">
        <v>10468.02</v>
      </c>
      <c r="K103" s="462">
        <v>9535.869999999999</v>
      </c>
      <c r="L103" s="462">
        <v>9535.869999999999</v>
      </c>
      <c r="M103" s="462">
        <v>9561.8849999999984</v>
      </c>
      <c r="N103" s="1001">
        <f>((M103/L103)-1)*100</f>
        <v>0.27281202449278563</v>
      </c>
      <c r="O103" s="1001">
        <f t="shared" si="38"/>
        <v>26.014999999999418</v>
      </c>
    </row>
    <row r="104" spans="2:15" s="22" customFormat="1" ht="11.25" customHeight="1">
      <c r="B104" s="24"/>
      <c r="C104" s="453" t="s">
        <v>66</v>
      </c>
      <c r="D104" s="462">
        <v>2826.07</v>
      </c>
      <c r="E104" s="462">
        <v>2144.79</v>
      </c>
      <c r="F104" s="462">
        <v>806.52</v>
      </c>
      <c r="G104" s="462">
        <v>505.52</v>
      </c>
      <c r="H104" s="462">
        <v>505.52</v>
      </c>
      <c r="I104" s="462">
        <v>505.52</v>
      </c>
      <c r="J104" s="462">
        <v>0</v>
      </c>
      <c r="K104" s="462">
        <v>0</v>
      </c>
      <c r="L104" s="462">
        <v>0</v>
      </c>
      <c r="M104" s="462">
        <v>0</v>
      </c>
      <c r="N104" s="1001"/>
      <c r="O104" s="1001">
        <f t="shared" si="38"/>
        <v>0</v>
      </c>
    </row>
    <row r="105" spans="2:15" s="22" customFormat="1" ht="11.25" customHeight="1">
      <c r="B105" s="24"/>
      <c r="C105" s="453" t="s">
        <v>67</v>
      </c>
      <c r="D105" s="462">
        <v>22750.110000000008</v>
      </c>
      <c r="E105" s="462">
        <v>24844.380000000005</v>
      </c>
      <c r="F105" s="462">
        <v>24911.730000000003</v>
      </c>
      <c r="G105" s="462">
        <v>24947.71</v>
      </c>
      <c r="H105" s="462">
        <v>24947.71</v>
      </c>
      <c r="I105" s="462">
        <v>24947.71</v>
      </c>
      <c r="J105" s="462">
        <v>24947.71</v>
      </c>
      <c r="K105" s="462">
        <v>24947.71</v>
      </c>
      <c r="L105" s="462">
        <v>24947.71</v>
      </c>
      <c r="M105" s="462">
        <v>24561.86</v>
      </c>
      <c r="N105" s="1001">
        <f t="shared" ref="N105:N113" si="39">((M105/L105)-1)*100</f>
        <v>-1.5466349416439318</v>
      </c>
      <c r="O105" s="1001">
        <f t="shared" si="38"/>
        <v>-385.84999999999854</v>
      </c>
    </row>
    <row r="106" spans="2:15" s="22" customFormat="1" ht="11.25" customHeight="1">
      <c r="B106" s="24"/>
      <c r="C106" s="453" t="s">
        <v>235</v>
      </c>
      <c r="D106" s="462">
        <v>18714.441700000003</v>
      </c>
      <c r="E106" s="462">
        <v>19561.053450000003</v>
      </c>
      <c r="F106" s="462">
        <v>21018.087449999999</v>
      </c>
      <c r="G106" s="462">
        <v>22608.70205</v>
      </c>
      <c r="H106" s="462">
        <v>22852.974049999993</v>
      </c>
      <c r="I106" s="462">
        <v>22871.444549999997</v>
      </c>
      <c r="J106" s="462">
        <v>22848.555149999993</v>
      </c>
      <c r="K106" s="462">
        <v>22894.59015</v>
      </c>
      <c r="L106" s="462">
        <v>22919.882750000001</v>
      </c>
      <c r="M106" s="462">
        <v>23091.050999999999</v>
      </c>
      <c r="N106" s="1001">
        <f t="shared" si="39"/>
        <v>0.74681119387487449</v>
      </c>
      <c r="O106" s="1001">
        <f t="shared" si="38"/>
        <v>171.16824999999881</v>
      </c>
    </row>
    <row r="107" spans="2:15" s="22" customFormat="1" ht="11.25" customHeight="1">
      <c r="B107" s="24"/>
      <c r="C107" s="453" t="s">
        <v>236</v>
      </c>
      <c r="D107" s="462">
        <v>3243.2076300001027</v>
      </c>
      <c r="E107" s="462">
        <v>3645.2139100000977</v>
      </c>
      <c r="F107" s="462">
        <v>4032.0594600000986</v>
      </c>
      <c r="G107" s="462">
        <v>4293.5912300000982</v>
      </c>
      <c r="H107" s="462">
        <v>4396.5001700001485</v>
      </c>
      <c r="I107" s="462">
        <v>4402.664610000149</v>
      </c>
      <c r="J107" s="462">
        <v>4434.9801110001281</v>
      </c>
      <c r="K107" s="462">
        <v>4438.9520910001283</v>
      </c>
      <c r="L107" s="462">
        <v>4440.6357050001279</v>
      </c>
      <c r="M107" s="462">
        <v>4465.8568250001272</v>
      </c>
      <c r="N107" s="1001">
        <f t="shared" si="39"/>
        <v>0.56796192427135406</v>
      </c>
      <c r="O107" s="1001">
        <f t="shared" si="38"/>
        <v>25.221119999999246</v>
      </c>
    </row>
    <row r="108" spans="2:15" s="22" customFormat="1" ht="11.25" customHeight="1">
      <c r="B108" s="24"/>
      <c r="C108" s="453" t="s">
        <v>237</v>
      </c>
      <c r="D108" s="462">
        <v>232.22</v>
      </c>
      <c r="E108" s="462">
        <v>531.91999999999996</v>
      </c>
      <c r="F108" s="462">
        <v>998.52</v>
      </c>
      <c r="G108" s="462">
        <v>1949.92</v>
      </c>
      <c r="H108" s="462">
        <v>2299.4275000000002</v>
      </c>
      <c r="I108" s="462">
        <v>2299.4275000000002</v>
      </c>
      <c r="J108" s="462">
        <v>2304.1129999999998</v>
      </c>
      <c r="K108" s="462">
        <v>2304.1129999999998</v>
      </c>
      <c r="L108" s="462">
        <v>2304.1129999999998</v>
      </c>
      <c r="M108" s="462">
        <v>2304.1129999999998</v>
      </c>
      <c r="N108" s="1001">
        <f t="shared" si="39"/>
        <v>0</v>
      </c>
      <c r="O108" s="1001">
        <f t="shared" si="38"/>
        <v>0</v>
      </c>
    </row>
    <row r="109" spans="2:15" s="22" customFormat="1" ht="11.25" customHeight="1">
      <c r="B109" s="24"/>
      <c r="C109" s="461" t="s">
        <v>294</v>
      </c>
      <c r="D109" s="462">
        <v>740.10491000000002</v>
      </c>
      <c r="E109" s="462">
        <v>778.78391000000011</v>
      </c>
      <c r="F109" s="462">
        <v>882.91990999999996</v>
      </c>
      <c r="G109" s="462">
        <v>968.43241</v>
      </c>
      <c r="H109" s="462">
        <v>944.44241000000011</v>
      </c>
      <c r="I109" s="462">
        <v>981.96541000000002</v>
      </c>
      <c r="J109" s="462">
        <v>866.85699999999986</v>
      </c>
      <c r="K109" s="462">
        <v>852.66399999999976</v>
      </c>
      <c r="L109" s="462">
        <v>854.39</v>
      </c>
      <c r="M109" s="462">
        <v>859.4899999999999</v>
      </c>
      <c r="N109" s="1001">
        <f t="shared" si="39"/>
        <v>0.59691709874880594</v>
      </c>
      <c r="O109" s="1001">
        <f t="shared" si="38"/>
        <v>5.0999999999999091</v>
      </c>
    </row>
    <row r="110" spans="2:15" s="22" customFormat="1" ht="11.25" customHeight="1">
      <c r="B110" s="24"/>
      <c r="C110" s="461" t="s">
        <v>247</v>
      </c>
      <c r="D110" s="462">
        <v>6968.1220000000003</v>
      </c>
      <c r="E110" s="462">
        <v>7098.0841999999993</v>
      </c>
      <c r="F110" s="462">
        <v>7179.0716999999986</v>
      </c>
      <c r="G110" s="462">
        <v>7117.1501999999982</v>
      </c>
      <c r="H110" s="462">
        <v>7057.8806999999997</v>
      </c>
      <c r="I110" s="462">
        <v>7047.8021999999992</v>
      </c>
      <c r="J110" s="462">
        <v>6156.7560100000019</v>
      </c>
      <c r="K110" s="462">
        <v>5968.98801</v>
      </c>
      <c r="L110" s="462">
        <v>5803.6980100000019</v>
      </c>
      <c r="M110" s="462">
        <v>5730.3649000000005</v>
      </c>
      <c r="N110" s="1001">
        <f t="shared" si="39"/>
        <v>-1.2635583359720926</v>
      </c>
      <c r="O110" s="1001">
        <f t="shared" si="38"/>
        <v>-73.333110000001398</v>
      </c>
    </row>
    <row r="111" spans="2:15" s="22" customFormat="1" ht="11.25" customHeight="1">
      <c r="B111" s="24"/>
      <c r="C111" s="461" t="s">
        <v>495</v>
      </c>
      <c r="D111" s="462" t="s">
        <v>44</v>
      </c>
      <c r="E111" s="462" t="s">
        <v>44</v>
      </c>
      <c r="F111" s="462" t="s">
        <v>44</v>
      </c>
      <c r="G111" s="462" t="s">
        <v>44</v>
      </c>
      <c r="H111" s="462" t="s">
        <v>44</v>
      </c>
      <c r="I111" s="462" t="s">
        <v>44</v>
      </c>
      <c r="J111" s="462">
        <v>469.58749999999998</v>
      </c>
      <c r="K111" s="462">
        <v>458.90549999999996</v>
      </c>
      <c r="L111" s="462">
        <v>458.90549999999996</v>
      </c>
      <c r="M111" s="462">
        <v>452.3775</v>
      </c>
      <c r="N111" s="1001">
        <f t="shared" si="39"/>
        <v>-1.4225150929766506</v>
      </c>
      <c r="O111" s="1001">
        <f t="shared" si="38"/>
        <v>-6.5279999999999632</v>
      </c>
    </row>
    <row r="112" spans="2:15" s="22" customFormat="1" ht="11.25" customHeight="1">
      <c r="B112" s="24"/>
      <c r="C112" s="455" t="s">
        <v>496</v>
      </c>
      <c r="D112" s="462" t="s">
        <v>44</v>
      </c>
      <c r="E112" s="462" t="s">
        <v>44</v>
      </c>
      <c r="F112" s="462" t="s">
        <v>44</v>
      </c>
      <c r="G112" s="462" t="s">
        <v>44</v>
      </c>
      <c r="H112" s="462" t="s">
        <v>44</v>
      </c>
      <c r="I112" s="462" t="s">
        <v>44</v>
      </c>
      <c r="J112" s="462">
        <v>121.7915</v>
      </c>
      <c r="K112" s="462">
        <v>123.0415</v>
      </c>
      <c r="L112" s="462">
        <v>123.0415</v>
      </c>
      <c r="M112" s="462">
        <v>123.0415</v>
      </c>
      <c r="N112" s="1001">
        <f t="shared" si="39"/>
        <v>0</v>
      </c>
      <c r="O112" s="1001">
        <f t="shared" si="38"/>
        <v>0</v>
      </c>
    </row>
    <row r="113" spans="2:15" s="22" customFormat="1" ht="11.25" customHeight="1">
      <c r="B113" s="24"/>
      <c r="C113" s="465" t="s">
        <v>0</v>
      </c>
      <c r="D113" s="466">
        <f>SUM(D100:D112)</f>
        <v>92893.012890000115</v>
      </c>
      <c r="E113" s="466">
        <f t="shared" ref="E113:M113" si="40">SUM(E100:E112)</f>
        <v>96130.754450000095</v>
      </c>
      <c r="F113" s="466">
        <f t="shared" si="40"/>
        <v>97659.449300000109</v>
      </c>
      <c r="G113" s="466">
        <f t="shared" si="40"/>
        <v>99936.594670000093</v>
      </c>
      <c r="H113" s="466">
        <f t="shared" si="40"/>
        <v>100622.95661000014</v>
      </c>
      <c r="I113" s="466">
        <f t="shared" si="40"/>
        <v>100538.91605000016</v>
      </c>
      <c r="J113" s="466">
        <f>SUM(J100:J112)</f>
        <v>100546.58690100012</v>
      </c>
      <c r="K113" s="466">
        <f t="shared" si="40"/>
        <v>99457.150881000125</v>
      </c>
      <c r="L113" s="466">
        <f t="shared" si="40"/>
        <v>98862.311095000128</v>
      </c>
      <c r="M113" s="466">
        <f t="shared" si="40"/>
        <v>98642.875955000127</v>
      </c>
      <c r="N113" s="1001">
        <f t="shared" si="39"/>
        <v>-0.2219603583706875</v>
      </c>
      <c r="O113" s="1001">
        <f t="shared" si="38"/>
        <v>-219.43514000000141</v>
      </c>
    </row>
    <row r="114" spans="2:15" s="22" customFormat="1" ht="11.25" customHeight="1">
      <c r="B114" s="24"/>
      <c r="C114" s="7"/>
      <c r="D114" s="221"/>
      <c r="E114" s="263">
        <f t="shared" ref="E114:L114" si="41">((E113/D113)-1)*100</f>
        <v>3.4854521984704956</v>
      </c>
      <c r="F114" s="263">
        <f t="shared" si="41"/>
        <v>1.5902245423395023</v>
      </c>
      <c r="G114" s="263">
        <f t="shared" si="41"/>
        <v>2.3317204697774097</v>
      </c>
      <c r="H114" s="263">
        <f t="shared" si="41"/>
        <v>0.68679740616184315</v>
      </c>
      <c r="I114" s="263">
        <f t="shared" si="41"/>
        <v>-8.3520264988545811E-2</v>
      </c>
      <c r="J114" s="263">
        <f t="shared" si="41"/>
        <v>7.6297331434771465E-3</v>
      </c>
      <c r="K114" s="263">
        <f t="shared" si="41"/>
        <v>-1.0835136761754738</v>
      </c>
      <c r="L114" s="263">
        <f t="shared" si="41"/>
        <v>-0.59808649325950869</v>
      </c>
      <c r="M114" s="263">
        <f>((M113/L113)-1)*100</f>
        <v>-0.2219603583706875</v>
      </c>
      <c r="N114" s="24"/>
    </row>
    <row r="115" spans="2:15" s="22" customFormat="1" ht="11.25" customHeight="1">
      <c r="B115" s="24"/>
      <c r="C115" s="237" t="s">
        <v>270</v>
      </c>
      <c r="D115" s="237"/>
      <c r="E115" s="237"/>
      <c r="F115" s="237"/>
      <c r="G115" s="23"/>
      <c r="H115" s="23"/>
      <c r="N115" s="24"/>
    </row>
    <row r="116" spans="2:15" s="22" customFormat="1" ht="43.5" customHeight="1">
      <c r="B116" s="24"/>
      <c r="C116" s="487"/>
      <c r="D116" s="488" t="s">
        <v>271</v>
      </c>
      <c r="E116" s="488" t="s">
        <v>272</v>
      </c>
      <c r="N116" s="24"/>
    </row>
    <row r="117" spans="2:15" s="22" customFormat="1" ht="11.25" customHeight="1">
      <c r="B117" s="24"/>
      <c r="C117" s="489">
        <v>2008</v>
      </c>
      <c r="D117" s="874" t="s">
        <v>474</v>
      </c>
      <c r="E117" s="491">
        <v>1.23</v>
      </c>
      <c r="N117" s="24"/>
    </row>
    <row r="118" spans="2:15" s="22" customFormat="1" ht="11.25" customHeight="1">
      <c r="B118" s="24"/>
      <c r="C118" s="489">
        <v>2009</v>
      </c>
      <c r="D118" s="490" t="s">
        <v>274</v>
      </c>
      <c r="E118" s="491">
        <v>1.25</v>
      </c>
      <c r="N118" s="24"/>
    </row>
    <row r="119" spans="2:15" s="22" customFormat="1" ht="11.25" customHeight="1">
      <c r="B119" s="24"/>
      <c r="C119" s="489">
        <v>2010</v>
      </c>
      <c r="D119" s="490" t="s">
        <v>275</v>
      </c>
      <c r="E119" s="491">
        <v>1.34</v>
      </c>
      <c r="N119" s="24"/>
    </row>
    <row r="120" spans="2:15" s="22" customFormat="1" ht="11.25" customHeight="1">
      <c r="B120" s="24"/>
      <c r="C120" s="489">
        <v>2011</v>
      </c>
      <c r="D120" s="490" t="s">
        <v>276</v>
      </c>
      <c r="E120" s="491">
        <v>1.39</v>
      </c>
      <c r="N120" s="24"/>
    </row>
    <row r="121" spans="2:15" s="22" customFormat="1" ht="11.25" customHeight="1">
      <c r="B121" s="24"/>
      <c r="C121" s="489">
        <v>2012</v>
      </c>
      <c r="D121" s="490" t="s">
        <v>273</v>
      </c>
      <c r="E121" s="491">
        <v>1.38</v>
      </c>
      <c r="N121" s="24"/>
    </row>
    <row r="122" spans="2:15" s="22" customFormat="1" ht="11.25" customHeight="1">
      <c r="B122" s="24"/>
      <c r="C122" s="489">
        <v>2013</v>
      </c>
      <c r="D122" s="490" t="s">
        <v>277</v>
      </c>
      <c r="E122" s="491">
        <v>1.43</v>
      </c>
      <c r="N122" s="24"/>
    </row>
    <row r="123" spans="2:15" s="22" customFormat="1" ht="11.25" customHeight="1">
      <c r="B123" s="24"/>
      <c r="C123" s="489">
        <v>2014</v>
      </c>
      <c r="D123" s="490" t="s">
        <v>278</v>
      </c>
      <c r="E123" s="491">
        <v>1.44</v>
      </c>
      <c r="N123" s="24"/>
    </row>
    <row r="124" spans="2:15" s="22" customFormat="1" ht="11.25" customHeight="1">
      <c r="B124" s="24"/>
      <c r="C124" s="489">
        <v>2015</v>
      </c>
      <c r="D124" s="490" t="s">
        <v>283</v>
      </c>
      <c r="E124" s="491">
        <v>1.37</v>
      </c>
      <c r="N124" s="24"/>
    </row>
    <row r="125" spans="2:15" s="22" customFormat="1" ht="11.25" customHeight="1">
      <c r="B125" s="24"/>
      <c r="C125" s="489">
        <v>2016</v>
      </c>
      <c r="D125" s="490" t="s">
        <v>425</v>
      </c>
      <c r="E125" s="491">
        <v>1.3</v>
      </c>
      <c r="N125" s="24"/>
    </row>
    <row r="126" spans="2:15" s="22" customFormat="1" ht="11.25" customHeight="1">
      <c r="B126" s="24"/>
      <c r="C126" s="489">
        <v>2017</v>
      </c>
      <c r="D126" s="490" t="s">
        <v>475</v>
      </c>
      <c r="E126" s="491">
        <v>1.27</v>
      </c>
      <c r="N126" s="24"/>
    </row>
    <row r="127" spans="2:15" s="22" customFormat="1" ht="11.25" customHeight="1">
      <c r="B127" s="24"/>
      <c r="C127" s="510">
        <v>2018</v>
      </c>
      <c r="D127" s="511" t="s">
        <v>562</v>
      </c>
      <c r="E127" s="512">
        <v>1.4596675329770019</v>
      </c>
      <c r="N127" s="24"/>
    </row>
    <row r="128" spans="2:15" s="22" customFormat="1" ht="11.25" customHeight="1">
      <c r="B128" s="24"/>
      <c r="C128" s="7"/>
      <c r="E128" s="885"/>
      <c r="F128" s="885"/>
      <c r="G128" s="885"/>
      <c r="H128" s="885"/>
      <c r="I128" s="885"/>
      <c r="J128" s="885"/>
      <c r="K128" s="885"/>
      <c r="L128" s="885"/>
      <c r="M128" s="885"/>
      <c r="N128" s="24"/>
    </row>
    <row r="129" spans="2:14" s="22" customFormat="1" ht="11.25" customHeight="1">
      <c r="B129" s="24"/>
      <c r="C129" s="7" t="s">
        <v>426</v>
      </c>
      <c r="D129" s="884"/>
      <c r="E129" s="884"/>
      <c r="F129" s="884"/>
      <c r="G129" s="884"/>
      <c r="H129" s="884"/>
      <c r="I129" s="884"/>
      <c r="J129" s="884"/>
      <c r="K129" s="884"/>
      <c r="L129" s="884"/>
      <c r="M129" s="884"/>
      <c r="N129" s="271"/>
    </row>
    <row r="130" spans="2:14" s="22" customFormat="1" ht="11.25" customHeight="1">
      <c r="B130" s="24"/>
      <c r="C130" s="451"/>
      <c r="D130" s="452">
        <v>2009</v>
      </c>
      <c r="E130" s="452">
        <v>2010</v>
      </c>
      <c r="F130" s="452">
        <v>2011</v>
      </c>
      <c r="G130" s="452">
        <v>2012</v>
      </c>
      <c r="H130" s="452">
        <v>2013</v>
      </c>
      <c r="I130" s="452">
        <v>2014</v>
      </c>
      <c r="J130" s="452">
        <v>2015</v>
      </c>
      <c r="K130" s="452">
        <v>2016</v>
      </c>
      <c r="L130" s="452">
        <v>2017</v>
      </c>
      <c r="M130" s="452">
        <v>2018</v>
      </c>
      <c r="N130" s="24"/>
    </row>
    <row r="131" spans="2:14" s="22" customFormat="1" ht="11.25" customHeight="1">
      <c r="B131" s="24"/>
      <c r="C131" s="453" t="s">
        <v>233</v>
      </c>
      <c r="D131" s="462">
        <v>26185.975700000003</v>
      </c>
      <c r="E131" s="462">
        <v>41833.774188100004</v>
      </c>
      <c r="F131" s="462">
        <v>30435.66340021</v>
      </c>
      <c r="G131" s="462">
        <v>20651.797535297999</v>
      </c>
      <c r="H131" s="462">
        <v>37382.405530940006</v>
      </c>
      <c r="I131" s="462">
        <v>39178.524159203997</v>
      </c>
      <c r="J131" s="462">
        <v>28379.011570850002</v>
      </c>
      <c r="K131" s="462">
        <v>36111.434365772002</v>
      </c>
      <c r="L131" s="462">
        <v>18447.346771659999</v>
      </c>
      <c r="M131" s="462">
        <v>34103.083826871996</v>
      </c>
      <c r="N131" s="271"/>
    </row>
    <row r="132" spans="2:14" s="22" customFormat="1" ht="11.25" customHeight="1">
      <c r="B132" s="24"/>
      <c r="C132" s="453" t="s">
        <v>489</v>
      </c>
      <c r="D132" s="462">
        <v>2655.9322999999999</v>
      </c>
      <c r="E132" s="462">
        <v>3120.4478038999996</v>
      </c>
      <c r="F132" s="462">
        <v>2183.53623079</v>
      </c>
      <c r="G132" s="462">
        <v>3201.889743702</v>
      </c>
      <c r="H132" s="462">
        <v>3289.6771840599999</v>
      </c>
      <c r="I132" s="462">
        <v>3415.996026796</v>
      </c>
      <c r="J132" s="462">
        <v>2895.3657881499998</v>
      </c>
      <c r="K132" s="462">
        <v>3134.328910228</v>
      </c>
      <c r="L132" s="462">
        <v>2248.9644183400001</v>
      </c>
      <c r="M132" s="462">
        <v>2009.3771881279999</v>
      </c>
      <c r="N132" s="271"/>
    </row>
    <row r="133" spans="2:14" s="22" customFormat="1" ht="11.25" customHeight="1">
      <c r="B133" s="24"/>
      <c r="C133" s="453" t="s">
        <v>3</v>
      </c>
      <c r="D133" s="462">
        <v>50549.445</v>
      </c>
      <c r="E133" s="462">
        <v>59242.322</v>
      </c>
      <c r="F133" s="462">
        <v>55005.874866999999</v>
      </c>
      <c r="G133" s="462">
        <v>58595.438799000003</v>
      </c>
      <c r="H133" s="462">
        <v>54210.788119000004</v>
      </c>
      <c r="I133" s="462">
        <v>54781.281335</v>
      </c>
      <c r="J133" s="462">
        <v>54661.803305000001</v>
      </c>
      <c r="K133" s="462">
        <v>56021.682058999999</v>
      </c>
      <c r="L133" s="462">
        <v>55539.351045999996</v>
      </c>
      <c r="M133" s="462">
        <v>53197.617429999998</v>
      </c>
      <c r="N133" s="271"/>
    </row>
    <row r="134" spans="2:14" s="22" customFormat="1" ht="11.25" customHeight="1">
      <c r="B134" s="24"/>
      <c r="C134" s="453" t="s">
        <v>4</v>
      </c>
      <c r="D134" s="462">
        <v>31622.562000000002</v>
      </c>
      <c r="E134" s="462">
        <v>20599.255000000001</v>
      </c>
      <c r="F134" s="462">
        <v>40412.479847999995</v>
      </c>
      <c r="G134" s="462">
        <v>51097.323935999993</v>
      </c>
      <c r="H134" s="462">
        <v>37090.897312000001</v>
      </c>
      <c r="I134" s="462">
        <v>41058.278770999998</v>
      </c>
      <c r="J134" s="462">
        <v>50754.794511</v>
      </c>
      <c r="K134" s="462">
        <v>35010.909780000002</v>
      </c>
      <c r="L134" s="462">
        <v>42421.888556000005</v>
      </c>
      <c r="M134" s="462">
        <v>34881.640216</v>
      </c>
      <c r="N134" s="271"/>
    </row>
    <row r="135" spans="2:14" s="22" customFormat="1" ht="11.25" customHeight="1">
      <c r="B135" s="24"/>
      <c r="C135" s="453" t="s">
        <v>66</v>
      </c>
      <c r="D135" s="462">
        <v>1789.59</v>
      </c>
      <c r="E135" s="462">
        <v>1566.0229999999999</v>
      </c>
      <c r="F135" s="462">
        <v>-10.012343000000001</v>
      </c>
      <c r="G135" s="462">
        <v>-3.8126410000000002</v>
      </c>
      <c r="H135" s="462">
        <v>-2.012715</v>
      </c>
      <c r="I135" s="462">
        <v>-0.81973099999999999</v>
      </c>
      <c r="J135" s="462">
        <v>1.6617999999999997E-2</v>
      </c>
      <c r="K135" s="462">
        <v>2.3499999999999999E-4</v>
      </c>
      <c r="L135" s="462">
        <v>-9.9999999999999995E-7</v>
      </c>
      <c r="M135" s="462">
        <v>-9.9999999999999995E-7</v>
      </c>
      <c r="N135" s="271"/>
    </row>
    <row r="136" spans="2:14" s="22" customFormat="1" ht="11.25" customHeight="1">
      <c r="B136" s="24"/>
      <c r="C136" s="453" t="s">
        <v>67</v>
      </c>
      <c r="D136" s="462">
        <v>76379.284</v>
      </c>
      <c r="E136" s="462">
        <v>62954.938999999998</v>
      </c>
      <c r="F136" s="462">
        <v>49193.213946000003</v>
      </c>
      <c r="G136" s="462">
        <v>37316.789670999999</v>
      </c>
      <c r="H136" s="462">
        <v>24126.557304999998</v>
      </c>
      <c r="I136" s="462">
        <v>21120.508624999999</v>
      </c>
      <c r="J136" s="462">
        <v>25034.545559999999</v>
      </c>
      <c r="K136" s="462">
        <v>25463.066258000003</v>
      </c>
      <c r="L136" s="462">
        <v>33647.980778999998</v>
      </c>
      <c r="M136" s="462">
        <v>26402.923344999999</v>
      </c>
      <c r="N136" s="271"/>
    </row>
    <row r="137" spans="2:14" s="22" customFormat="1" ht="11.25" customHeight="1">
      <c r="B137" s="24"/>
      <c r="C137" s="453" t="s">
        <v>235</v>
      </c>
      <c r="D137" s="462">
        <v>37888.587</v>
      </c>
      <c r="E137" s="462">
        <v>43208.415999999997</v>
      </c>
      <c r="F137" s="462">
        <v>42115.787092999999</v>
      </c>
      <c r="G137" s="462">
        <v>48156.257946999998</v>
      </c>
      <c r="H137" s="462">
        <v>54344.500781999996</v>
      </c>
      <c r="I137" s="462">
        <v>50636.662464000001</v>
      </c>
      <c r="J137" s="462">
        <v>47715.882145000003</v>
      </c>
      <c r="K137" s="462">
        <v>47298.163668000001</v>
      </c>
      <c r="L137" s="462">
        <v>47508.105951999998</v>
      </c>
      <c r="M137" s="462">
        <v>48945.648973999996</v>
      </c>
      <c r="N137" s="271"/>
    </row>
    <row r="138" spans="2:14" s="22" customFormat="1" ht="11.25" customHeight="1">
      <c r="B138" s="24"/>
      <c r="C138" s="453" t="s">
        <v>236</v>
      </c>
      <c r="D138" s="462">
        <v>5829.0389999999998</v>
      </c>
      <c r="E138" s="462">
        <v>6139.8010000000004</v>
      </c>
      <c r="F138" s="462">
        <v>7105.8708020000004</v>
      </c>
      <c r="G138" s="462">
        <v>7830.0693760000004</v>
      </c>
      <c r="H138" s="462">
        <v>7918.3761039999999</v>
      </c>
      <c r="I138" s="462">
        <v>7802.7909200000104</v>
      </c>
      <c r="J138" s="462">
        <v>7845.3145369999993</v>
      </c>
      <c r="K138" s="462">
        <v>7579.2182120000007</v>
      </c>
      <c r="L138" s="462">
        <v>8000.7121639999996</v>
      </c>
      <c r="M138" s="462">
        <v>7373.9861059999994</v>
      </c>
      <c r="N138" s="271"/>
    </row>
    <row r="139" spans="2:14" s="22" customFormat="1" ht="11.25" customHeight="1">
      <c r="B139" s="24"/>
      <c r="C139" s="453" t="s">
        <v>237</v>
      </c>
      <c r="D139" s="462">
        <v>129.82400000000001</v>
      </c>
      <c r="E139" s="462">
        <v>691.62099999999998</v>
      </c>
      <c r="F139" s="462">
        <v>1861.6415490000002</v>
      </c>
      <c r="G139" s="462">
        <v>3447.4936120000002</v>
      </c>
      <c r="H139" s="462">
        <v>4441.5275350000002</v>
      </c>
      <c r="I139" s="462">
        <v>4958.9149260000004</v>
      </c>
      <c r="J139" s="462">
        <v>5085.2355140000009</v>
      </c>
      <c r="K139" s="462">
        <v>5071.2017019999994</v>
      </c>
      <c r="L139" s="462">
        <v>5347.9524650000003</v>
      </c>
      <c r="M139" s="462">
        <v>4424.3266740000099</v>
      </c>
      <c r="N139" s="271"/>
    </row>
    <row r="140" spans="2:14" s="22" customFormat="1" ht="11.25" customHeight="1">
      <c r="B140" s="24"/>
      <c r="C140" s="461" t="s">
        <v>294</v>
      </c>
      <c r="D140" s="462">
        <v>2243.39</v>
      </c>
      <c r="E140" s="462">
        <v>2298.4870000000001</v>
      </c>
      <c r="F140" s="462">
        <v>3705.130529</v>
      </c>
      <c r="G140" s="462">
        <v>3782.4631420000001</v>
      </c>
      <c r="H140" s="462">
        <v>4325.2771580000099</v>
      </c>
      <c r="I140" s="462">
        <v>3805.563474</v>
      </c>
      <c r="J140" s="462">
        <v>3422.5667469999999</v>
      </c>
      <c r="K140" s="462">
        <v>3415.0193380000001</v>
      </c>
      <c r="L140" s="462">
        <v>3599.155882</v>
      </c>
      <c r="M140" s="462">
        <v>3546.523373</v>
      </c>
      <c r="N140" s="271"/>
    </row>
    <row r="141" spans="2:14" s="22" customFormat="1" ht="11.25" customHeight="1">
      <c r="B141" s="24"/>
      <c r="C141" s="461" t="s">
        <v>247</v>
      </c>
      <c r="D141" s="462">
        <v>25994.384999999998</v>
      </c>
      <c r="E141" s="462">
        <v>28101.238000000001</v>
      </c>
      <c r="F141" s="462">
        <v>30555.110683999999</v>
      </c>
      <c r="G141" s="462">
        <v>32417.788432999998</v>
      </c>
      <c r="H141" s="462">
        <v>30809.943767000001</v>
      </c>
      <c r="I141" s="462">
        <v>24128.021298</v>
      </c>
      <c r="J141" s="462">
        <v>25169.328039</v>
      </c>
      <c r="K141" s="462">
        <v>25873.942241999997</v>
      </c>
      <c r="L141" s="462">
        <v>28175.562469</v>
      </c>
      <c r="M141" s="462">
        <v>28980.770497000001</v>
      </c>
      <c r="N141" s="271"/>
    </row>
    <row r="142" spans="2:14" s="22" customFormat="1" ht="11.25" customHeight="1">
      <c r="B142" s="24"/>
      <c r="C142" s="453" t="s">
        <v>430</v>
      </c>
      <c r="D142" s="462">
        <v>2558.8719999999998</v>
      </c>
      <c r="E142" s="462">
        <v>2883.3854999999999</v>
      </c>
      <c r="F142" s="462">
        <v>1160.5408359999999</v>
      </c>
      <c r="G142" s="462">
        <v>1465.4718789999999</v>
      </c>
      <c r="H142" s="462">
        <v>1500.150535</v>
      </c>
      <c r="I142" s="462">
        <v>1833.3435569999999</v>
      </c>
      <c r="J142" s="462">
        <v>2324.7147409999998</v>
      </c>
      <c r="K142" s="462">
        <v>2471.3086455000002</v>
      </c>
      <c r="L142" s="462">
        <v>2459.1288610000001</v>
      </c>
      <c r="M142" s="462">
        <v>2293.8512714999997</v>
      </c>
      <c r="N142" s="271"/>
    </row>
    <row r="143" spans="2:14" s="22" customFormat="1" ht="11.25" customHeight="1">
      <c r="B143" s="24"/>
      <c r="C143" s="455" t="s">
        <v>429</v>
      </c>
      <c r="D143" s="462">
        <v>729.00699999999995</v>
      </c>
      <c r="E143" s="462">
        <v>721.1585</v>
      </c>
      <c r="F143" s="462">
        <v>608.8261</v>
      </c>
      <c r="G143" s="462">
        <v>595.84598199999994</v>
      </c>
      <c r="H143" s="462">
        <v>438.65400900000003</v>
      </c>
      <c r="I143" s="462">
        <v>545.53808600000002</v>
      </c>
      <c r="J143" s="462">
        <v>662.65547500000002</v>
      </c>
      <c r="K143" s="462">
        <v>649.73991049999995</v>
      </c>
      <c r="L143" s="462">
        <v>728.15043299999991</v>
      </c>
      <c r="M143" s="462">
        <v>732.97066150000001</v>
      </c>
      <c r="N143" s="271"/>
    </row>
    <row r="144" spans="2:14" s="22" customFormat="1" ht="11.25" customHeight="1">
      <c r="B144" s="24"/>
      <c r="C144" s="465" t="s">
        <v>0</v>
      </c>
      <c r="D144" s="466">
        <f>SUM(D131:D143)</f>
        <v>264555.89299999998</v>
      </c>
      <c r="E144" s="466">
        <f t="shared" ref="E144:M144" si="42">SUM(E131:E143)</f>
        <v>273360.86799200001</v>
      </c>
      <c r="F144" s="466">
        <f t="shared" si="42"/>
        <v>264333.66354199999</v>
      </c>
      <c r="G144" s="466">
        <f t="shared" si="42"/>
        <v>268554.817415</v>
      </c>
      <c r="H144" s="466">
        <f t="shared" si="42"/>
        <v>259876.74262599996</v>
      </c>
      <c r="I144" s="466">
        <f t="shared" si="42"/>
        <v>253264.60391099993</v>
      </c>
      <c r="J144" s="466">
        <f t="shared" si="42"/>
        <v>253951.234551</v>
      </c>
      <c r="K144" s="466">
        <f t="shared" si="42"/>
        <v>248100.01532599999</v>
      </c>
      <c r="L144" s="466">
        <f t="shared" si="42"/>
        <v>248124.29979600001</v>
      </c>
      <c r="M144" s="466">
        <f t="shared" si="42"/>
        <v>246892.71956199998</v>
      </c>
      <c r="N144" s="24"/>
    </row>
    <row r="145" spans="2:14" s="22" customFormat="1" ht="11.25" customHeight="1">
      <c r="B145" s="24"/>
      <c r="C145" s="7"/>
      <c r="D145" s="884"/>
      <c r="E145" s="884"/>
      <c r="F145" s="884"/>
      <c r="G145" s="884"/>
      <c r="H145" s="884"/>
      <c r="I145" s="884"/>
      <c r="J145" s="884"/>
      <c r="K145" s="884"/>
      <c r="L145" s="884"/>
      <c r="M145" s="884">
        <f>SUM(M131,M137:M140,M143)</f>
        <v>99126.539615372007</v>
      </c>
      <c r="N145" s="263"/>
    </row>
    <row r="146" spans="2:14" s="22" customFormat="1" ht="11.25" customHeight="1">
      <c r="B146" s="24"/>
      <c r="C146" s="7" t="s">
        <v>575</v>
      </c>
      <c r="D146" s="884"/>
      <c r="E146" s="884"/>
      <c r="F146" s="884"/>
      <c r="G146" s="884"/>
      <c r="H146" s="884"/>
      <c r="I146" s="884"/>
      <c r="J146" s="884"/>
      <c r="K146" s="884"/>
      <c r="L146" s="884"/>
      <c r="M146" s="884">
        <f>SUM(M132:M136,M141:M142)</f>
        <v>147766.17994662799</v>
      </c>
      <c r="N146" s="271"/>
    </row>
    <row r="147" spans="2:14" s="22" customFormat="1" ht="11.25" customHeight="1">
      <c r="B147" s="24"/>
      <c r="C147" s="451"/>
      <c r="D147" s="452">
        <v>2009</v>
      </c>
      <c r="E147" s="452">
        <v>2010</v>
      </c>
      <c r="F147" s="452">
        <v>2011</v>
      </c>
      <c r="G147" s="452">
        <v>2012</v>
      </c>
      <c r="H147" s="452">
        <v>2013</v>
      </c>
      <c r="I147" s="452">
        <v>2014</v>
      </c>
      <c r="J147" s="452">
        <v>2015</v>
      </c>
      <c r="K147" s="452">
        <v>2016</v>
      </c>
      <c r="L147" s="452">
        <v>2017</v>
      </c>
      <c r="M147" s="452">
        <v>2018</v>
      </c>
      <c r="N147" s="24"/>
    </row>
    <row r="148" spans="2:14" s="22" customFormat="1" ht="11.25" customHeight="1">
      <c r="B148" s="24"/>
      <c r="C148" s="453" t="s">
        <v>233</v>
      </c>
      <c r="D148" s="454">
        <f>ROUND(D131/D$144*100,1)</f>
        <v>9.9</v>
      </c>
      <c r="E148" s="454">
        <f t="shared" ref="E148:M148" si="43">ROUND(E131/E$144*100,1)</f>
        <v>15.3</v>
      </c>
      <c r="F148" s="454">
        <f t="shared" si="43"/>
        <v>11.5</v>
      </c>
      <c r="G148" s="454">
        <f t="shared" si="43"/>
        <v>7.7</v>
      </c>
      <c r="H148" s="454">
        <f t="shared" si="43"/>
        <v>14.4</v>
      </c>
      <c r="I148" s="454">
        <f t="shared" si="43"/>
        <v>15.5</v>
      </c>
      <c r="J148" s="454">
        <f t="shared" si="43"/>
        <v>11.2</v>
      </c>
      <c r="K148" s="454">
        <f t="shared" si="43"/>
        <v>14.6</v>
      </c>
      <c r="L148" s="454">
        <f t="shared" si="43"/>
        <v>7.4</v>
      </c>
      <c r="M148" s="454">
        <f t="shared" si="43"/>
        <v>13.8</v>
      </c>
      <c r="N148" s="271"/>
    </row>
    <row r="149" spans="2:14" s="22" customFormat="1" ht="11.25" customHeight="1">
      <c r="B149" s="24"/>
      <c r="C149" s="453" t="s">
        <v>489</v>
      </c>
      <c r="D149" s="454">
        <f t="shared" ref="D149:M160" si="44">ROUND(D132/D$144*100,1)</f>
        <v>1</v>
      </c>
      <c r="E149" s="454">
        <f t="shared" si="44"/>
        <v>1.1000000000000001</v>
      </c>
      <c r="F149" s="454">
        <f t="shared" si="44"/>
        <v>0.8</v>
      </c>
      <c r="G149" s="454">
        <f t="shared" si="44"/>
        <v>1.2</v>
      </c>
      <c r="H149" s="454">
        <f t="shared" si="44"/>
        <v>1.3</v>
      </c>
      <c r="I149" s="454">
        <f t="shared" si="44"/>
        <v>1.3</v>
      </c>
      <c r="J149" s="454">
        <f t="shared" si="44"/>
        <v>1.1000000000000001</v>
      </c>
      <c r="K149" s="454">
        <f t="shared" si="44"/>
        <v>1.3</v>
      </c>
      <c r="L149" s="454">
        <f t="shared" si="44"/>
        <v>0.9</v>
      </c>
      <c r="M149" s="454">
        <f t="shared" si="44"/>
        <v>0.8</v>
      </c>
      <c r="N149" s="271"/>
    </row>
    <row r="150" spans="2:14" s="22" customFormat="1" ht="11.25" customHeight="1">
      <c r="B150" s="24"/>
      <c r="C150" s="453" t="s">
        <v>3</v>
      </c>
      <c r="D150" s="454">
        <f t="shared" si="44"/>
        <v>19.100000000000001</v>
      </c>
      <c r="E150" s="454">
        <f t="shared" si="44"/>
        <v>21.7</v>
      </c>
      <c r="F150" s="454">
        <f t="shared" si="44"/>
        <v>20.8</v>
      </c>
      <c r="G150" s="454">
        <f t="shared" si="44"/>
        <v>21.8</v>
      </c>
      <c r="H150" s="454">
        <f t="shared" si="44"/>
        <v>20.9</v>
      </c>
      <c r="I150" s="454">
        <f t="shared" si="44"/>
        <v>21.6</v>
      </c>
      <c r="J150" s="454">
        <f t="shared" si="44"/>
        <v>21.5</v>
      </c>
      <c r="K150" s="454">
        <f t="shared" si="44"/>
        <v>22.6</v>
      </c>
      <c r="L150" s="454">
        <f t="shared" si="44"/>
        <v>22.4</v>
      </c>
      <c r="M150" s="454">
        <f t="shared" si="44"/>
        <v>21.5</v>
      </c>
      <c r="N150" s="271"/>
    </row>
    <row r="151" spans="2:14" s="22" customFormat="1" ht="11.25" customHeight="1">
      <c r="B151" s="24"/>
      <c r="C151" s="453" t="s">
        <v>4</v>
      </c>
      <c r="D151" s="454">
        <f t="shared" si="44"/>
        <v>12</v>
      </c>
      <c r="E151" s="454">
        <f t="shared" si="44"/>
        <v>7.5</v>
      </c>
      <c r="F151" s="454">
        <f t="shared" si="44"/>
        <v>15.3</v>
      </c>
      <c r="G151" s="454">
        <f t="shared" si="44"/>
        <v>19</v>
      </c>
      <c r="H151" s="454">
        <f t="shared" si="44"/>
        <v>14.3</v>
      </c>
      <c r="I151" s="454">
        <f t="shared" si="44"/>
        <v>16.2</v>
      </c>
      <c r="J151" s="454">
        <f t="shared" si="44"/>
        <v>20</v>
      </c>
      <c r="K151" s="454">
        <f t="shared" si="44"/>
        <v>14.1</v>
      </c>
      <c r="L151" s="454">
        <f t="shared" si="44"/>
        <v>17.100000000000001</v>
      </c>
      <c r="M151" s="454">
        <f t="shared" si="44"/>
        <v>14.1</v>
      </c>
      <c r="N151" s="271"/>
    </row>
    <row r="152" spans="2:14" s="22" customFormat="1" ht="11.25" customHeight="1">
      <c r="B152" s="24"/>
      <c r="C152" s="453" t="s">
        <v>66</v>
      </c>
      <c r="D152" s="454">
        <f t="shared" si="44"/>
        <v>0.7</v>
      </c>
      <c r="E152" s="454">
        <f t="shared" si="44"/>
        <v>0.6</v>
      </c>
      <c r="F152" s="454">
        <f t="shared" si="44"/>
        <v>0</v>
      </c>
      <c r="G152" s="454">
        <f t="shared" si="44"/>
        <v>0</v>
      </c>
      <c r="H152" s="454">
        <f t="shared" si="44"/>
        <v>0</v>
      </c>
      <c r="I152" s="454">
        <f t="shared" si="44"/>
        <v>0</v>
      </c>
      <c r="J152" s="454">
        <f t="shared" si="44"/>
        <v>0</v>
      </c>
      <c r="K152" s="454">
        <f t="shared" si="44"/>
        <v>0</v>
      </c>
      <c r="L152" s="454">
        <f t="shared" si="44"/>
        <v>0</v>
      </c>
      <c r="M152" s="454">
        <f t="shared" si="44"/>
        <v>0</v>
      </c>
      <c r="N152" s="271"/>
    </row>
    <row r="153" spans="2:14" s="22" customFormat="1" ht="11.25" customHeight="1">
      <c r="B153" s="24"/>
      <c r="C153" s="453" t="s">
        <v>67</v>
      </c>
      <c r="D153" s="454">
        <f t="shared" si="44"/>
        <v>28.9</v>
      </c>
      <c r="E153" s="454">
        <f t="shared" si="44"/>
        <v>23</v>
      </c>
      <c r="F153" s="454">
        <f t="shared" si="44"/>
        <v>18.600000000000001</v>
      </c>
      <c r="G153" s="454">
        <f t="shared" si="44"/>
        <v>13.9</v>
      </c>
      <c r="H153" s="454">
        <f t="shared" si="44"/>
        <v>9.3000000000000007</v>
      </c>
      <c r="I153" s="454">
        <f t="shared" si="44"/>
        <v>8.3000000000000007</v>
      </c>
      <c r="J153" s="454">
        <f t="shared" si="44"/>
        <v>9.9</v>
      </c>
      <c r="K153" s="454">
        <f t="shared" si="44"/>
        <v>10.3</v>
      </c>
      <c r="L153" s="454">
        <f t="shared" si="44"/>
        <v>13.6</v>
      </c>
      <c r="M153" s="454">
        <f t="shared" si="44"/>
        <v>10.7</v>
      </c>
      <c r="N153" s="271"/>
    </row>
    <row r="154" spans="2:14" s="22" customFormat="1" ht="11.25" customHeight="1">
      <c r="B154" s="24"/>
      <c r="C154" s="453" t="s">
        <v>235</v>
      </c>
      <c r="D154" s="454">
        <f t="shared" si="44"/>
        <v>14.3</v>
      </c>
      <c r="E154" s="454">
        <f t="shared" si="44"/>
        <v>15.8</v>
      </c>
      <c r="F154" s="454">
        <f t="shared" si="44"/>
        <v>15.9</v>
      </c>
      <c r="G154" s="454">
        <f t="shared" si="44"/>
        <v>17.899999999999999</v>
      </c>
      <c r="H154" s="454">
        <f t="shared" si="44"/>
        <v>20.9</v>
      </c>
      <c r="I154" s="454">
        <f t="shared" si="44"/>
        <v>20</v>
      </c>
      <c r="J154" s="454">
        <f t="shared" si="44"/>
        <v>18.8</v>
      </c>
      <c r="K154" s="454">
        <f t="shared" si="44"/>
        <v>19.100000000000001</v>
      </c>
      <c r="L154" s="454">
        <f t="shared" si="44"/>
        <v>19.100000000000001</v>
      </c>
      <c r="M154" s="454">
        <f t="shared" si="44"/>
        <v>19.8</v>
      </c>
      <c r="N154" s="271"/>
    </row>
    <row r="155" spans="2:14" s="22" customFormat="1" ht="11.25" customHeight="1">
      <c r="B155" s="24"/>
      <c r="C155" s="453" t="s">
        <v>236</v>
      </c>
      <c r="D155" s="454">
        <f t="shared" si="44"/>
        <v>2.2000000000000002</v>
      </c>
      <c r="E155" s="454">
        <f t="shared" si="44"/>
        <v>2.2000000000000002</v>
      </c>
      <c r="F155" s="454">
        <f t="shared" si="44"/>
        <v>2.7</v>
      </c>
      <c r="G155" s="454">
        <f t="shared" si="44"/>
        <v>2.9</v>
      </c>
      <c r="H155" s="454">
        <f t="shared" si="44"/>
        <v>3</v>
      </c>
      <c r="I155" s="454">
        <f t="shared" si="44"/>
        <v>3.1</v>
      </c>
      <c r="J155" s="454">
        <f t="shared" si="44"/>
        <v>3.1</v>
      </c>
      <c r="K155" s="454">
        <f t="shared" si="44"/>
        <v>3.1</v>
      </c>
      <c r="L155" s="454">
        <f t="shared" si="44"/>
        <v>3.2</v>
      </c>
      <c r="M155" s="454">
        <f t="shared" si="44"/>
        <v>3</v>
      </c>
      <c r="N155" s="271"/>
    </row>
    <row r="156" spans="2:14" s="22" customFormat="1" ht="11.25" customHeight="1">
      <c r="B156" s="24"/>
      <c r="C156" s="453" t="s">
        <v>237</v>
      </c>
      <c r="D156" s="454">
        <f t="shared" si="44"/>
        <v>0</v>
      </c>
      <c r="E156" s="454">
        <f t="shared" si="44"/>
        <v>0.3</v>
      </c>
      <c r="F156" s="454">
        <f t="shared" si="44"/>
        <v>0.7</v>
      </c>
      <c r="G156" s="454">
        <f t="shared" si="44"/>
        <v>1.3</v>
      </c>
      <c r="H156" s="454">
        <f t="shared" si="44"/>
        <v>1.7</v>
      </c>
      <c r="I156" s="454">
        <f t="shared" si="44"/>
        <v>2</v>
      </c>
      <c r="J156" s="454">
        <f t="shared" si="44"/>
        <v>2</v>
      </c>
      <c r="K156" s="454">
        <f t="shared" si="44"/>
        <v>2</v>
      </c>
      <c r="L156" s="454">
        <f t="shared" si="44"/>
        <v>2.2000000000000002</v>
      </c>
      <c r="M156" s="454">
        <f t="shared" si="44"/>
        <v>1.8</v>
      </c>
      <c r="N156" s="271"/>
    </row>
    <row r="157" spans="2:14" s="22" customFormat="1" ht="11.25" customHeight="1">
      <c r="B157" s="24"/>
      <c r="C157" s="461" t="s">
        <v>294</v>
      </c>
      <c r="D157" s="454">
        <f t="shared" si="44"/>
        <v>0.8</v>
      </c>
      <c r="E157" s="454">
        <f t="shared" si="44"/>
        <v>0.8</v>
      </c>
      <c r="F157" s="454">
        <f t="shared" si="44"/>
        <v>1.4</v>
      </c>
      <c r="G157" s="454">
        <f t="shared" si="44"/>
        <v>1.4</v>
      </c>
      <c r="H157" s="454">
        <f t="shared" si="44"/>
        <v>1.7</v>
      </c>
      <c r="I157" s="454">
        <f t="shared" si="44"/>
        <v>1.5</v>
      </c>
      <c r="J157" s="454">
        <f t="shared" si="44"/>
        <v>1.3</v>
      </c>
      <c r="K157" s="454">
        <f t="shared" si="44"/>
        <v>1.4</v>
      </c>
      <c r="L157" s="454">
        <f t="shared" si="44"/>
        <v>1.5</v>
      </c>
      <c r="M157" s="454">
        <f t="shared" si="44"/>
        <v>1.4</v>
      </c>
      <c r="N157" s="271"/>
    </row>
    <row r="158" spans="2:14" s="22" customFormat="1" ht="11.25" customHeight="1">
      <c r="B158" s="24"/>
      <c r="C158" s="461" t="s">
        <v>247</v>
      </c>
      <c r="D158" s="454">
        <f>100-SUM(D148:D157,D159:D160)</f>
        <v>9.8000000000000114</v>
      </c>
      <c r="E158" s="454">
        <f t="shared" ref="E158:M158" si="45">100-SUM(E148:E157,E159:E160)</f>
        <v>10.300000000000011</v>
      </c>
      <c r="F158" s="454">
        <f t="shared" si="45"/>
        <v>11.699999999999974</v>
      </c>
      <c r="G158" s="454">
        <f t="shared" si="45"/>
        <v>12.199999999999989</v>
      </c>
      <c r="H158" s="454">
        <f t="shared" si="45"/>
        <v>11.700000000000003</v>
      </c>
      <c r="I158" s="454">
        <f t="shared" si="45"/>
        <v>9.5999999999999943</v>
      </c>
      <c r="J158" s="454">
        <f t="shared" si="45"/>
        <v>9.9000000000000057</v>
      </c>
      <c r="K158" s="454">
        <f t="shared" si="45"/>
        <v>10.200000000000003</v>
      </c>
      <c r="L158" s="454">
        <f t="shared" si="45"/>
        <v>11.299999999999997</v>
      </c>
      <c r="M158" s="454">
        <f t="shared" si="45"/>
        <v>11.899999999999991</v>
      </c>
      <c r="N158" s="271"/>
    </row>
    <row r="159" spans="2:14" s="22" customFormat="1" ht="11.25" customHeight="1">
      <c r="B159" s="24"/>
      <c r="C159" s="453" t="s">
        <v>490</v>
      </c>
      <c r="D159" s="454">
        <f t="shared" si="44"/>
        <v>1</v>
      </c>
      <c r="E159" s="454">
        <f t="shared" si="44"/>
        <v>1.1000000000000001</v>
      </c>
      <c r="F159" s="454">
        <f t="shared" si="44"/>
        <v>0.4</v>
      </c>
      <c r="G159" s="454">
        <f t="shared" si="44"/>
        <v>0.5</v>
      </c>
      <c r="H159" s="454">
        <f t="shared" si="44"/>
        <v>0.6</v>
      </c>
      <c r="I159" s="454">
        <f t="shared" si="44"/>
        <v>0.7</v>
      </c>
      <c r="J159" s="454">
        <f t="shared" si="44"/>
        <v>0.9</v>
      </c>
      <c r="K159" s="454">
        <f t="shared" si="44"/>
        <v>1</v>
      </c>
      <c r="L159" s="454">
        <f t="shared" si="44"/>
        <v>1</v>
      </c>
      <c r="M159" s="454">
        <f t="shared" si="44"/>
        <v>0.9</v>
      </c>
      <c r="N159" s="271"/>
    </row>
    <row r="160" spans="2:14" s="22" customFormat="1" ht="11.25" customHeight="1">
      <c r="B160" s="24"/>
      <c r="C160" s="455" t="s">
        <v>491</v>
      </c>
      <c r="D160" s="454">
        <f t="shared" si="44"/>
        <v>0.3</v>
      </c>
      <c r="E160" s="454">
        <f t="shared" si="44"/>
        <v>0.3</v>
      </c>
      <c r="F160" s="454">
        <f t="shared" si="44"/>
        <v>0.2</v>
      </c>
      <c r="G160" s="454">
        <f t="shared" si="44"/>
        <v>0.2</v>
      </c>
      <c r="H160" s="454">
        <f t="shared" si="44"/>
        <v>0.2</v>
      </c>
      <c r="I160" s="454">
        <f t="shared" si="44"/>
        <v>0.2</v>
      </c>
      <c r="J160" s="454">
        <f t="shared" si="44"/>
        <v>0.3</v>
      </c>
      <c r="K160" s="454">
        <f t="shared" si="44"/>
        <v>0.3</v>
      </c>
      <c r="L160" s="454">
        <f t="shared" si="44"/>
        <v>0.3</v>
      </c>
      <c r="M160" s="454">
        <f t="shared" si="44"/>
        <v>0.3</v>
      </c>
      <c r="N160" s="271"/>
    </row>
    <row r="161" spans="2:14" s="22" customFormat="1" ht="11.25" customHeight="1">
      <c r="B161" s="24"/>
      <c r="C161" s="465" t="s">
        <v>0</v>
      </c>
      <c r="D161" s="467">
        <f>SUM(D148:D160)</f>
        <v>100</v>
      </c>
      <c r="E161" s="467">
        <f t="shared" ref="E161:M161" si="46">SUM(E148:E160)</f>
        <v>100</v>
      </c>
      <c r="F161" s="467">
        <f t="shared" si="46"/>
        <v>100</v>
      </c>
      <c r="G161" s="467">
        <f t="shared" si="46"/>
        <v>100</v>
      </c>
      <c r="H161" s="467">
        <f t="shared" si="46"/>
        <v>100</v>
      </c>
      <c r="I161" s="467">
        <f t="shared" si="46"/>
        <v>100</v>
      </c>
      <c r="J161" s="467">
        <f t="shared" si="46"/>
        <v>100</v>
      </c>
      <c r="K161" s="467">
        <f t="shared" si="46"/>
        <v>100</v>
      </c>
      <c r="L161" s="467">
        <f t="shared" si="46"/>
        <v>100</v>
      </c>
      <c r="M161" s="467">
        <f t="shared" si="46"/>
        <v>100</v>
      </c>
      <c r="N161" s="24"/>
    </row>
    <row r="162" spans="2:14" s="22" customFormat="1" ht="11.25" customHeight="1">
      <c r="B162" s="24"/>
      <c r="C162" s="7"/>
      <c r="D162" s="884"/>
      <c r="E162" s="884"/>
      <c r="F162" s="884"/>
      <c r="G162" s="884"/>
      <c r="H162" s="884"/>
      <c r="I162" s="884"/>
      <c r="J162" s="884"/>
      <c r="K162" s="884"/>
      <c r="L162" s="884"/>
      <c r="M162" s="884"/>
      <c r="N162" s="263"/>
    </row>
    <row r="163" spans="2:14" s="22" customFormat="1" ht="11.25" customHeight="1">
      <c r="B163" s="24"/>
      <c r="C163" s="7" t="s">
        <v>296</v>
      </c>
      <c r="D163" s="220"/>
      <c r="E163" s="885"/>
      <c r="F163" s="885"/>
      <c r="G163" s="885"/>
      <c r="H163" s="885"/>
      <c r="I163" s="885"/>
      <c r="J163" s="885"/>
      <c r="K163" s="885"/>
      <c r="L163" s="885"/>
      <c r="M163" s="885"/>
      <c r="N163" s="24"/>
    </row>
    <row r="164" spans="2:14" s="22" customFormat="1" ht="11.25" customHeight="1">
      <c r="B164" s="24"/>
      <c r="C164" s="513"/>
      <c r="D164" s="1078">
        <v>2017</v>
      </c>
      <c r="E164" s="1078"/>
      <c r="F164" s="1078">
        <v>2018</v>
      </c>
      <c r="G164" s="1078"/>
      <c r="H164" s="220"/>
      <c r="I164" s="220"/>
      <c r="J164" s="220"/>
      <c r="K164" s="220"/>
      <c r="L164" s="220"/>
      <c r="M164" s="86"/>
      <c r="N164" s="24"/>
    </row>
    <row r="165" spans="2:14" s="22" customFormat="1" ht="11.25" customHeight="1">
      <c r="B165" s="24"/>
      <c r="C165" s="460"/>
      <c r="D165" s="460" t="s">
        <v>8</v>
      </c>
      <c r="E165" s="460" t="s">
        <v>9</v>
      </c>
      <c r="F165" s="460" t="s">
        <v>8</v>
      </c>
      <c r="G165" s="460" t="s">
        <v>9</v>
      </c>
      <c r="H165" s="220"/>
      <c r="I165" s="220"/>
      <c r="J165" s="220"/>
      <c r="K165" s="220"/>
      <c r="L165" s="220"/>
      <c r="M165" s="263"/>
      <c r="N165" s="24"/>
    </row>
    <row r="166" spans="2:14" s="22" customFormat="1" ht="11.25" customHeight="1">
      <c r="B166" s="24"/>
      <c r="C166" s="453" t="s">
        <v>233</v>
      </c>
      <c r="D166" s="462">
        <f>L131</f>
        <v>18447.346771659999</v>
      </c>
      <c r="E166" s="495">
        <f>100-SUM(E167:E171)</f>
        <v>22</v>
      </c>
      <c r="F166" s="462">
        <f>M131</f>
        <v>34103.083826871996</v>
      </c>
      <c r="G166" s="495">
        <f>100-SUM(G167:G171)</f>
        <v>34.400000000000006</v>
      </c>
      <c r="H166" s="220"/>
      <c r="I166" s="220"/>
      <c r="J166" s="220"/>
      <c r="K166" s="220"/>
      <c r="L166" s="220"/>
      <c r="M166" s="220"/>
      <c r="N166" s="24"/>
    </row>
    <row r="167" spans="2:14" s="22" customFormat="1" ht="11.25" customHeight="1">
      <c r="B167" s="24"/>
      <c r="C167" s="453" t="s">
        <v>235</v>
      </c>
      <c r="D167" s="462">
        <f>L137</f>
        <v>47508.105951999998</v>
      </c>
      <c r="E167" s="495">
        <f t="shared" ref="E167:E171" si="47">ROUND((D167/$D$172)*100,1)</f>
        <v>56.8</v>
      </c>
      <c r="F167" s="462">
        <f>M137</f>
        <v>48945.648973999996</v>
      </c>
      <c r="G167" s="495">
        <f>ROUND((F167/$F$172)*100,1)</f>
        <v>49.4</v>
      </c>
      <c r="H167" s="220"/>
      <c r="I167" s="220"/>
      <c r="J167" s="220"/>
      <c r="K167" s="220"/>
      <c r="L167" s="220"/>
      <c r="M167" s="220"/>
      <c r="N167" s="24"/>
    </row>
    <row r="168" spans="2:14" s="22" customFormat="1" ht="11.25" customHeight="1">
      <c r="B168" s="24"/>
      <c r="C168" s="453" t="s">
        <v>236</v>
      </c>
      <c r="D168" s="462">
        <f>L138</f>
        <v>8000.7121639999996</v>
      </c>
      <c r="E168" s="495">
        <f t="shared" si="47"/>
        <v>9.6</v>
      </c>
      <c r="F168" s="462">
        <f>M138</f>
        <v>7373.9861059999994</v>
      </c>
      <c r="G168" s="495">
        <f>ROUND((F168/$F$172)*100,1)</f>
        <v>7.4</v>
      </c>
      <c r="H168" s="220"/>
      <c r="I168" s="220"/>
      <c r="J168" s="220"/>
      <c r="K168" s="220"/>
      <c r="L168" s="220"/>
      <c r="M168" s="220"/>
      <c r="N168" s="24"/>
    </row>
    <row r="169" spans="2:14" s="22" customFormat="1" ht="11.25" customHeight="1">
      <c r="B169" s="24"/>
      <c r="C169" s="453" t="s">
        <v>237</v>
      </c>
      <c r="D169" s="462">
        <f>L139</f>
        <v>5347.9524650000003</v>
      </c>
      <c r="E169" s="495">
        <f t="shared" si="47"/>
        <v>6.4</v>
      </c>
      <c r="F169" s="462">
        <f>M139</f>
        <v>4424.3266740000099</v>
      </c>
      <c r="G169" s="495">
        <f>ROUND((F169/$F$172)*100,1)</f>
        <v>4.5</v>
      </c>
      <c r="H169" s="220"/>
      <c r="I169" s="220"/>
      <c r="J169" s="220"/>
      <c r="K169" s="220"/>
      <c r="L169" s="220"/>
      <c r="M169" s="220"/>
      <c r="N169" s="24"/>
    </row>
    <row r="170" spans="2:14" s="22" customFormat="1" ht="11.25" customHeight="1">
      <c r="B170" s="24"/>
      <c r="C170" s="453" t="s">
        <v>294</v>
      </c>
      <c r="D170" s="462">
        <f>L140</f>
        <v>3599.155882</v>
      </c>
      <c r="E170" s="495">
        <f t="shared" si="47"/>
        <v>4.3</v>
      </c>
      <c r="F170" s="462">
        <f>M140</f>
        <v>3546.523373</v>
      </c>
      <c r="G170" s="495">
        <f>ROUND((F170/$F$172)*100,1)</f>
        <v>3.6</v>
      </c>
      <c r="H170" s="220"/>
      <c r="I170" s="220"/>
      <c r="J170" s="220"/>
      <c r="K170" s="220"/>
      <c r="L170" s="220"/>
      <c r="M170" s="220"/>
      <c r="N170" s="24"/>
    </row>
    <row r="171" spans="2:14" s="22" customFormat="1" ht="11.25" customHeight="1">
      <c r="B171" s="24"/>
      <c r="C171" s="453" t="s">
        <v>429</v>
      </c>
      <c r="D171" s="462">
        <f>L143</f>
        <v>728.15043299999991</v>
      </c>
      <c r="E171" s="495">
        <f t="shared" si="47"/>
        <v>0.9</v>
      </c>
      <c r="F171" s="462">
        <f>M143</f>
        <v>732.97066150000001</v>
      </c>
      <c r="G171" s="495">
        <f>ROUND((F171/$F$172)*100,1)</f>
        <v>0.7</v>
      </c>
      <c r="H171" s="220"/>
      <c r="I171" s="220"/>
      <c r="J171" s="220"/>
      <c r="K171" s="220"/>
      <c r="L171" s="220"/>
      <c r="M171" s="220"/>
      <c r="N171" s="24"/>
    </row>
    <row r="172" spans="2:14" s="22" customFormat="1" ht="11.25" customHeight="1">
      <c r="B172" s="24"/>
      <c r="C172" s="465" t="s">
        <v>0</v>
      </c>
      <c r="D172" s="466">
        <f>SUM(D166:D171)</f>
        <v>83631.423667659998</v>
      </c>
      <c r="E172" s="467">
        <f>SUM(E166:E171)</f>
        <v>100</v>
      </c>
      <c r="F172" s="466">
        <f>SUM(F166:F171)</f>
        <v>99126.539615372007</v>
      </c>
      <c r="G172" s="467">
        <f>SUM(G166:G171)</f>
        <v>100.00000000000001</v>
      </c>
      <c r="H172" s="220"/>
      <c r="I172" s="220"/>
      <c r="J172" s="220"/>
      <c r="K172" s="220"/>
      <c r="L172" s="220"/>
      <c r="M172" s="220"/>
      <c r="N172" s="24"/>
    </row>
    <row r="173" spans="2:14" s="22" customFormat="1" ht="11.25" customHeight="1">
      <c r="B173" s="24"/>
      <c r="C173" s="7"/>
      <c r="D173" s="220"/>
      <c r="E173" s="220"/>
      <c r="F173" s="220"/>
      <c r="G173" s="220"/>
      <c r="H173" s="220"/>
      <c r="I173" s="220"/>
      <c r="J173" s="220"/>
      <c r="K173" s="220"/>
      <c r="L173" s="220"/>
      <c r="M173" s="220"/>
      <c r="N173" s="24"/>
    </row>
    <row r="174" spans="2:14" s="22" customFormat="1" ht="11.25" customHeight="1">
      <c r="B174" s="24"/>
      <c r="C174" s="7" t="s">
        <v>540</v>
      </c>
      <c r="N174" s="24"/>
    </row>
    <row r="175" spans="2:14" s="22" customFormat="1" ht="11.25" customHeight="1">
      <c r="B175" s="24"/>
      <c r="C175" s="514"/>
      <c r="D175" s="1077" t="s">
        <v>233</v>
      </c>
      <c r="E175" s="1077"/>
      <c r="F175" s="1077"/>
      <c r="G175" s="1077" t="s">
        <v>235</v>
      </c>
      <c r="H175" s="1077"/>
      <c r="I175" s="1077"/>
      <c r="J175" s="1077" t="s">
        <v>428</v>
      </c>
      <c r="K175" s="1077"/>
      <c r="L175" s="1077"/>
      <c r="N175" s="24"/>
    </row>
    <row r="176" spans="2:14" s="22" customFormat="1" ht="11.25" customHeight="1">
      <c r="B176" s="24"/>
      <c r="C176" s="455"/>
      <c r="D176" s="515" t="s">
        <v>178</v>
      </c>
      <c r="E176" s="515" t="s">
        <v>180</v>
      </c>
      <c r="F176" s="515" t="s">
        <v>179</v>
      </c>
      <c r="G176" s="515" t="s">
        <v>178</v>
      </c>
      <c r="H176" s="515" t="s">
        <v>180</v>
      </c>
      <c r="I176" s="515" t="s">
        <v>179</v>
      </c>
      <c r="J176" s="515" t="s">
        <v>178</v>
      </c>
      <c r="K176" s="515" t="s">
        <v>180</v>
      </c>
      <c r="L176" s="515" t="s">
        <v>179</v>
      </c>
      <c r="N176" s="24"/>
    </row>
    <row r="177" spans="2:14" s="22" customFormat="1" ht="11.25" customHeight="1">
      <c r="B177" s="24"/>
      <c r="C177" s="453" t="s">
        <v>284</v>
      </c>
      <c r="D177" s="454">
        <v>13.5</v>
      </c>
      <c r="E177" s="454">
        <v>10.1</v>
      </c>
      <c r="F177" s="454">
        <v>6.8</v>
      </c>
      <c r="G177" s="454">
        <v>42.8</v>
      </c>
      <c r="H177" s="454">
        <v>24.3</v>
      </c>
      <c r="I177" s="454">
        <v>5</v>
      </c>
      <c r="J177" s="454">
        <v>3.6</v>
      </c>
      <c r="K177" s="454">
        <v>2.4</v>
      </c>
      <c r="L177" s="454">
        <v>0.8</v>
      </c>
      <c r="N177" s="24"/>
    </row>
    <row r="178" spans="2:14" s="22" customFormat="1" ht="11.25" customHeight="1">
      <c r="B178" s="24"/>
      <c r="C178" s="453" t="s">
        <v>285</v>
      </c>
      <c r="D178" s="454">
        <v>15</v>
      </c>
      <c r="E178" s="454">
        <v>11.5</v>
      </c>
      <c r="F178" s="454">
        <v>7.3</v>
      </c>
      <c r="G178" s="454">
        <v>36.799999999999997</v>
      </c>
      <c r="H178" s="454">
        <v>22.3</v>
      </c>
      <c r="I178" s="454">
        <v>4</v>
      </c>
      <c r="J178" s="454">
        <v>6.1</v>
      </c>
      <c r="K178" s="454">
        <v>3.4</v>
      </c>
      <c r="L178" s="454">
        <v>0.7</v>
      </c>
      <c r="N178" s="24"/>
    </row>
    <row r="179" spans="2:14" s="22" customFormat="1" ht="11.25" customHeight="1">
      <c r="B179" s="24"/>
      <c r="C179" s="453" t="s">
        <v>286</v>
      </c>
      <c r="D179" s="454">
        <v>25</v>
      </c>
      <c r="E179" s="454">
        <v>19</v>
      </c>
      <c r="F179" s="454">
        <v>11.7</v>
      </c>
      <c r="G179" s="938">
        <v>45.3</v>
      </c>
      <c r="H179" s="454">
        <v>33.1</v>
      </c>
      <c r="I179" s="454">
        <v>21.6</v>
      </c>
      <c r="J179" s="454">
        <v>7.8</v>
      </c>
      <c r="K179" s="454">
        <v>3.4</v>
      </c>
      <c r="L179" s="454">
        <v>0.9</v>
      </c>
      <c r="N179" s="24"/>
    </row>
    <row r="180" spans="2:14" s="22" customFormat="1" ht="11.25" customHeight="1">
      <c r="B180" s="24"/>
      <c r="C180" s="453" t="s">
        <v>287</v>
      </c>
      <c r="D180" s="938">
        <v>30.2</v>
      </c>
      <c r="E180" s="454">
        <v>24</v>
      </c>
      <c r="F180" s="454">
        <v>16.399999999999999</v>
      </c>
      <c r="G180" s="454">
        <v>38.5</v>
      </c>
      <c r="H180" s="454">
        <v>22.4</v>
      </c>
      <c r="I180" s="454">
        <v>8.1999999999999993</v>
      </c>
      <c r="J180" s="454">
        <v>8.8999999999999986</v>
      </c>
      <c r="K180" s="454">
        <v>5.0999999999999996</v>
      </c>
      <c r="L180" s="454">
        <v>1.4000000000000001</v>
      </c>
      <c r="N180" s="24"/>
    </row>
    <row r="181" spans="2:14" s="22" customFormat="1" ht="11.25" customHeight="1">
      <c r="B181" s="24"/>
      <c r="C181" s="453" t="s">
        <v>286</v>
      </c>
      <c r="D181" s="454">
        <v>26.1</v>
      </c>
      <c r="E181" s="454">
        <v>18.5</v>
      </c>
      <c r="F181" s="454">
        <v>13.9</v>
      </c>
      <c r="G181" s="454">
        <v>34</v>
      </c>
      <c r="H181" s="454">
        <v>17.2</v>
      </c>
      <c r="I181" s="454">
        <v>5</v>
      </c>
      <c r="J181" s="454">
        <v>9.5</v>
      </c>
      <c r="K181" s="454">
        <v>6.6</v>
      </c>
      <c r="L181" s="454">
        <v>3.6999999999999997</v>
      </c>
      <c r="N181" s="24"/>
    </row>
    <row r="182" spans="2:14" s="22" customFormat="1" ht="11.25" customHeight="1">
      <c r="B182" s="24"/>
      <c r="C182" s="453" t="s">
        <v>288</v>
      </c>
      <c r="D182" s="454">
        <v>24.4</v>
      </c>
      <c r="E182" s="454">
        <v>19.899999999999999</v>
      </c>
      <c r="F182" s="454">
        <v>16.8</v>
      </c>
      <c r="G182" s="454">
        <v>25.2</v>
      </c>
      <c r="H182" s="454">
        <v>13.8</v>
      </c>
      <c r="I182" s="454">
        <v>5.9</v>
      </c>
      <c r="J182" s="454">
        <v>10.199999999999999</v>
      </c>
      <c r="K182" s="454">
        <v>7.2</v>
      </c>
      <c r="L182" s="454">
        <v>3.6</v>
      </c>
      <c r="N182" s="24"/>
    </row>
    <row r="183" spans="2:14" s="22" customFormat="1" ht="11.25" customHeight="1">
      <c r="B183" s="24"/>
      <c r="C183" s="453" t="s">
        <v>288</v>
      </c>
      <c r="D183" s="454">
        <v>20.8</v>
      </c>
      <c r="E183" s="454">
        <v>14.8</v>
      </c>
      <c r="F183" s="454">
        <v>10.7</v>
      </c>
      <c r="G183" s="454">
        <v>22</v>
      </c>
      <c r="H183" s="454">
        <v>12.1</v>
      </c>
      <c r="I183" s="454">
        <v>6.4</v>
      </c>
      <c r="J183" s="938">
        <v>10.5</v>
      </c>
      <c r="K183" s="454">
        <v>8.5</v>
      </c>
      <c r="L183" s="454">
        <v>6.5</v>
      </c>
      <c r="N183" s="24"/>
    </row>
    <row r="184" spans="2:14" s="22" customFormat="1" ht="11.25" customHeight="1">
      <c r="B184" s="24"/>
      <c r="C184" s="453" t="s">
        <v>287</v>
      </c>
      <c r="D184" s="454">
        <v>12.9</v>
      </c>
      <c r="E184" s="454">
        <v>10</v>
      </c>
      <c r="F184" s="454">
        <v>7.7</v>
      </c>
      <c r="G184" s="454">
        <v>28</v>
      </c>
      <c r="H184" s="454">
        <v>14.6</v>
      </c>
      <c r="I184" s="454">
        <v>6.7</v>
      </c>
      <c r="J184" s="454">
        <v>9.5</v>
      </c>
      <c r="K184" s="454">
        <v>7.1999999999999993</v>
      </c>
      <c r="L184" s="454">
        <v>5.5</v>
      </c>
      <c r="N184" s="24"/>
    </row>
    <row r="185" spans="2:14" s="22" customFormat="1" ht="11.25" customHeight="1">
      <c r="B185" s="24"/>
      <c r="C185" s="453" t="s">
        <v>289</v>
      </c>
      <c r="D185" s="454">
        <v>13.9</v>
      </c>
      <c r="E185" s="454">
        <v>9.6999999999999993</v>
      </c>
      <c r="F185" s="454">
        <v>6.4</v>
      </c>
      <c r="G185" s="454">
        <v>27</v>
      </c>
      <c r="H185" s="454">
        <v>12.2</v>
      </c>
      <c r="I185" s="938">
        <v>2.4</v>
      </c>
      <c r="J185" s="454">
        <v>7.9</v>
      </c>
      <c r="K185" s="454">
        <v>5.9</v>
      </c>
      <c r="L185" s="454">
        <v>3.2</v>
      </c>
      <c r="N185" s="24"/>
    </row>
    <row r="186" spans="2:14" s="22" customFormat="1" ht="11.25" customHeight="1">
      <c r="B186" s="24"/>
      <c r="C186" s="453" t="s">
        <v>290</v>
      </c>
      <c r="D186" s="454">
        <v>11.2</v>
      </c>
      <c r="E186" s="454">
        <v>7</v>
      </c>
      <c r="F186" s="938">
        <v>3.1</v>
      </c>
      <c r="G186" s="454">
        <v>37</v>
      </c>
      <c r="H186" s="454">
        <v>20.5</v>
      </c>
      <c r="I186" s="938">
        <v>2.4</v>
      </c>
      <c r="J186" s="454">
        <v>7</v>
      </c>
      <c r="K186" s="454">
        <v>4</v>
      </c>
      <c r="L186" s="454">
        <v>0.79999999999999993</v>
      </c>
      <c r="N186" s="24"/>
    </row>
    <row r="187" spans="2:14" s="22" customFormat="1" ht="11.25" customHeight="1">
      <c r="B187" s="24"/>
      <c r="C187" s="453" t="s">
        <v>291</v>
      </c>
      <c r="D187" s="454">
        <v>13.3</v>
      </c>
      <c r="E187" s="454">
        <v>10.199999999999999</v>
      </c>
      <c r="F187" s="454">
        <v>6.4</v>
      </c>
      <c r="G187" s="454">
        <v>43.9</v>
      </c>
      <c r="H187" s="454">
        <v>21.4</v>
      </c>
      <c r="I187" s="454">
        <v>8.4</v>
      </c>
      <c r="J187" s="454">
        <v>4.8</v>
      </c>
      <c r="K187" s="454">
        <v>2.1</v>
      </c>
      <c r="L187" s="938">
        <v>0.6</v>
      </c>
      <c r="N187" s="24"/>
    </row>
    <row r="188" spans="2:14" s="22" customFormat="1" ht="11.25" customHeight="1">
      <c r="B188" s="24"/>
      <c r="C188" s="455" t="s">
        <v>292</v>
      </c>
      <c r="D188" s="456">
        <v>16.3</v>
      </c>
      <c r="E188" s="456">
        <v>12.1</v>
      </c>
      <c r="F188" s="456">
        <v>8.8000000000000007</v>
      </c>
      <c r="G188" s="456">
        <v>39.700000000000003</v>
      </c>
      <c r="H188" s="456">
        <v>21</v>
      </c>
      <c r="I188" s="456">
        <v>4</v>
      </c>
      <c r="J188" s="456">
        <v>4.8</v>
      </c>
      <c r="K188" s="456">
        <v>2.5</v>
      </c>
      <c r="L188" s="456">
        <v>1</v>
      </c>
      <c r="N188" s="24"/>
    </row>
    <row r="189" spans="2:14" s="22" customFormat="1" ht="11.25" customHeight="1">
      <c r="B189" s="24"/>
      <c r="C189" s="7"/>
      <c r="D189" s="262"/>
      <c r="F189" s="262"/>
      <c r="G189" s="262"/>
      <c r="I189" s="262"/>
      <c r="J189" s="262"/>
      <c r="L189" s="262"/>
      <c r="N189" s="24"/>
    </row>
    <row r="190" spans="2:14" s="22" customFormat="1" ht="11.25" customHeight="1">
      <c r="B190" s="24"/>
      <c r="C190" s="7" t="s">
        <v>293</v>
      </c>
      <c r="N190" s="24"/>
    </row>
    <row r="191" spans="2:14" s="239" customFormat="1" ht="48" customHeight="1">
      <c r="B191" s="238"/>
      <c r="C191" s="499"/>
      <c r="D191" s="500" t="s">
        <v>458</v>
      </c>
      <c r="E191" s="500" t="s">
        <v>541</v>
      </c>
      <c r="F191" s="500" t="s">
        <v>297</v>
      </c>
      <c r="G191" s="264"/>
      <c r="I191" s="264"/>
      <c r="N191" s="238"/>
    </row>
    <row r="192" spans="2:14" s="22" customFormat="1" ht="11.25" customHeight="1">
      <c r="B192" s="24"/>
      <c r="C192" s="453" t="s">
        <v>284</v>
      </c>
      <c r="D192" s="462">
        <v>2040.378652334</v>
      </c>
      <c r="E192" s="462">
        <v>2194.602565786</v>
      </c>
      <c r="F192" s="462">
        <v>3177.5765622251997</v>
      </c>
      <c r="G192" s="939"/>
      <c r="H192" s="86"/>
      <c r="I192" s="86"/>
      <c r="J192" s="263"/>
      <c r="N192" s="24"/>
    </row>
    <row r="193" spans="2:14" s="22" customFormat="1" ht="11.25" customHeight="1">
      <c r="B193" s="24"/>
      <c r="C193" s="453" t="s">
        <v>285</v>
      </c>
      <c r="D193" s="462">
        <v>1956.351218862</v>
      </c>
      <c r="E193" s="462">
        <v>2388.8610043500003</v>
      </c>
      <c r="F193" s="462">
        <v>2965.7188150227998</v>
      </c>
      <c r="G193" s="939"/>
      <c r="H193" s="86"/>
      <c r="I193" s="86"/>
      <c r="J193" s="263"/>
      <c r="N193" s="24"/>
    </row>
    <row r="194" spans="2:14" s="22" customFormat="1" ht="11.25" customHeight="1">
      <c r="B194" s="24"/>
      <c r="C194" s="453" t="s">
        <v>286</v>
      </c>
      <c r="D194" s="462">
        <v>2700.9675717360001</v>
      </c>
      <c r="E194" s="462">
        <v>4402.1243845560002</v>
      </c>
      <c r="F194" s="462">
        <v>3361.3778252859006</v>
      </c>
      <c r="G194" s="939"/>
      <c r="H194" s="86"/>
      <c r="I194" s="86"/>
      <c r="J194" s="263"/>
      <c r="N194" s="24"/>
    </row>
    <row r="195" spans="2:14" s="22" customFormat="1" ht="11.25" customHeight="1">
      <c r="B195" s="24"/>
      <c r="C195" s="453" t="s">
        <v>287</v>
      </c>
      <c r="D195" s="462">
        <v>1897.7219954679999</v>
      </c>
      <c r="E195" s="462">
        <v>4718.1728802460002</v>
      </c>
      <c r="F195" s="462">
        <v>3205.5172282832</v>
      </c>
      <c r="G195" s="939"/>
      <c r="H195" s="86"/>
      <c r="I195" s="86"/>
      <c r="J195" s="263"/>
      <c r="N195" s="24"/>
    </row>
    <row r="196" spans="2:14" s="22" customFormat="1" ht="11.25" customHeight="1">
      <c r="B196" s="24"/>
      <c r="C196" s="453" t="s">
        <v>286</v>
      </c>
      <c r="D196" s="462">
        <v>1935.158531156</v>
      </c>
      <c r="E196" s="462">
        <v>3522.8601173240004</v>
      </c>
      <c r="F196" s="462">
        <v>3095.3665362092001</v>
      </c>
      <c r="G196" s="939"/>
      <c r="H196" s="86"/>
      <c r="I196" s="86"/>
      <c r="J196" s="263"/>
      <c r="N196" s="24"/>
    </row>
    <row r="197" spans="2:14" s="22" customFormat="1" ht="11.25" customHeight="1">
      <c r="B197" s="24"/>
      <c r="C197" s="453" t="s">
        <v>288</v>
      </c>
      <c r="D197" s="462">
        <v>1637.6011437760001</v>
      </c>
      <c r="E197" s="462">
        <v>3711.3022205839998</v>
      </c>
      <c r="F197" s="462">
        <v>2475.7695960172005</v>
      </c>
      <c r="G197" s="939"/>
      <c r="H197" s="86"/>
      <c r="I197" s="86"/>
      <c r="J197" s="263"/>
      <c r="N197" s="24"/>
    </row>
    <row r="198" spans="2:14" s="22" customFormat="1" ht="11.25" customHeight="1">
      <c r="B198" s="24"/>
      <c r="C198" s="453" t="s">
        <v>288</v>
      </c>
      <c r="D198" s="462">
        <v>1192.784178952</v>
      </c>
      <c r="E198" s="462">
        <v>3025.6357145860002</v>
      </c>
      <c r="F198" s="462">
        <v>1996.2628254502001</v>
      </c>
      <c r="G198" s="939"/>
      <c r="H198" s="86"/>
      <c r="I198" s="86"/>
      <c r="J198" s="263"/>
      <c r="N198" s="24"/>
    </row>
    <row r="199" spans="2:14" s="22" customFormat="1" ht="11.25" customHeight="1">
      <c r="B199" s="24"/>
      <c r="C199" s="453" t="s">
        <v>287</v>
      </c>
      <c r="D199" s="462">
        <v>1082.4397687339999</v>
      </c>
      <c r="E199" s="462">
        <v>2104.3621898920001</v>
      </c>
      <c r="F199" s="462">
        <v>1615.8521175079004</v>
      </c>
      <c r="G199" s="939"/>
      <c r="H199" s="86"/>
      <c r="I199" s="86"/>
      <c r="J199" s="263"/>
      <c r="N199" s="24"/>
    </row>
    <row r="200" spans="2:14" s="22" customFormat="1" ht="11.25" customHeight="1">
      <c r="B200" s="24"/>
      <c r="C200" s="453" t="s">
        <v>289</v>
      </c>
      <c r="D200" s="462">
        <v>1147.5808360619999</v>
      </c>
      <c r="E200" s="462">
        <v>1926.4552017620001</v>
      </c>
      <c r="F200" s="462">
        <v>1421.8632668718001</v>
      </c>
      <c r="G200" s="939"/>
      <c r="H200" s="86"/>
      <c r="I200" s="86"/>
      <c r="J200" s="263"/>
      <c r="N200" s="24"/>
    </row>
    <row r="201" spans="2:14" s="22" customFormat="1" ht="11.25" customHeight="1">
      <c r="B201" s="24"/>
      <c r="C201" s="453" t="s">
        <v>290</v>
      </c>
      <c r="D201" s="462">
        <v>773.35631237799998</v>
      </c>
      <c r="E201" s="462">
        <v>1461.8891523279999</v>
      </c>
      <c r="F201" s="462">
        <v>1531.9664526953002</v>
      </c>
      <c r="G201" s="939"/>
      <c r="H201" s="86"/>
      <c r="I201" s="86"/>
      <c r="J201" s="263"/>
      <c r="N201" s="24"/>
    </row>
    <row r="202" spans="2:14" s="22" customFormat="1" ht="11.25" customHeight="1">
      <c r="B202" s="24"/>
      <c r="C202" s="453" t="s">
        <v>291</v>
      </c>
      <c r="D202" s="462">
        <v>832.42263153200008</v>
      </c>
      <c r="E202" s="462">
        <v>2160.9439448139997</v>
      </c>
      <c r="F202" s="462">
        <v>2108.3918864706993</v>
      </c>
      <c r="G202" s="939"/>
      <c r="H202" s="86"/>
      <c r="I202" s="86"/>
      <c r="J202" s="263"/>
      <c r="N202" s="24"/>
    </row>
    <row r="203" spans="2:14" s="22" customFormat="1" ht="11.25" customHeight="1">
      <c r="B203" s="24"/>
      <c r="C203" s="455" t="s">
        <v>292</v>
      </c>
      <c r="D203" s="486">
        <v>1250.58393067</v>
      </c>
      <c r="E203" s="486">
        <v>2485.8744506439998</v>
      </c>
      <c r="F203" s="486">
        <v>2705.2009731622998</v>
      </c>
      <c r="G203" s="939"/>
      <c r="H203" s="86"/>
      <c r="I203" s="86"/>
      <c r="J203" s="263"/>
      <c r="N203" s="24"/>
    </row>
    <row r="204" spans="2:14" s="22" customFormat="1" ht="11.25" customHeight="1">
      <c r="B204" s="24"/>
      <c r="C204" s="465" t="s">
        <v>0</v>
      </c>
      <c r="D204" s="466">
        <f>SUM(D192:D203)</f>
        <v>18447.346771660003</v>
      </c>
      <c r="E204" s="466">
        <f>SUM(E192:E203)</f>
        <v>34103.083826872004</v>
      </c>
      <c r="F204" s="466"/>
      <c r="G204" s="939"/>
      <c r="H204" s="86"/>
      <c r="I204" s="86"/>
      <c r="J204" s="263"/>
      <c r="N204" s="24"/>
    </row>
    <row r="205" spans="2:14" s="22" customFormat="1" ht="11.25" customHeight="1">
      <c r="B205" s="24"/>
      <c r="C205" s="7"/>
      <c r="D205" s="924">
        <f>D204-D56</f>
        <v>0</v>
      </c>
      <c r="E205" s="924">
        <f>E204-E56</f>
        <v>0</v>
      </c>
      <c r="N205" s="24"/>
    </row>
    <row r="206" spans="2:14" s="22" customFormat="1" ht="11.25" customHeight="1">
      <c r="B206" s="113"/>
      <c r="C206" s="114" t="s">
        <v>542</v>
      </c>
      <c r="D206" s="115"/>
      <c r="E206" s="115"/>
      <c r="F206" s="116"/>
      <c r="H206" s="24"/>
    </row>
    <row r="207" spans="2:14" s="22" customFormat="1" ht="11.25" customHeight="1">
      <c r="B207" s="113"/>
      <c r="C207" s="503"/>
      <c r="D207" s="503"/>
      <c r="E207" s="504" t="s">
        <v>150</v>
      </c>
      <c r="F207" s="504"/>
      <c r="G207" s="794"/>
    </row>
    <row r="208" spans="2:14" s="22" customFormat="1" ht="11.25" customHeight="1">
      <c r="B208" s="113"/>
      <c r="C208" s="505"/>
      <c r="D208" s="444" t="s">
        <v>150</v>
      </c>
      <c r="E208" s="444" t="s">
        <v>151</v>
      </c>
      <c r="F208" s="444"/>
      <c r="G208" s="794"/>
    </row>
    <row r="209" spans="2:10" s="22" customFormat="1" ht="11.25" customHeight="1">
      <c r="B209" s="113"/>
      <c r="C209" s="445"/>
      <c r="D209" s="506">
        <v>2018</v>
      </c>
      <c r="E209" s="446" t="s">
        <v>152</v>
      </c>
      <c r="F209" s="446"/>
      <c r="G209" s="794"/>
    </row>
    <row r="210" spans="2:10" s="22" customFormat="1" ht="11.25" customHeight="1">
      <c r="B210" s="113"/>
      <c r="C210" s="507">
        <v>43101</v>
      </c>
      <c r="D210" s="508">
        <v>107.88135805200038</v>
      </c>
      <c r="E210" s="508">
        <v>124.98280708097418</v>
      </c>
      <c r="F210" s="508">
        <f>IF($D210&gt;E210,E210,$D210)</f>
        <v>107.88135805200038</v>
      </c>
      <c r="G210" s="802"/>
      <c r="H210" s="297"/>
      <c r="I210" s="297"/>
      <c r="J210" s="297"/>
    </row>
    <row r="211" spans="2:10" s="22" customFormat="1" ht="11.25" customHeight="1">
      <c r="B211" s="113"/>
      <c r="C211" s="507">
        <v>43102</v>
      </c>
      <c r="D211" s="508">
        <v>106.79630875999985</v>
      </c>
      <c r="E211" s="508">
        <v>124.98280708097418</v>
      </c>
      <c r="F211" s="508">
        <f t="shared" ref="F211:F274" si="48">IF($D211&gt;E211,E211,$D211)</f>
        <v>106.79630875999985</v>
      </c>
      <c r="G211" s="802"/>
      <c r="H211" s="297"/>
      <c r="I211" s="297"/>
      <c r="J211" s="297"/>
    </row>
    <row r="212" spans="2:10" s="22" customFormat="1" ht="11.25" customHeight="1">
      <c r="B212" s="113"/>
      <c r="C212" s="507">
        <v>43103</v>
      </c>
      <c r="D212" s="508">
        <v>124.77749660000056</v>
      </c>
      <c r="E212" s="508">
        <v>124.98280708097418</v>
      </c>
      <c r="F212" s="508">
        <f t="shared" si="48"/>
        <v>124.77749660000056</v>
      </c>
      <c r="G212" s="802"/>
      <c r="H212" s="297"/>
      <c r="I212" s="297"/>
      <c r="J212" s="297"/>
    </row>
    <row r="213" spans="2:10" s="22" customFormat="1" ht="11.25" customHeight="1">
      <c r="B213" s="113"/>
      <c r="C213" s="507">
        <v>43104</v>
      </c>
      <c r="D213" s="508">
        <v>119.58731484599919</v>
      </c>
      <c r="E213" s="508">
        <v>124.98280708097418</v>
      </c>
      <c r="F213" s="508">
        <f t="shared" si="48"/>
        <v>119.58731484599919</v>
      </c>
      <c r="G213" s="802"/>
      <c r="H213" s="297"/>
      <c r="I213" s="297"/>
      <c r="J213" s="297"/>
    </row>
    <row r="214" spans="2:10" s="22" customFormat="1" ht="11.25" customHeight="1">
      <c r="B214" s="113"/>
      <c r="C214" s="507">
        <v>43105</v>
      </c>
      <c r="D214" s="508">
        <v>120.35012729400026</v>
      </c>
      <c r="E214" s="508">
        <v>124.98280708097418</v>
      </c>
      <c r="F214" s="508">
        <f t="shared" si="48"/>
        <v>120.35012729400026</v>
      </c>
      <c r="G214" s="802"/>
      <c r="H214" s="297"/>
      <c r="I214" s="297"/>
      <c r="J214" s="297"/>
    </row>
    <row r="215" spans="2:10" s="22" customFormat="1" ht="11.25" customHeight="1">
      <c r="B215" s="113"/>
      <c r="C215" s="507">
        <v>43106</v>
      </c>
      <c r="D215" s="508">
        <v>105.77221650599999</v>
      </c>
      <c r="E215" s="508">
        <v>124.98280708097418</v>
      </c>
      <c r="F215" s="508">
        <f t="shared" si="48"/>
        <v>105.77221650599999</v>
      </c>
      <c r="G215" s="802"/>
      <c r="H215" s="297"/>
      <c r="I215" s="297"/>
      <c r="J215" s="297"/>
    </row>
    <row r="216" spans="2:10" s="22" customFormat="1" ht="11.25" customHeight="1">
      <c r="B216" s="113"/>
      <c r="C216" s="507">
        <v>43107</v>
      </c>
      <c r="D216" s="508">
        <v>98.458093232000152</v>
      </c>
      <c r="E216" s="508">
        <v>124.98280708097418</v>
      </c>
      <c r="F216" s="508">
        <f t="shared" si="48"/>
        <v>98.458093232000152</v>
      </c>
      <c r="G216" s="802"/>
      <c r="H216" s="297"/>
      <c r="I216" s="297"/>
      <c r="J216" s="297"/>
    </row>
    <row r="217" spans="2:10" s="22" customFormat="1" ht="11.25" customHeight="1">
      <c r="B217" s="113"/>
      <c r="C217" s="507">
        <v>43108</v>
      </c>
      <c r="D217" s="508">
        <v>99.757455161999815</v>
      </c>
      <c r="E217" s="508">
        <v>124.98280708097418</v>
      </c>
      <c r="F217" s="508">
        <f t="shared" si="48"/>
        <v>99.757455161999815</v>
      </c>
      <c r="G217" s="802"/>
      <c r="H217" s="297"/>
      <c r="I217" s="297"/>
      <c r="J217" s="297"/>
    </row>
    <row r="218" spans="2:10" s="22" customFormat="1" ht="11.25" customHeight="1">
      <c r="B218" s="113"/>
      <c r="C218" s="507">
        <v>43109</v>
      </c>
      <c r="D218" s="508">
        <v>88.95906277600065</v>
      </c>
      <c r="E218" s="508">
        <v>124.98280708097418</v>
      </c>
      <c r="F218" s="508">
        <f t="shared" si="48"/>
        <v>88.95906277600065</v>
      </c>
      <c r="G218" s="802"/>
      <c r="H218" s="297"/>
      <c r="I218" s="297"/>
      <c r="J218" s="297"/>
    </row>
    <row r="219" spans="2:10" s="22" customFormat="1" ht="11.25" customHeight="1">
      <c r="B219" s="113"/>
      <c r="C219" s="507">
        <v>43110</v>
      </c>
      <c r="D219" s="508">
        <v>97.591731657999432</v>
      </c>
      <c r="E219" s="508">
        <v>124.98280708097418</v>
      </c>
      <c r="F219" s="508">
        <f t="shared" si="48"/>
        <v>97.591731657999432</v>
      </c>
      <c r="G219" s="802"/>
      <c r="H219" s="297"/>
      <c r="I219" s="297"/>
      <c r="J219" s="297"/>
    </row>
    <row r="220" spans="2:10" s="22" customFormat="1" ht="11.25" customHeight="1">
      <c r="B220" s="113"/>
      <c r="C220" s="507">
        <v>43111</v>
      </c>
      <c r="D220" s="508">
        <v>91.420214731999963</v>
      </c>
      <c r="E220" s="508">
        <v>124.98280708097418</v>
      </c>
      <c r="F220" s="508">
        <f t="shared" si="48"/>
        <v>91.420214731999963</v>
      </c>
      <c r="G220" s="802"/>
      <c r="H220" s="297"/>
      <c r="I220" s="297"/>
      <c r="J220" s="297"/>
    </row>
    <row r="221" spans="2:10" s="22" customFormat="1" ht="11.25" customHeight="1">
      <c r="B221" s="113"/>
      <c r="C221" s="507">
        <v>43112</v>
      </c>
      <c r="D221" s="508">
        <v>99.253143072000128</v>
      </c>
      <c r="E221" s="508">
        <v>124.98280708097418</v>
      </c>
      <c r="F221" s="508">
        <f t="shared" si="48"/>
        <v>99.253143072000128</v>
      </c>
      <c r="G221" s="802"/>
      <c r="H221" s="297"/>
      <c r="I221" s="297"/>
      <c r="J221" s="297"/>
    </row>
    <row r="222" spans="2:10" s="22" customFormat="1" ht="11.25" customHeight="1">
      <c r="B222" s="113"/>
      <c r="C222" s="507">
        <v>43113</v>
      </c>
      <c r="D222" s="508">
        <v>81.108525740000388</v>
      </c>
      <c r="E222" s="508">
        <v>124.98280708097418</v>
      </c>
      <c r="F222" s="508">
        <f t="shared" si="48"/>
        <v>81.108525740000388</v>
      </c>
      <c r="G222" s="802"/>
      <c r="H222" s="297"/>
      <c r="I222" s="297"/>
      <c r="J222" s="297"/>
    </row>
    <row r="223" spans="2:10" s="22" customFormat="1" ht="11.25" customHeight="1">
      <c r="B223" s="113"/>
      <c r="C223" s="507">
        <v>43114</v>
      </c>
      <c r="D223" s="508">
        <v>77.843521599999278</v>
      </c>
      <c r="E223" s="508">
        <v>124.98280708097418</v>
      </c>
      <c r="F223" s="508">
        <f t="shared" si="48"/>
        <v>77.843521599999278</v>
      </c>
      <c r="G223" s="802"/>
      <c r="H223" s="297"/>
      <c r="I223" s="297"/>
      <c r="J223" s="297"/>
    </row>
    <row r="224" spans="2:10" s="22" customFormat="1" ht="11.25" customHeight="1">
      <c r="B224" s="113"/>
      <c r="C224" s="507">
        <v>43115</v>
      </c>
      <c r="D224" s="508">
        <v>81.147773526000762</v>
      </c>
      <c r="E224" s="508">
        <v>124.98280708097418</v>
      </c>
      <c r="F224" s="508">
        <f t="shared" si="48"/>
        <v>81.147773526000762</v>
      </c>
      <c r="G224" s="802"/>
      <c r="H224" s="297"/>
      <c r="I224" s="297"/>
      <c r="J224" s="297"/>
    </row>
    <row r="225" spans="2:10" s="22" customFormat="1" ht="11.25" customHeight="1">
      <c r="B225" s="113"/>
      <c r="C225" s="507">
        <v>43116</v>
      </c>
      <c r="D225" s="508">
        <v>80.801034311999544</v>
      </c>
      <c r="E225" s="508">
        <v>124.98280708097418</v>
      </c>
      <c r="F225" s="508">
        <f t="shared" si="48"/>
        <v>80.801034311999544</v>
      </c>
      <c r="G225" s="802"/>
      <c r="H225" s="297"/>
      <c r="I225" s="297"/>
      <c r="J225" s="297"/>
    </row>
    <row r="226" spans="2:10" s="22" customFormat="1" ht="11.25" customHeight="1">
      <c r="B226" s="113"/>
      <c r="C226" s="507">
        <v>43117</v>
      </c>
      <c r="D226" s="508">
        <v>92.883437954000257</v>
      </c>
      <c r="E226" s="508">
        <v>124.98280708097418</v>
      </c>
      <c r="F226" s="508">
        <f t="shared" si="48"/>
        <v>92.883437954000257</v>
      </c>
      <c r="G226" s="802"/>
      <c r="H226" s="297"/>
      <c r="I226" s="297"/>
      <c r="J226" s="297"/>
    </row>
    <row r="227" spans="2:10" s="22" customFormat="1" ht="11.25" customHeight="1">
      <c r="B227" s="113"/>
      <c r="C227" s="507">
        <v>43118</v>
      </c>
      <c r="D227" s="508">
        <v>73.970259667999912</v>
      </c>
      <c r="E227" s="508">
        <v>124.98280708097418</v>
      </c>
      <c r="F227" s="508">
        <f t="shared" si="48"/>
        <v>73.970259667999912</v>
      </c>
      <c r="G227" s="802"/>
      <c r="H227" s="297"/>
      <c r="I227" s="297"/>
      <c r="J227" s="297"/>
    </row>
    <row r="228" spans="2:10" s="22" customFormat="1" ht="11.25" customHeight="1">
      <c r="B228" s="113"/>
      <c r="C228" s="507">
        <v>43119</v>
      </c>
      <c r="D228" s="508">
        <v>59.893059246000249</v>
      </c>
      <c r="E228" s="508">
        <v>124.98280708097418</v>
      </c>
      <c r="F228" s="508">
        <f t="shared" si="48"/>
        <v>59.893059246000249</v>
      </c>
      <c r="G228" s="802"/>
      <c r="H228" s="297"/>
      <c r="I228" s="297"/>
      <c r="J228" s="297"/>
    </row>
    <row r="229" spans="2:10" s="22" customFormat="1" ht="11.25" customHeight="1">
      <c r="B229" s="113"/>
      <c r="C229" s="507">
        <v>43120</v>
      </c>
      <c r="D229" s="508">
        <v>56.403515999999868</v>
      </c>
      <c r="E229" s="508">
        <v>124.98280708097418</v>
      </c>
      <c r="F229" s="508">
        <f t="shared" si="48"/>
        <v>56.403515999999868</v>
      </c>
      <c r="G229" s="802"/>
      <c r="H229" s="297"/>
      <c r="I229" s="297"/>
      <c r="J229" s="297"/>
    </row>
    <row r="230" spans="2:10" s="22" customFormat="1" ht="11.25" customHeight="1">
      <c r="B230" s="113"/>
      <c r="C230" s="507">
        <v>43121</v>
      </c>
      <c r="D230" s="508">
        <v>87.476849279999485</v>
      </c>
      <c r="E230" s="508">
        <v>124.98280708097418</v>
      </c>
      <c r="F230" s="508">
        <f t="shared" si="48"/>
        <v>87.476849279999485</v>
      </c>
      <c r="G230" s="802"/>
      <c r="H230" s="297"/>
      <c r="I230" s="297"/>
      <c r="J230" s="297"/>
    </row>
    <row r="231" spans="2:10" s="22" customFormat="1" ht="11.25" customHeight="1">
      <c r="B231" s="113"/>
      <c r="C231" s="507">
        <v>43122</v>
      </c>
      <c r="D231" s="508">
        <v>94.27746432200037</v>
      </c>
      <c r="E231" s="508">
        <v>124.98280708097418</v>
      </c>
      <c r="F231" s="508">
        <f t="shared" si="48"/>
        <v>94.27746432200037</v>
      </c>
      <c r="G231" s="802"/>
      <c r="H231" s="297"/>
      <c r="I231" s="297"/>
      <c r="J231" s="297"/>
    </row>
    <row r="232" spans="2:10" s="22" customFormat="1" ht="11.25" customHeight="1">
      <c r="B232" s="113"/>
      <c r="C232" s="507">
        <v>43123</v>
      </c>
      <c r="D232" s="508">
        <v>71.359911038000021</v>
      </c>
      <c r="E232" s="508">
        <v>124.98280708097418</v>
      </c>
      <c r="F232" s="508">
        <f t="shared" si="48"/>
        <v>71.359911038000021</v>
      </c>
      <c r="G232" s="802"/>
      <c r="H232" s="297"/>
      <c r="I232" s="297"/>
      <c r="J232" s="297"/>
    </row>
    <row r="233" spans="2:10" s="22" customFormat="1" ht="11.25" customHeight="1">
      <c r="B233" s="113"/>
      <c r="C233" s="507">
        <v>43124</v>
      </c>
      <c r="D233" s="508">
        <v>75.372917997999579</v>
      </c>
      <c r="E233" s="508">
        <v>124.98280708097418</v>
      </c>
      <c r="F233" s="508">
        <f t="shared" si="48"/>
        <v>75.372917997999579</v>
      </c>
      <c r="G233" s="802"/>
      <c r="H233" s="297"/>
      <c r="I233" s="297"/>
      <c r="J233" s="297"/>
    </row>
    <row r="234" spans="2:10" s="22" customFormat="1" ht="11.25" customHeight="1">
      <c r="B234" s="113"/>
      <c r="C234" s="507">
        <v>43125</v>
      </c>
      <c r="D234" s="508">
        <v>73.951607154000314</v>
      </c>
      <c r="E234" s="508">
        <v>124.98280708097418</v>
      </c>
      <c r="F234" s="508">
        <f t="shared" si="48"/>
        <v>73.951607154000314</v>
      </c>
      <c r="G234" s="802"/>
      <c r="H234" s="297"/>
      <c r="I234" s="297"/>
      <c r="J234" s="297"/>
    </row>
    <row r="235" spans="2:10" s="22" customFormat="1" ht="11.25" customHeight="1">
      <c r="B235" s="113"/>
      <c r="C235" s="507">
        <v>43126</v>
      </c>
      <c r="D235" s="508">
        <v>88.363976406000475</v>
      </c>
      <c r="E235" s="508">
        <v>124.98280708097418</v>
      </c>
      <c r="F235" s="508">
        <f t="shared" si="48"/>
        <v>88.363976406000475</v>
      </c>
      <c r="G235" s="802"/>
      <c r="H235" s="297"/>
      <c r="I235" s="297"/>
      <c r="J235" s="297"/>
    </row>
    <row r="236" spans="2:10" s="22" customFormat="1" ht="11.25" customHeight="1">
      <c r="B236" s="113"/>
      <c r="C236" s="507">
        <v>43127</v>
      </c>
      <c r="D236" s="508">
        <v>76.196114011999384</v>
      </c>
      <c r="E236" s="508">
        <v>124.98280708097418</v>
      </c>
      <c r="F236" s="508">
        <f t="shared" si="48"/>
        <v>76.196114011999384</v>
      </c>
      <c r="G236" s="802"/>
      <c r="H236" s="297"/>
      <c r="I236" s="297"/>
      <c r="J236" s="297"/>
    </row>
    <row r="237" spans="2:10" s="22" customFormat="1" ht="11.25" customHeight="1">
      <c r="B237" s="113"/>
      <c r="C237" s="507">
        <v>43128</v>
      </c>
      <c r="D237" s="508">
        <v>74.181140028000016</v>
      </c>
      <c r="E237" s="508">
        <v>124.98280708097418</v>
      </c>
      <c r="F237" s="508">
        <f t="shared" si="48"/>
        <v>74.181140028000016</v>
      </c>
      <c r="G237" s="802"/>
      <c r="H237" s="297"/>
      <c r="I237" s="297"/>
      <c r="J237" s="297"/>
    </row>
    <row r="238" spans="2:10" s="22" customFormat="1" ht="11.25" customHeight="1">
      <c r="B238" s="113"/>
      <c r="C238" s="507">
        <v>43129</v>
      </c>
      <c r="D238" s="508">
        <v>76.000416010000336</v>
      </c>
      <c r="E238" s="508">
        <v>124.98280708097418</v>
      </c>
      <c r="F238" s="508">
        <f t="shared" si="48"/>
        <v>76.000416010000336</v>
      </c>
      <c r="G238" s="802"/>
      <c r="H238" s="297"/>
      <c r="I238" s="297"/>
      <c r="J238" s="297"/>
    </row>
    <row r="239" spans="2:10" s="22" customFormat="1" ht="11.25" customHeight="1">
      <c r="B239" s="113"/>
      <c r="C239" s="507">
        <v>43130</v>
      </c>
      <c r="D239" s="508">
        <v>62.410825923999774</v>
      </c>
      <c r="E239" s="508">
        <v>124.98280708097418</v>
      </c>
      <c r="F239" s="508">
        <f t="shared" si="48"/>
        <v>62.410825923999774</v>
      </c>
      <c r="G239" s="802"/>
      <c r="H239" s="297"/>
      <c r="I239" s="297"/>
      <c r="J239" s="297"/>
    </row>
    <row r="240" spans="2:10" s="22" customFormat="1" ht="11.25" customHeight="1">
      <c r="B240" s="113"/>
      <c r="C240" s="507">
        <v>43131</v>
      </c>
      <c r="D240" s="508">
        <v>65.165746878000078</v>
      </c>
      <c r="E240" s="508">
        <v>124.98280708097418</v>
      </c>
      <c r="F240" s="508">
        <f t="shared" si="48"/>
        <v>65.165746878000078</v>
      </c>
      <c r="G240" s="802"/>
      <c r="H240" s="297"/>
      <c r="I240" s="297"/>
      <c r="J240" s="297"/>
    </row>
    <row r="241" spans="2:10" s="22" customFormat="1" ht="11.25" customHeight="1">
      <c r="B241" s="113"/>
      <c r="C241" s="507">
        <v>43132</v>
      </c>
      <c r="D241" s="508">
        <v>61.746009000000413</v>
      </c>
      <c r="E241" s="508">
        <v>122.23474632144273</v>
      </c>
      <c r="F241" s="508">
        <f t="shared" si="48"/>
        <v>61.746009000000413</v>
      </c>
      <c r="G241" s="802"/>
      <c r="H241" s="297"/>
      <c r="I241" s="297"/>
      <c r="J241" s="297"/>
    </row>
    <row r="242" spans="2:10" s="22" customFormat="1" ht="11.25" customHeight="1">
      <c r="B242" s="113"/>
      <c r="C242" s="507">
        <v>43133</v>
      </c>
      <c r="D242" s="508">
        <v>70.320572835999727</v>
      </c>
      <c r="E242" s="508">
        <v>122.23474632144273</v>
      </c>
      <c r="F242" s="508">
        <f t="shared" si="48"/>
        <v>70.320572835999727</v>
      </c>
      <c r="G242" s="802"/>
      <c r="H242" s="297"/>
      <c r="I242" s="297"/>
      <c r="J242" s="297"/>
    </row>
    <row r="243" spans="2:10" s="22" customFormat="1" ht="11.25" customHeight="1">
      <c r="B243" s="113"/>
      <c r="C243" s="507">
        <v>43134</v>
      </c>
      <c r="D243" s="508">
        <v>60.116614275999673</v>
      </c>
      <c r="E243" s="508">
        <v>122.23474632144273</v>
      </c>
      <c r="F243" s="508">
        <f t="shared" si="48"/>
        <v>60.116614275999673</v>
      </c>
      <c r="G243" s="802"/>
      <c r="H243" s="297"/>
      <c r="I243" s="297"/>
      <c r="J243" s="297"/>
    </row>
    <row r="244" spans="2:10" s="22" customFormat="1" ht="11.25" customHeight="1">
      <c r="B244" s="113"/>
      <c r="C244" s="507">
        <v>43135</v>
      </c>
      <c r="D244" s="508">
        <v>82.003756379999714</v>
      </c>
      <c r="E244" s="508">
        <v>122.23474632144273</v>
      </c>
      <c r="F244" s="508">
        <f t="shared" si="48"/>
        <v>82.003756379999714</v>
      </c>
      <c r="G244" s="802"/>
      <c r="H244" s="297"/>
      <c r="I244" s="297"/>
      <c r="J244" s="297"/>
    </row>
    <row r="245" spans="2:10" s="22" customFormat="1" ht="11.25" customHeight="1">
      <c r="B245" s="113"/>
      <c r="C245" s="507">
        <v>43136</v>
      </c>
      <c r="D245" s="508">
        <v>79.076439846000653</v>
      </c>
      <c r="E245" s="508">
        <v>122.23474632144273</v>
      </c>
      <c r="F245" s="508">
        <f t="shared" si="48"/>
        <v>79.076439846000653</v>
      </c>
      <c r="G245" s="802"/>
      <c r="H245" s="297"/>
      <c r="I245" s="297"/>
      <c r="J245" s="297"/>
    </row>
    <row r="246" spans="2:10" s="22" customFormat="1" ht="11.25" customHeight="1">
      <c r="B246" s="113"/>
      <c r="C246" s="507">
        <v>43137</v>
      </c>
      <c r="D246" s="508">
        <v>79.006717319999424</v>
      </c>
      <c r="E246" s="508">
        <v>122.23474632144273</v>
      </c>
      <c r="F246" s="508">
        <f t="shared" si="48"/>
        <v>79.006717319999424</v>
      </c>
      <c r="G246" s="802"/>
      <c r="H246" s="297"/>
      <c r="I246" s="297"/>
      <c r="J246" s="297"/>
    </row>
    <row r="247" spans="2:10" s="22" customFormat="1" ht="11.25" customHeight="1">
      <c r="B247" s="113"/>
      <c r="C247" s="507">
        <v>43138</v>
      </c>
      <c r="D247" s="508">
        <v>64.202171916000665</v>
      </c>
      <c r="E247" s="508">
        <v>122.23474632144273</v>
      </c>
      <c r="F247" s="508">
        <f t="shared" si="48"/>
        <v>64.202171916000665</v>
      </c>
      <c r="G247" s="802"/>
      <c r="H247" s="297"/>
      <c r="I247" s="297"/>
      <c r="J247" s="297"/>
    </row>
    <row r="248" spans="2:10" s="22" customFormat="1" ht="11.25" customHeight="1">
      <c r="B248" s="113"/>
      <c r="C248" s="507">
        <v>43139</v>
      </c>
      <c r="D248" s="508">
        <v>63.245197533999587</v>
      </c>
      <c r="E248" s="508">
        <v>122.23474632144273</v>
      </c>
      <c r="F248" s="508">
        <f t="shared" si="48"/>
        <v>63.245197533999587</v>
      </c>
      <c r="G248" s="802"/>
      <c r="H248" s="297"/>
      <c r="I248" s="297"/>
      <c r="J248" s="297"/>
    </row>
    <row r="249" spans="2:10" s="22" customFormat="1" ht="11.25" customHeight="1">
      <c r="B249" s="113"/>
      <c r="C249" s="507">
        <v>43140</v>
      </c>
      <c r="D249" s="508">
        <v>68.850626578000103</v>
      </c>
      <c r="E249" s="508">
        <v>122.23474632144273</v>
      </c>
      <c r="F249" s="508">
        <f t="shared" si="48"/>
        <v>68.850626578000103</v>
      </c>
      <c r="G249" s="802"/>
      <c r="H249" s="297"/>
      <c r="I249" s="297"/>
      <c r="J249" s="297"/>
    </row>
    <row r="250" spans="2:10" s="22" customFormat="1" ht="11.25" customHeight="1">
      <c r="B250" s="113"/>
      <c r="C250" s="507">
        <v>43141</v>
      </c>
      <c r="D250" s="508">
        <v>68.119414094000135</v>
      </c>
      <c r="E250" s="508">
        <v>122.23474632144273</v>
      </c>
      <c r="F250" s="508">
        <f t="shared" si="48"/>
        <v>68.119414094000135</v>
      </c>
      <c r="G250" s="802"/>
      <c r="H250" s="297"/>
      <c r="I250" s="297"/>
      <c r="J250" s="297"/>
    </row>
    <row r="251" spans="2:10" s="22" customFormat="1" ht="11.25" customHeight="1">
      <c r="B251" s="113"/>
      <c r="C251" s="507">
        <v>43142</v>
      </c>
      <c r="D251" s="508">
        <v>96.709272532000242</v>
      </c>
      <c r="E251" s="508">
        <v>122.23474632144273</v>
      </c>
      <c r="F251" s="508">
        <f t="shared" si="48"/>
        <v>96.709272532000242</v>
      </c>
      <c r="G251" s="802"/>
      <c r="H251" s="297"/>
      <c r="I251" s="297"/>
      <c r="J251" s="297"/>
    </row>
    <row r="252" spans="2:10" s="22" customFormat="1" ht="11.25" customHeight="1">
      <c r="B252" s="113"/>
      <c r="C252" s="507">
        <v>43143</v>
      </c>
      <c r="D252" s="508">
        <v>69.374099871999704</v>
      </c>
      <c r="E252" s="508">
        <v>122.23474632144273</v>
      </c>
      <c r="F252" s="508">
        <f t="shared" si="48"/>
        <v>69.374099871999704</v>
      </c>
      <c r="G252" s="802"/>
      <c r="H252" s="297"/>
      <c r="I252" s="297"/>
      <c r="J252" s="297"/>
    </row>
    <row r="253" spans="2:10" s="22" customFormat="1" ht="11.25" customHeight="1">
      <c r="B253" s="113"/>
      <c r="C253" s="507">
        <v>43144</v>
      </c>
      <c r="D253" s="508">
        <v>94.226937927999998</v>
      </c>
      <c r="E253" s="508">
        <v>122.23474632144273</v>
      </c>
      <c r="F253" s="508">
        <f t="shared" si="48"/>
        <v>94.226937927999998</v>
      </c>
      <c r="G253" s="802"/>
      <c r="H253" s="297"/>
      <c r="I253" s="297"/>
      <c r="J253" s="297"/>
    </row>
    <row r="254" spans="2:10" s="22" customFormat="1" ht="11.25" customHeight="1">
      <c r="B254" s="113"/>
      <c r="C254" s="507">
        <v>43145</v>
      </c>
      <c r="D254" s="508">
        <v>112.94239189800008</v>
      </c>
      <c r="E254" s="508">
        <v>122.23474632144273</v>
      </c>
      <c r="F254" s="508">
        <f t="shared" si="48"/>
        <v>112.94239189800008</v>
      </c>
      <c r="G254" s="802"/>
      <c r="H254" s="297"/>
      <c r="I254" s="297"/>
      <c r="J254" s="297"/>
    </row>
    <row r="255" spans="2:10" s="22" customFormat="1" ht="11.25" customHeight="1">
      <c r="B255" s="113"/>
      <c r="C255" s="507">
        <v>43146</v>
      </c>
      <c r="D255" s="508">
        <v>133.20955556600001</v>
      </c>
      <c r="E255" s="508">
        <v>122.23474632144273</v>
      </c>
      <c r="F255" s="508">
        <f t="shared" si="48"/>
        <v>122.23474632144273</v>
      </c>
      <c r="G255" s="802"/>
      <c r="H255" s="297"/>
      <c r="I255" s="297"/>
      <c r="J255" s="297"/>
    </row>
    <row r="256" spans="2:10" s="22" customFormat="1" ht="11.25" customHeight="1">
      <c r="B256" s="113"/>
      <c r="C256" s="507">
        <v>43147</v>
      </c>
      <c r="D256" s="508">
        <v>128.22247856600001</v>
      </c>
      <c r="E256" s="508">
        <v>122.23474632144273</v>
      </c>
      <c r="F256" s="508">
        <f t="shared" si="48"/>
        <v>122.23474632144273</v>
      </c>
      <c r="G256" s="802"/>
      <c r="H256" s="297"/>
      <c r="I256" s="297"/>
      <c r="J256" s="297"/>
    </row>
    <row r="257" spans="2:10" s="22" customFormat="1" ht="11.25" customHeight="1">
      <c r="B257" s="113"/>
      <c r="C257" s="507">
        <v>43148</v>
      </c>
      <c r="D257" s="508">
        <v>138.29318329399976</v>
      </c>
      <c r="E257" s="508">
        <v>122.23474632144273</v>
      </c>
      <c r="F257" s="508">
        <f t="shared" si="48"/>
        <v>122.23474632144273</v>
      </c>
      <c r="G257" s="802"/>
      <c r="H257" s="297"/>
      <c r="I257" s="297"/>
      <c r="J257" s="297"/>
    </row>
    <row r="258" spans="2:10" s="22" customFormat="1" ht="11.25" customHeight="1">
      <c r="B258" s="113"/>
      <c r="C258" s="507">
        <v>43149</v>
      </c>
      <c r="D258" s="508">
        <v>133.09562086599985</v>
      </c>
      <c r="E258" s="508">
        <v>122.23474632144273</v>
      </c>
      <c r="F258" s="508">
        <f t="shared" si="48"/>
        <v>122.23474632144273</v>
      </c>
      <c r="G258" s="802"/>
      <c r="H258" s="297"/>
      <c r="I258" s="297"/>
      <c r="J258" s="297"/>
    </row>
    <row r="259" spans="2:10" s="22" customFormat="1" ht="11.25" customHeight="1">
      <c r="B259" s="113"/>
      <c r="C259" s="507">
        <v>43150</v>
      </c>
      <c r="D259" s="508">
        <v>134.08807781600044</v>
      </c>
      <c r="E259" s="508">
        <v>122.23474632144273</v>
      </c>
      <c r="F259" s="508">
        <f t="shared" si="48"/>
        <v>122.23474632144273</v>
      </c>
      <c r="G259" s="802"/>
      <c r="H259" s="297"/>
      <c r="I259" s="297"/>
      <c r="J259" s="297"/>
    </row>
    <row r="260" spans="2:10" s="22" customFormat="1" ht="11.25" customHeight="1">
      <c r="B260" s="113"/>
      <c r="C260" s="507">
        <v>43151</v>
      </c>
      <c r="D260" s="508">
        <v>134.19744140599948</v>
      </c>
      <c r="E260" s="508">
        <v>122.23474632144273</v>
      </c>
      <c r="F260" s="508">
        <f t="shared" si="48"/>
        <v>122.23474632144273</v>
      </c>
      <c r="G260" s="802"/>
      <c r="H260" s="297"/>
      <c r="I260" s="297"/>
      <c r="J260" s="297"/>
    </row>
    <row r="261" spans="2:10" s="22" customFormat="1" ht="11.25" customHeight="1">
      <c r="B261" s="113"/>
      <c r="C261" s="507">
        <v>43152</v>
      </c>
      <c r="D261" s="508">
        <v>118.39809074400038</v>
      </c>
      <c r="E261" s="508">
        <v>122.23474632144273</v>
      </c>
      <c r="F261" s="508">
        <f t="shared" si="48"/>
        <v>118.39809074400038</v>
      </c>
      <c r="G261" s="802"/>
      <c r="H261" s="297"/>
      <c r="I261" s="297"/>
      <c r="J261" s="297"/>
    </row>
    <row r="262" spans="2:10" s="22" customFormat="1" ht="11.25" customHeight="1">
      <c r="B262" s="113"/>
      <c r="C262" s="507">
        <v>43153</v>
      </c>
      <c r="D262" s="508">
        <v>100.02392709400036</v>
      </c>
      <c r="E262" s="508">
        <v>122.23474632144273</v>
      </c>
      <c r="F262" s="508">
        <f t="shared" si="48"/>
        <v>100.02392709400036</v>
      </c>
      <c r="G262" s="802"/>
      <c r="H262" s="297"/>
      <c r="I262" s="297"/>
      <c r="J262" s="297"/>
    </row>
    <row r="263" spans="2:10" s="22" customFormat="1" ht="11.25" customHeight="1">
      <c r="B263" s="113"/>
      <c r="C263" s="507">
        <v>43154</v>
      </c>
      <c r="D263" s="508">
        <v>62.946316363999244</v>
      </c>
      <c r="E263" s="508">
        <v>122.23474632144273</v>
      </c>
      <c r="F263" s="508">
        <f t="shared" si="48"/>
        <v>62.946316363999244</v>
      </c>
      <c r="G263" s="802"/>
      <c r="H263" s="297"/>
      <c r="I263" s="297"/>
      <c r="J263" s="297"/>
    </row>
    <row r="264" spans="2:10" s="22" customFormat="1" ht="11.25" customHeight="1">
      <c r="B264" s="113"/>
      <c r="C264" s="507">
        <v>43155</v>
      </c>
      <c r="D264" s="508">
        <v>95.437508968000529</v>
      </c>
      <c r="E264" s="508">
        <v>122.23474632144273</v>
      </c>
      <c r="F264" s="508">
        <f t="shared" si="48"/>
        <v>95.437508968000529</v>
      </c>
      <c r="G264" s="802"/>
      <c r="H264" s="297"/>
      <c r="I264" s="297"/>
      <c r="J264" s="297"/>
    </row>
    <row r="265" spans="2:10" s="22" customFormat="1" ht="11.25" customHeight="1">
      <c r="B265" s="113"/>
      <c r="C265" s="507">
        <v>43156</v>
      </c>
      <c r="D265" s="508">
        <v>86.890734556000154</v>
      </c>
      <c r="E265" s="508">
        <v>122.23474632144273</v>
      </c>
      <c r="F265" s="508">
        <f t="shared" si="48"/>
        <v>86.890734556000154</v>
      </c>
      <c r="G265" s="802"/>
      <c r="H265" s="297"/>
      <c r="I265" s="297"/>
      <c r="J265" s="297"/>
    </row>
    <row r="266" spans="2:10" s="22" customFormat="1" ht="11.25" customHeight="1">
      <c r="B266" s="113"/>
      <c r="C266" s="507">
        <v>43157</v>
      </c>
      <c r="D266" s="508">
        <v>94.1496125179996</v>
      </c>
      <c r="E266" s="508">
        <v>122.23474632144273</v>
      </c>
      <c r="F266" s="508">
        <f t="shared" si="48"/>
        <v>94.1496125179996</v>
      </c>
      <c r="G266" s="802"/>
      <c r="H266" s="297"/>
      <c r="I266" s="297"/>
      <c r="J266" s="297"/>
    </row>
    <row r="267" spans="2:10" s="22" customFormat="1" ht="11.25" customHeight="1">
      <c r="B267" s="113"/>
      <c r="C267" s="507">
        <v>43158</v>
      </c>
      <c r="D267" s="508">
        <v>72.37554608999983</v>
      </c>
      <c r="E267" s="508">
        <v>122.23474632144273</v>
      </c>
      <c r="F267" s="508">
        <f t="shared" si="48"/>
        <v>72.37554608999983</v>
      </c>
      <c r="G267" s="802"/>
      <c r="H267" s="297"/>
      <c r="I267" s="297"/>
      <c r="J267" s="297"/>
    </row>
    <row r="268" spans="2:10" s="22" customFormat="1" ht="11.25" customHeight="1">
      <c r="B268" s="113"/>
      <c r="C268" s="507">
        <v>43159</v>
      </c>
      <c r="D268" s="508">
        <v>105.78097549199975</v>
      </c>
      <c r="E268" s="508">
        <v>122.23474632144273</v>
      </c>
      <c r="F268" s="508">
        <f t="shared" si="48"/>
        <v>105.78097549199975</v>
      </c>
      <c r="G268" s="802"/>
      <c r="H268" s="297"/>
      <c r="I268" s="297"/>
      <c r="J268" s="297"/>
    </row>
    <row r="269" spans="2:10" s="22" customFormat="1" ht="11.25" customHeight="1">
      <c r="B269" s="113"/>
      <c r="C269" s="507">
        <v>43160</v>
      </c>
      <c r="D269" s="508">
        <v>178.98040184800087</v>
      </c>
      <c r="E269" s="508">
        <v>123.04544911502903</v>
      </c>
      <c r="F269" s="508">
        <f t="shared" si="48"/>
        <v>123.04544911502903</v>
      </c>
      <c r="G269" s="802"/>
      <c r="H269" s="297"/>
      <c r="I269" s="297"/>
      <c r="J269" s="297"/>
    </row>
    <row r="270" spans="2:10" s="22" customFormat="1" ht="11.25" customHeight="1">
      <c r="B270" s="113"/>
      <c r="C270" s="507">
        <v>43161</v>
      </c>
      <c r="D270" s="508">
        <v>201.88273954199965</v>
      </c>
      <c r="E270" s="508">
        <v>123.04544911502903</v>
      </c>
      <c r="F270" s="508">
        <f t="shared" si="48"/>
        <v>123.04544911502903</v>
      </c>
      <c r="G270" s="802"/>
      <c r="H270" s="297"/>
      <c r="I270" s="297"/>
      <c r="J270" s="297"/>
    </row>
    <row r="271" spans="2:10" s="22" customFormat="1" ht="11.25" customHeight="1">
      <c r="B271" s="113"/>
      <c r="C271" s="507">
        <v>43162</v>
      </c>
      <c r="D271" s="508">
        <v>231.73633905800031</v>
      </c>
      <c r="E271" s="508">
        <v>123.04544911502903</v>
      </c>
      <c r="F271" s="508">
        <f t="shared" si="48"/>
        <v>123.04544911502903</v>
      </c>
      <c r="G271" s="802"/>
      <c r="H271" s="297"/>
      <c r="I271" s="297"/>
      <c r="J271" s="297"/>
    </row>
    <row r="272" spans="2:10" s="22" customFormat="1" ht="11.25" customHeight="1">
      <c r="B272" s="113"/>
      <c r="C272" s="507">
        <v>43163</v>
      </c>
      <c r="D272" s="508">
        <v>266.14969254999954</v>
      </c>
      <c r="E272" s="508">
        <v>123.04544911502903</v>
      </c>
      <c r="F272" s="508">
        <f t="shared" si="48"/>
        <v>123.04544911502903</v>
      </c>
      <c r="G272" s="802"/>
      <c r="H272" s="297"/>
      <c r="I272" s="297"/>
      <c r="J272" s="297"/>
    </row>
    <row r="273" spans="2:10" s="22" customFormat="1" ht="11.25" customHeight="1">
      <c r="B273" s="113"/>
      <c r="C273" s="507">
        <v>43164</v>
      </c>
      <c r="D273" s="508">
        <v>280.78351580800012</v>
      </c>
      <c r="E273" s="508">
        <v>123.04544911502903</v>
      </c>
      <c r="F273" s="508">
        <f t="shared" si="48"/>
        <v>123.04544911502903</v>
      </c>
      <c r="G273" s="802"/>
      <c r="H273" s="297"/>
      <c r="I273" s="297"/>
      <c r="J273" s="297"/>
    </row>
    <row r="274" spans="2:10" s="22" customFormat="1" ht="11.25" customHeight="1">
      <c r="B274" s="113"/>
      <c r="C274" s="507">
        <v>43165</v>
      </c>
      <c r="D274" s="508">
        <v>238.13106541399978</v>
      </c>
      <c r="E274" s="508">
        <v>123.04544911502903</v>
      </c>
      <c r="F274" s="508">
        <f t="shared" si="48"/>
        <v>123.04544911502903</v>
      </c>
      <c r="G274" s="802"/>
      <c r="H274" s="297"/>
      <c r="I274" s="297"/>
      <c r="J274" s="297"/>
    </row>
    <row r="275" spans="2:10" s="22" customFormat="1" ht="11.25" customHeight="1">
      <c r="B275" s="113"/>
      <c r="C275" s="507">
        <v>43166</v>
      </c>
      <c r="D275" s="508">
        <v>215.7201776159998</v>
      </c>
      <c r="E275" s="508">
        <v>123.04544911502903</v>
      </c>
      <c r="F275" s="508">
        <f t="shared" ref="F275:F338" si="49">IF($D275&gt;E275,E275,$D275)</f>
        <v>123.04544911502903</v>
      </c>
      <c r="G275" s="802"/>
      <c r="H275" s="297"/>
      <c r="I275" s="297"/>
      <c r="J275" s="297"/>
    </row>
    <row r="276" spans="2:10" s="22" customFormat="1" ht="11.25" customHeight="1">
      <c r="B276" s="113"/>
      <c r="C276" s="507">
        <v>43167</v>
      </c>
      <c r="D276" s="508">
        <v>180.90718696600015</v>
      </c>
      <c r="E276" s="508">
        <v>123.04544911502903</v>
      </c>
      <c r="F276" s="508">
        <f t="shared" si="49"/>
        <v>123.04544911502903</v>
      </c>
      <c r="G276" s="802"/>
      <c r="H276" s="297"/>
      <c r="I276" s="297"/>
      <c r="J276" s="297"/>
    </row>
    <row r="277" spans="2:10" s="22" customFormat="1" ht="11.25" customHeight="1">
      <c r="B277" s="113"/>
      <c r="C277" s="507">
        <v>43168</v>
      </c>
      <c r="D277" s="508">
        <v>258.98821041599979</v>
      </c>
      <c r="E277" s="508">
        <v>123.04544911502903</v>
      </c>
      <c r="F277" s="508">
        <f t="shared" si="49"/>
        <v>123.04544911502903</v>
      </c>
      <c r="G277" s="802"/>
      <c r="H277" s="297"/>
      <c r="I277" s="297"/>
      <c r="J277" s="297"/>
    </row>
    <row r="278" spans="2:10" s="22" customFormat="1" ht="11.25" customHeight="1">
      <c r="B278" s="113"/>
      <c r="C278" s="507">
        <v>43169</v>
      </c>
      <c r="D278" s="508">
        <v>508.47937581800011</v>
      </c>
      <c r="E278" s="508">
        <v>123.04544911502903</v>
      </c>
      <c r="F278" s="508">
        <f t="shared" si="49"/>
        <v>123.04544911502903</v>
      </c>
      <c r="G278" s="802"/>
      <c r="H278" s="297"/>
      <c r="I278" s="297"/>
      <c r="J278" s="297"/>
    </row>
    <row r="279" spans="2:10" s="22" customFormat="1" ht="11.25" customHeight="1">
      <c r="B279" s="113"/>
      <c r="C279" s="507">
        <v>43170</v>
      </c>
      <c r="D279" s="508">
        <v>448.69639765200071</v>
      </c>
      <c r="E279" s="508">
        <v>123.04544911502903</v>
      </c>
      <c r="F279" s="508">
        <f t="shared" si="49"/>
        <v>123.04544911502903</v>
      </c>
      <c r="G279" s="802"/>
      <c r="H279" s="297"/>
      <c r="I279" s="297"/>
      <c r="J279" s="297"/>
    </row>
    <row r="280" spans="2:10" s="22" customFormat="1" ht="11.25" customHeight="1">
      <c r="B280" s="113"/>
      <c r="C280" s="507">
        <v>43171</v>
      </c>
      <c r="D280" s="508">
        <v>403.93001681799944</v>
      </c>
      <c r="E280" s="508">
        <v>123.04544911502903</v>
      </c>
      <c r="F280" s="508">
        <f t="shared" si="49"/>
        <v>123.04544911502903</v>
      </c>
      <c r="G280" s="802"/>
      <c r="H280" s="297"/>
      <c r="I280" s="297"/>
      <c r="J280" s="297"/>
    </row>
    <row r="281" spans="2:10" s="22" customFormat="1" ht="11.25" customHeight="1">
      <c r="B281" s="113"/>
      <c r="C281" s="507">
        <v>43172</v>
      </c>
      <c r="D281" s="508">
        <v>296.76694019600029</v>
      </c>
      <c r="E281" s="508">
        <v>123.04544911502903</v>
      </c>
      <c r="F281" s="508">
        <f t="shared" si="49"/>
        <v>123.04544911502903</v>
      </c>
      <c r="G281" s="802"/>
      <c r="H281" s="297"/>
      <c r="I281" s="297"/>
      <c r="J281" s="297"/>
    </row>
    <row r="282" spans="2:10" s="22" customFormat="1" ht="11.25" customHeight="1">
      <c r="B282" s="113"/>
      <c r="C282" s="507">
        <v>43173</v>
      </c>
      <c r="D282" s="508">
        <v>477.07701482599987</v>
      </c>
      <c r="E282" s="508">
        <v>123.04544911502903</v>
      </c>
      <c r="F282" s="508">
        <f t="shared" si="49"/>
        <v>123.04544911502903</v>
      </c>
      <c r="G282" s="802"/>
      <c r="H282" s="297"/>
      <c r="I282" s="297"/>
      <c r="J282" s="297"/>
    </row>
    <row r="283" spans="2:10" s="22" customFormat="1" ht="11.25" customHeight="1">
      <c r="B283" s="113"/>
      <c r="C283" s="507">
        <v>43174</v>
      </c>
      <c r="D283" s="508">
        <v>391.78752665199977</v>
      </c>
      <c r="E283" s="508">
        <v>123.04544911502903</v>
      </c>
      <c r="F283" s="508">
        <f t="shared" si="49"/>
        <v>123.04544911502903</v>
      </c>
      <c r="G283" s="802"/>
      <c r="H283" s="297"/>
      <c r="I283" s="297"/>
      <c r="J283" s="297"/>
    </row>
    <row r="284" spans="2:10" s="22" customFormat="1" ht="11.25" customHeight="1">
      <c r="B284" s="113"/>
      <c r="C284" s="507">
        <v>43175</v>
      </c>
      <c r="D284" s="508">
        <v>372.84823746600085</v>
      </c>
      <c r="E284" s="508">
        <v>123.04544911502903</v>
      </c>
      <c r="F284" s="508">
        <f t="shared" si="49"/>
        <v>123.04544911502903</v>
      </c>
      <c r="G284" s="802"/>
      <c r="H284" s="297"/>
      <c r="I284" s="297"/>
      <c r="J284" s="297"/>
    </row>
    <row r="285" spans="2:10" s="22" customFormat="1" ht="11.25" customHeight="1">
      <c r="B285" s="113"/>
      <c r="C285" s="507">
        <v>43176</v>
      </c>
      <c r="D285" s="508">
        <v>367.38850625000032</v>
      </c>
      <c r="E285" s="508">
        <v>123.04544911502903</v>
      </c>
      <c r="F285" s="508">
        <f t="shared" si="49"/>
        <v>123.04544911502903</v>
      </c>
      <c r="G285" s="802"/>
      <c r="H285" s="297"/>
      <c r="I285" s="297"/>
      <c r="J285" s="297"/>
    </row>
    <row r="286" spans="2:10" s="22" customFormat="1" ht="11.25" customHeight="1">
      <c r="B286" s="113"/>
      <c r="C286" s="507">
        <v>43177</v>
      </c>
      <c r="D286" s="508">
        <v>322.30071002999892</v>
      </c>
      <c r="E286" s="508">
        <v>123.04544911502903</v>
      </c>
      <c r="F286" s="508">
        <f t="shared" si="49"/>
        <v>123.04544911502903</v>
      </c>
      <c r="G286" s="802"/>
      <c r="H286" s="297"/>
      <c r="I286" s="297"/>
      <c r="J286" s="297"/>
    </row>
    <row r="287" spans="2:10" s="22" customFormat="1" ht="11.25" customHeight="1">
      <c r="B287" s="113"/>
      <c r="C287" s="507">
        <v>43178</v>
      </c>
      <c r="D287" s="508">
        <v>319.42373380199984</v>
      </c>
      <c r="E287" s="508">
        <v>123.04544911502903</v>
      </c>
      <c r="F287" s="508">
        <f t="shared" si="49"/>
        <v>123.04544911502903</v>
      </c>
      <c r="G287" s="802"/>
      <c r="H287" s="297"/>
      <c r="I287" s="297"/>
      <c r="J287" s="297"/>
    </row>
    <row r="288" spans="2:10" s="22" customFormat="1" ht="11.25" customHeight="1">
      <c r="B288" s="113"/>
      <c r="C288" s="507">
        <v>43179</v>
      </c>
      <c r="D288" s="508">
        <v>243.17582171799972</v>
      </c>
      <c r="E288" s="508">
        <v>123.04544911502903</v>
      </c>
      <c r="F288" s="508">
        <f t="shared" si="49"/>
        <v>123.04544911502903</v>
      </c>
      <c r="G288" s="802"/>
      <c r="H288" s="297"/>
      <c r="I288" s="297"/>
      <c r="J288" s="297"/>
    </row>
    <row r="289" spans="2:10" s="22" customFormat="1" ht="11.25" customHeight="1">
      <c r="B289" s="113"/>
      <c r="C289" s="507">
        <v>43180</v>
      </c>
      <c r="D289" s="508">
        <v>212.62120034800108</v>
      </c>
      <c r="E289" s="508">
        <v>123.04544911502903</v>
      </c>
      <c r="F289" s="508">
        <f t="shared" si="49"/>
        <v>123.04544911502903</v>
      </c>
      <c r="G289" s="802"/>
      <c r="H289" s="297"/>
      <c r="I289" s="297"/>
      <c r="J289" s="297"/>
    </row>
    <row r="290" spans="2:10" s="22" customFormat="1" ht="11.25" customHeight="1">
      <c r="B290" s="113"/>
      <c r="C290" s="507">
        <v>43181</v>
      </c>
      <c r="D290" s="508">
        <v>259.7173753699995</v>
      </c>
      <c r="E290" s="508">
        <v>123.04544911502903</v>
      </c>
      <c r="F290" s="508">
        <f t="shared" si="49"/>
        <v>123.04544911502903</v>
      </c>
      <c r="G290" s="802"/>
      <c r="H290" s="297"/>
      <c r="I290" s="297"/>
      <c r="J290" s="297"/>
    </row>
    <row r="291" spans="2:10" s="22" customFormat="1" ht="11.25" customHeight="1">
      <c r="B291" s="113"/>
      <c r="C291" s="507">
        <v>43182</v>
      </c>
      <c r="D291" s="508">
        <v>224.24443767200003</v>
      </c>
      <c r="E291" s="508">
        <v>123.04544911502903</v>
      </c>
      <c r="F291" s="508">
        <f t="shared" si="49"/>
        <v>123.04544911502903</v>
      </c>
      <c r="G291" s="802"/>
      <c r="H291" s="297"/>
      <c r="I291" s="297"/>
      <c r="J291" s="297"/>
    </row>
    <row r="292" spans="2:10" s="22" customFormat="1" ht="11.25" customHeight="1">
      <c r="B292" s="113"/>
      <c r="C292" s="507">
        <v>43183</v>
      </c>
      <c r="D292" s="508">
        <v>227.66554067600012</v>
      </c>
      <c r="E292" s="508">
        <v>123.04544911502903</v>
      </c>
      <c r="F292" s="508">
        <f t="shared" si="49"/>
        <v>123.04544911502903</v>
      </c>
      <c r="G292" s="802"/>
      <c r="H292" s="297"/>
      <c r="I292" s="297"/>
      <c r="J292" s="297"/>
    </row>
    <row r="293" spans="2:10" s="22" customFormat="1" ht="11.25" customHeight="1">
      <c r="B293" s="113"/>
      <c r="C293" s="507">
        <v>43184</v>
      </c>
      <c r="D293" s="508">
        <v>197.52040654999973</v>
      </c>
      <c r="E293" s="508">
        <v>123.04544911502903</v>
      </c>
      <c r="F293" s="508">
        <f t="shared" si="49"/>
        <v>123.04544911502903</v>
      </c>
      <c r="G293" s="802"/>
      <c r="H293" s="297"/>
      <c r="I293" s="297"/>
      <c r="J293" s="297"/>
    </row>
    <row r="294" spans="2:10" s="22" customFormat="1" ht="11.25" customHeight="1">
      <c r="B294" s="113"/>
      <c r="C294" s="507">
        <v>43185</v>
      </c>
      <c r="D294" s="508">
        <v>174.88350930200093</v>
      </c>
      <c r="E294" s="508">
        <v>123.04544911502903</v>
      </c>
      <c r="F294" s="508">
        <f t="shared" si="49"/>
        <v>123.04544911502903</v>
      </c>
      <c r="G294" s="802"/>
      <c r="H294" s="297"/>
      <c r="I294" s="297"/>
      <c r="J294" s="297"/>
    </row>
    <row r="295" spans="2:10" s="22" customFormat="1" ht="11.25" customHeight="1">
      <c r="B295" s="113"/>
      <c r="C295" s="507">
        <v>43186</v>
      </c>
      <c r="D295" s="508">
        <v>197.23063437199974</v>
      </c>
      <c r="E295" s="508">
        <v>123.04544911502903</v>
      </c>
      <c r="F295" s="508">
        <f t="shared" si="49"/>
        <v>123.04544911502903</v>
      </c>
      <c r="G295" s="802"/>
      <c r="H295" s="297"/>
      <c r="I295" s="297"/>
      <c r="J295" s="297"/>
    </row>
    <row r="296" spans="2:10" s="22" customFormat="1" ht="11.25" customHeight="1">
      <c r="B296" s="113"/>
      <c r="C296" s="507">
        <v>43187</v>
      </c>
      <c r="D296" s="508">
        <v>183.19844093400036</v>
      </c>
      <c r="E296" s="508">
        <v>123.04544911502903</v>
      </c>
      <c r="F296" s="508">
        <f t="shared" si="49"/>
        <v>123.04544911502903</v>
      </c>
      <c r="G296" s="802"/>
      <c r="H296" s="297"/>
      <c r="I296" s="297"/>
      <c r="J296" s="297"/>
    </row>
    <row r="297" spans="2:10" s="22" customFormat="1" ht="11.25" customHeight="1">
      <c r="B297" s="113"/>
      <c r="C297" s="507">
        <v>43188</v>
      </c>
      <c r="D297" s="508">
        <v>191.34344834999959</v>
      </c>
      <c r="E297" s="508">
        <v>123.04544911502903</v>
      </c>
      <c r="F297" s="508">
        <f t="shared" si="49"/>
        <v>123.04544911502903</v>
      </c>
      <c r="G297" s="802"/>
      <c r="H297" s="297"/>
      <c r="I297" s="297"/>
      <c r="J297" s="297"/>
    </row>
    <row r="298" spans="2:10" s="22" customFormat="1" ht="11.25" customHeight="1">
      <c r="B298" s="113"/>
      <c r="C298" s="507">
        <v>43189</v>
      </c>
      <c r="D298" s="508">
        <v>203.26603734199892</v>
      </c>
      <c r="E298" s="508">
        <v>123.04544911502903</v>
      </c>
      <c r="F298" s="508">
        <f t="shared" si="49"/>
        <v>123.04544911502903</v>
      </c>
      <c r="G298" s="802"/>
      <c r="H298" s="297"/>
      <c r="I298" s="297"/>
      <c r="J298" s="297"/>
    </row>
    <row r="299" spans="2:10" s="22" customFormat="1" ht="11.25" customHeight="1">
      <c r="B299" s="113"/>
      <c r="C299" s="507">
        <v>43190</v>
      </c>
      <c r="D299" s="508">
        <v>208.34055919400006</v>
      </c>
      <c r="E299" s="508">
        <v>123.04544911502903</v>
      </c>
      <c r="F299" s="508">
        <f t="shared" si="49"/>
        <v>123.04544911502903</v>
      </c>
      <c r="G299" s="802"/>
      <c r="H299" s="297"/>
      <c r="I299" s="297"/>
      <c r="J299" s="297"/>
    </row>
    <row r="300" spans="2:10" s="22" customFormat="1" ht="11.25" customHeight="1">
      <c r="B300" s="113"/>
      <c r="C300" s="507">
        <v>43191</v>
      </c>
      <c r="D300" s="508">
        <v>180.64092513600011</v>
      </c>
      <c r="E300" s="508">
        <v>124.98173132994</v>
      </c>
      <c r="F300" s="508">
        <f t="shared" si="49"/>
        <v>124.98173132994</v>
      </c>
      <c r="G300" s="802"/>
      <c r="H300" s="297"/>
      <c r="I300" s="297"/>
      <c r="J300" s="297"/>
    </row>
    <row r="301" spans="2:10" s="22" customFormat="1" ht="11.25" customHeight="1">
      <c r="B301" s="113"/>
      <c r="C301" s="507">
        <v>43192</v>
      </c>
      <c r="D301" s="508">
        <v>206.37630946400034</v>
      </c>
      <c r="E301" s="508">
        <v>124.98173132994</v>
      </c>
      <c r="F301" s="508">
        <f t="shared" si="49"/>
        <v>124.98173132994</v>
      </c>
      <c r="G301" s="802"/>
      <c r="H301" s="297"/>
      <c r="I301" s="297"/>
      <c r="J301" s="297"/>
    </row>
    <row r="302" spans="2:10" s="22" customFormat="1" ht="11.25" customHeight="1">
      <c r="B302" s="113"/>
      <c r="C302" s="507">
        <v>43193</v>
      </c>
      <c r="D302" s="508">
        <v>216.29166977199995</v>
      </c>
      <c r="E302" s="508">
        <v>124.98173132994</v>
      </c>
      <c r="F302" s="508">
        <f t="shared" si="49"/>
        <v>124.98173132994</v>
      </c>
      <c r="G302" s="802"/>
      <c r="H302" s="297"/>
      <c r="I302" s="297"/>
      <c r="J302" s="297"/>
    </row>
    <row r="303" spans="2:10" s="22" customFormat="1" ht="11.25" customHeight="1">
      <c r="B303" s="113"/>
      <c r="C303" s="507">
        <v>43194</v>
      </c>
      <c r="D303" s="508">
        <v>250.44172915600009</v>
      </c>
      <c r="E303" s="508">
        <v>124.98173132994</v>
      </c>
      <c r="F303" s="508">
        <f t="shared" si="49"/>
        <v>124.98173132994</v>
      </c>
      <c r="G303" s="802"/>
      <c r="H303" s="297"/>
      <c r="I303" s="297"/>
      <c r="J303" s="297"/>
    </row>
    <row r="304" spans="2:10" s="22" customFormat="1" ht="11.25" customHeight="1">
      <c r="B304" s="113"/>
      <c r="C304" s="507">
        <v>43195</v>
      </c>
      <c r="D304" s="508">
        <v>196.75077450199959</v>
      </c>
      <c r="E304" s="508">
        <v>124.98173132994</v>
      </c>
      <c r="F304" s="508">
        <f t="shared" si="49"/>
        <v>124.98173132994</v>
      </c>
      <c r="G304" s="802"/>
      <c r="H304" s="297"/>
      <c r="I304" s="297"/>
      <c r="J304" s="297"/>
    </row>
    <row r="305" spans="2:10" s="22" customFormat="1" ht="11.25" customHeight="1">
      <c r="B305" s="113"/>
      <c r="C305" s="507">
        <v>43196</v>
      </c>
      <c r="D305" s="508">
        <v>213.14835845800005</v>
      </c>
      <c r="E305" s="508">
        <v>124.98173132994</v>
      </c>
      <c r="F305" s="508">
        <f t="shared" si="49"/>
        <v>124.98173132994</v>
      </c>
      <c r="G305" s="802"/>
      <c r="H305" s="297"/>
      <c r="I305" s="297"/>
      <c r="J305" s="297"/>
    </row>
    <row r="306" spans="2:10" s="22" customFormat="1" ht="11.25" customHeight="1">
      <c r="B306" s="113"/>
      <c r="C306" s="507">
        <v>43197</v>
      </c>
      <c r="D306" s="508">
        <v>221.89988266800003</v>
      </c>
      <c r="E306" s="508">
        <v>124.98173132994</v>
      </c>
      <c r="F306" s="508">
        <f t="shared" si="49"/>
        <v>124.98173132994</v>
      </c>
      <c r="G306" s="802"/>
      <c r="H306" s="297"/>
      <c r="I306" s="297"/>
      <c r="J306" s="297"/>
    </row>
    <row r="307" spans="2:10" s="22" customFormat="1" ht="11.25" customHeight="1">
      <c r="B307" s="113"/>
      <c r="C307" s="507">
        <v>43198</v>
      </c>
      <c r="D307" s="508">
        <v>216.58680302600061</v>
      </c>
      <c r="E307" s="508">
        <v>124.98173132994</v>
      </c>
      <c r="F307" s="508">
        <f t="shared" si="49"/>
        <v>124.98173132994</v>
      </c>
      <c r="G307" s="802"/>
      <c r="H307" s="297"/>
      <c r="I307" s="297"/>
      <c r="J307" s="297"/>
    </row>
    <row r="308" spans="2:10" s="22" customFormat="1" ht="11.25" customHeight="1">
      <c r="B308" s="113"/>
      <c r="C308" s="507">
        <v>43199</v>
      </c>
      <c r="D308" s="508">
        <v>335.10069685799931</v>
      </c>
      <c r="E308" s="508">
        <v>124.98173132994</v>
      </c>
      <c r="F308" s="508">
        <f t="shared" si="49"/>
        <v>124.98173132994</v>
      </c>
      <c r="G308" s="802"/>
      <c r="H308" s="297"/>
      <c r="I308" s="297"/>
      <c r="J308" s="297"/>
    </row>
    <row r="309" spans="2:10" s="22" customFormat="1" ht="11.25" customHeight="1">
      <c r="B309" s="113"/>
      <c r="C309" s="507">
        <v>43200</v>
      </c>
      <c r="D309" s="508">
        <v>294.00231751600057</v>
      </c>
      <c r="E309" s="508">
        <v>124.98173132994</v>
      </c>
      <c r="F309" s="508">
        <f t="shared" si="49"/>
        <v>124.98173132994</v>
      </c>
      <c r="G309" s="802"/>
      <c r="H309" s="297"/>
      <c r="I309" s="297"/>
      <c r="J309" s="297"/>
    </row>
    <row r="310" spans="2:10" s="22" customFormat="1" ht="11.25" customHeight="1">
      <c r="B310" s="113"/>
      <c r="C310" s="507">
        <v>43201</v>
      </c>
      <c r="D310" s="508">
        <v>233.969173998</v>
      </c>
      <c r="E310" s="508">
        <v>124.98173132994</v>
      </c>
      <c r="F310" s="508">
        <f t="shared" si="49"/>
        <v>124.98173132994</v>
      </c>
      <c r="G310" s="802"/>
      <c r="H310" s="297"/>
      <c r="I310" s="297"/>
      <c r="J310" s="297"/>
    </row>
    <row r="311" spans="2:10" s="22" customFormat="1" ht="11.25" customHeight="1">
      <c r="B311" s="113"/>
      <c r="C311" s="507">
        <v>43202</v>
      </c>
      <c r="D311" s="508">
        <v>312.56351789200062</v>
      </c>
      <c r="E311" s="508">
        <v>124.98173132994</v>
      </c>
      <c r="F311" s="508">
        <f t="shared" si="49"/>
        <v>124.98173132994</v>
      </c>
      <c r="G311" s="802"/>
      <c r="H311" s="297"/>
      <c r="I311" s="297"/>
      <c r="J311" s="297"/>
    </row>
    <row r="312" spans="2:10" s="22" customFormat="1" ht="11.25" customHeight="1">
      <c r="B312" s="113"/>
      <c r="C312" s="507">
        <v>43203</v>
      </c>
      <c r="D312" s="508">
        <v>281.97988253599908</v>
      </c>
      <c r="E312" s="508">
        <v>124.98173132994</v>
      </c>
      <c r="F312" s="508">
        <f t="shared" si="49"/>
        <v>124.98173132994</v>
      </c>
      <c r="G312" s="802"/>
      <c r="H312" s="297"/>
      <c r="I312" s="297"/>
      <c r="J312" s="297"/>
    </row>
    <row r="313" spans="2:10" s="22" customFormat="1" ht="11.25" customHeight="1">
      <c r="B313" s="113"/>
      <c r="C313" s="507">
        <v>43204</v>
      </c>
      <c r="D313" s="508">
        <v>248.9169950080003</v>
      </c>
      <c r="E313" s="508">
        <v>124.98173132994</v>
      </c>
      <c r="F313" s="508">
        <f t="shared" si="49"/>
        <v>124.98173132994</v>
      </c>
      <c r="G313" s="802"/>
      <c r="H313" s="297"/>
      <c r="I313" s="297"/>
      <c r="J313" s="297"/>
    </row>
    <row r="314" spans="2:10" s="22" customFormat="1" ht="11.25" customHeight="1">
      <c r="B314" s="113"/>
      <c r="C314" s="507">
        <v>43205</v>
      </c>
      <c r="D314" s="508">
        <v>240.38875156599943</v>
      </c>
      <c r="E314" s="508">
        <v>124.98173132994</v>
      </c>
      <c r="F314" s="508">
        <f t="shared" si="49"/>
        <v>124.98173132994</v>
      </c>
      <c r="G314" s="802"/>
      <c r="H314" s="297"/>
      <c r="I314" s="297"/>
      <c r="J314" s="297"/>
    </row>
    <row r="315" spans="2:10" s="22" customFormat="1" ht="11.25" customHeight="1">
      <c r="B315" s="113"/>
      <c r="C315" s="507">
        <v>43206</v>
      </c>
      <c r="D315" s="508">
        <v>294.6830245980014</v>
      </c>
      <c r="E315" s="508">
        <v>124.98173132994</v>
      </c>
      <c r="F315" s="508">
        <f t="shared" si="49"/>
        <v>124.98173132994</v>
      </c>
      <c r="G315" s="802"/>
      <c r="H315" s="297"/>
      <c r="I315" s="297"/>
      <c r="J315" s="297"/>
    </row>
    <row r="316" spans="2:10" s="22" customFormat="1" ht="11.25" customHeight="1">
      <c r="B316" s="113"/>
      <c r="C316" s="507">
        <v>43207</v>
      </c>
      <c r="D316" s="508">
        <v>272.28712626600009</v>
      </c>
      <c r="E316" s="508">
        <v>124.98173132994</v>
      </c>
      <c r="F316" s="508">
        <f t="shared" si="49"/>
        <v>124.98173132994</v>
      </c>
      <c r="G316" s="802"/>
      <c r="H316" s="297"/>
      <c r="I316" s="297"/>
      <c r="J316" s="297"/>
    </row>
    <row r="317" spans="2:10" s="22" customFormat="1" ht="11.25" customHeight="1">
      <c r="B317" s="113"/>
      <c r="C317" s="507">
        <v>43208</v>
      </c>
      <c r="D317" s="508">
        <v>249.0718813019993</v>
      </c>
      <c r="E317" s="508">
        <v>124.98173132994</v>
      </c>
      <c r="F317" s="508">
        <f t="shared" si="49"/>
        <v>124.98173132994</v>
      </c>
      <c r="G317" s="802"/>
      <c r="H317" s="297"/>
      <c r="I317" s="297"/>
      <c r="J317" s="297"/>
    </row>
    <row r="318" spans="2:10" s="22" customFormat="1" ht="11.25" customHeight="1">
      <c r="B318" s="113"/>
      <c r="C318" s="507">
        <v>43209</v>
      </c>
      <c r="D318" s="508">
        <v>264.27313651200058</v>
      </c>
      <c r="E318" s="508">
        <v>124.98173132994</v>
      </c>
      <c r="F318" s="508">
        <f t="shared" si="49"/>
        <v>124.98173132994</v>
      </c>
      <c r="G318" s="802"/>
      <c r="H318" s="297"/>
      <c r="I318" s="297"/>
      <c r="J318" s="297"/>
    </row>
    <row r="319" spans="2:10" s="22" customFormat="1" ht="11.25" customHeight="1">
      <c r="B319" s="113"/>
      <c r="C319" s="507">
        <v>43210</v>
      </c>
      <c r="D319" s="508">
        <v>249.09162544799864</v>
      </c>
      <c r="E319" s="508">
        <v>124.98173132994</v>
      </c>
      <c r="F319" s="508">
        <f t="shared" si="49"/>
        <v>124.98173132994</v>
      </c>
      <c r="G319" s="802"/>
      <c r="H319" s="297"/>
      <c r="I319" s="297"/>
      <c r="J319" s="297"/>
    </row>
    <row r="320" spans="2:10" s="22" customFormat="1" ht="11.25" customHeight="1">
      <c r="B320" s="113"/>
      <c r="C320" s="507">
        <v>43211</v>
      </c>
      <c r="D320" s="508">
        <v>222.10088909600057</v>
      </c>
      <c r="E320" s="508">
        <v>124.98173132994</v>
      </c>
      <c r="F320" s="508">
        <f t="shared" si="49"/>
        <v>124.98173132994</v>
      </c>
      <c r="G320" s="802"/>
      <c r="H320" s="297"/>
      <c r="I320" s="297"/>
      <c r="J320" s="297"/>
    </row>
    <row r="321" spans="2:10" s="22" customFormat="1" ht="11.25" customHeight="1">
      <c r="B321" s="113"/>
      <c r="C321" s="507">
        <v>43212</v>
      </c>
      <c r="D321" s="508">
        <v>211.81943688000064</v>
      </c>
      <c r="E321" s="508">
        <v>124.98173132994</v>
      </c>
      <c r="F321" s="508">
        <f t="shared" si="49"/>
        <v>124.98173132994</v>
      </c>
      <c r="G321" s="802"/>
      <c r="H321" s="297"/>
      <c r="I321" s="297"/>
      <c r="J321" s="297"/>
    </row>
    <row r="322" spans="2:10" s="22" customFormat="1" ht="11.25" customHeight="1">
      <c r="B322" s="113"/>
      <c r="C322" s="507">
        <v>43213</v>
      </c>
      <c r="D322" s="508">
        <v>195.794170388</v>
      </c>
      <c r="E322" s="508">
        <v>124.98173132994</v>
      </c>
      <c r="F322" s="508">
        <f t="shared" si="49"/>
        <v>124.98173132994</v>
      </c>
      <c r="G322" s="802"/>
      <c r="H322" s="297"/>
      <c r="I322" s="297"/>
      <c r="J322" s="297"/>
    </row>
    <row r="323" spans="2:10" s="22" customFormat="1" ht="11.25" customHeight="1">
      <c r="B323" s="113"/>
      <c r="C323" s="507">
        <v>43214</v>
      </c>
      <c r="D323" s="508">
        <v>189.36339298399866</v>
      </c>
      <c r="E323" s="508">
        <v>124.98173132994</v>
      </c>
      <c r="F323" s="508">
        <f t="shared" si="49"/>
        <v>124.98173132994</v>
      </c>
      <c r="G323" s="802"/>
      <c r="H323" s="297"/>
      <c r="I323" s="297"/>
      <c r="J323" s="297"/>
    </row>
    <row r="324" spans="2:10" s="22" customFormat="1" ht="11.25" customHeight="1">
      <c r="B324" s="113"/>
      <c r="C324" s="507">
        <v>43215</v>
      </c>
      <c r="D324" s="508">
        <v>188.09817892400014</v>
      </c>
      <c r="E324" s="508">
        <v>124.98173132994</v>
      </c>
      <c r="F324" s="508">
        <f t="shared" si="49"/>
        <v>124.98173132994</v>
      </c>
      <c r="G324" s="802"/>
      <c r="H324" s="297"/>
      <c r="I324" s="297"/>
      <c r="J324" s="297"/>
    </row>
    <row r="325" spans="2:10" s="22" customFormat="1" ht="11.25" customHeight="1">
      <c r="B325" s="113"/>
      <c r="C325" s="507">
        <v>43216</v>
      </c>
      <c r="D325" s="508">
        <v>206.65323700400137</v>
      </c>
      <c r="E325" s="508">
        <v>124.98173132994</v>
      </c>
      <c r="F325" s="508">
        <f t="shared" si="49"/>
        <v>124.98173132994</v>
      </c>
      <c r="G325" s="802"/>
      <c r="H325" s="297"/>
      <c r="I325" s="297"/>
      <c r="J325" s="297"/>
    </row>
    <row r="326" spans="2:10" s="22" customFormat="1" ht="11.25" customHeight="1">
      <c r="B326" s="113"/>
      <c r="C326" s="507">
        <v>43217</v>
      </c>
      <c r="D326" s="508">
        <v>188.37901537799851</v>
      </c>
      <c r="E326" s="508">
        <v>124.98173132994</v>
      </c>
      <c r="F326" s="508">
        <f t="shared" si="49"/>
        <v>124.98173132994</v>
      </c>
      <c r="G326" s="802"/>
      <c r="H326" s="297"/>
      <c r="I326" s="297"/>
      <c r="J326" s="297"/>
    </row>
    <row r="327" spans="2:10" s="22" customFormat="1" ht="11.25" customHeight="1">
      <c r="B327" s="113"/>
      <c r="C327" s="507">
        <v>43218</v>
      </c>
      <c r="D327" s="508">
        <v>172.94093433800157</v>
      </c>
      <c r="E327" s="508">
        <v>124.98173132994</v>
      </c>
      <c r="F327" s="508">
        <f t="shared" si="49"/>
        <v>124.98173132994</v>
      </c>
      <c r="G327" s="802"/>
      <c r="H327" s="297"/>
      <c r="I327" s="297"/>
      <c r="J327" s="297"/>
    </row>
    <row r="328" spans="2:10" s="22" customFormat="1" ht="11.25" customHeight="1">
      <c r="B328" s="113"/>
      <c r="C328" s="507">
        <v>43219</v>
      </c>
      <c r="D328" s="508">
        <v>178.54838854399873</v>
      </c>
      <c r="E328" s="508">
        <v>124.98173132994</v>
      </c>
      <c r="F328" s="508">
        <f t="shared" si="49"/>
        <v>124.98173132994</v>
      </c>
      <c r="G328" s="802"/>
      <c r="H328" s="297"/>
      <c r="I328" s="297"/>
      <c r="J328" s="297"/>
    </row>
    <row r="329" spans="2:10" s="22" customFormat="1" ht="11.25" customHeight="1">
      <c r="B329" s="113"/>
      <c r="C329" s="507">
        <v>43220</v>
      </c>
      <c r="D329" s="508">
        <v>184.06716502800126</v>
      </c>
      <c r="E329" s="508">
        <v>124.98173132994</v>
      </c>
      <c r="F329" s="508">
        <f t="shared" si="49"/>
        <v>124.98173132994</v>
      </c>
      <c r="G329" s="802"/>
      <c r="H329" s="297"/>
      <c r="I329" s="297"/>
      <c r="J329" s="297"/>
    </row>
    <row r="330" spans="2:10" s="22" customFormat="1" ht="11.25" customHeight="1">
      <c r="B330" s="113"/>
      <c r="C330" s="507">
        <v>43221</v>
      </c>
      <c r="D330" s="508">
        <v>161.72530520799984</v>
      </c>
      <c r="E330" s="508">
        <v>106.79032108965163</v>
      </c>
      <c r="F330" s="508">
        <f t="shared" si="49"/>
        <v>106.79032108965163</v>
      </c>
      <c r="G330" s="802"/>
      <c r="H330" s="297"/>
      <c r="I330" s="297"/>
      <c r="J330" s="297"/>
    </row>
    <row r="331" spans="2:10" s="22" customFormat="1" ht="11.25" customHeight="1">
      <c r="B331" s="113"/>
      <c r="C331" s="507">
        <v>43222</v>
      </c>
      <c r="D331" s="508">
        <v>128.14030725199848</v>
      </c>
      <c r="E331" s="508">
        <v>106.79032108965163</v>
      </c>
      <c r="F331" s="508">
        <f t="shared" si="49"/>
        <v>106.79032108965163</v>
      </c>
      <c r="G331" s="802"/>
      <c r="H331" s="297"/>
      <c r="I331" s="297"/>
      <c r="J331" s="297"/>
    </row>
    <row r="332" spans="2:10" s="22" customFormat="1" ht="11.25" customHeight="1">
      <c r="B332" s="113"/>
      <c r="C332" s="507">
        <v>43223</v>
      </c>
      <c r="D332" s="508">
        <v>130.10232026000128</v>
      </c>
      <c r="E332" s="508">
        <v>106.79032108965163</v>
      </c>
      <c r="F332" s="508">
        <f t="shared" si="49"/>
        <v>106.79032108965163</v>
      </c>
      <c r="G332" s="802"/>
      <c r="H332" s="297"/>
      <c r="I332" s="297"/>
      <c r="J332" s="297"/>
    </row>
    <row r="333" spans="2:10" s="22" customFormat="1" ht="11.25" customHeight="1">
      <c r="B333" s="113"/>
      <c r="C333" s="507">
        <v>43224</v>
      </c>
      <c r="D333" s="508">
        <v>132.97824705199886</v>
      </c>
      <c r="E333" s="508">
        <v>106.79032108965163</v>
      </c>
      <c r="F333" s="508">
        <f t="shared" si="49"/>
        <v>106.79032108965163</v>
      </c>
      <c r="G333" s="802"/>
      <c r="H333" s="297"/>
      <c r="I333" s="297"/>
      <c r="J333" s="297"/>
    </row>
    <row r="334" spans="2:10" s="22" customFormat="1" ht="11.25" customHeight="1">
      <c r="B334" s="113"/>
      <c r="C334" s="507">
        <v>43225</v>
      </c>
      <c r="D334" s="508">
        <v>121.63721203200132</v>
      </c>
      <c r="E334" s="508">
        <v>106.79032108965163</v>
      </c>
      <c r="F334" s="508">
        <f t="shared" si="49"/>
        <v>106.79032108965163</v>
      </c>
      <c r="G334" s="802"/>
      <c r="H334" s="297"/>
      <c r="I334" s="297"/>
      <c r="J334" s="297"/>
    </row>
    <row r="335" spans="2:10" s="22" customFormat="1" ht="11.25" customHeight="1">
      <c r="B335" s="113"/>
      <c r="C335" s="507">
        <v>43226</v>
      </c>
      <c r="D335" s="508">
        <v>137.34454470200009</v>
      </c>
      <c r="E335" s="508">
        <v>106.79032108965163</v>
      </c>
      <c r="F335" s="508">
        <f t="shared" si="49"/>
        <v>106.79032108965163</v>
      </c>
      <c r="G335" s="802"/>
      <c r="H335" s="297"/>
      <c r="I335" s="297"/>
      <c r="J335" s="297"/>
    </row>
    <row r="336" spans="2:10" s="22" customFormat="1" ht="11.25" customHeight="1">
      <c r="B336" s="113"/>
      <c r="C336" s="507">
        <v>43227</v>
      </c>
      <c r="D336" s="508">
        <v>105.71225961999892</v>
      </c>
      <c r="E336" s="508">
        <v>106.79032108965163</v>
      </c>
      <c r="F336" s="508">
        <f t="shared" si="49"/>
        <v>105.71225961999892</v>
      </c>
      <c r="G336" s="802"/>
      <c r="H336" s="297"/>
      <c r="I336" s="297"/>
      <c r="J336" s="297"/>
    </row>
    <row r="337" spans="2:10" s="22" customFormat="1" ht="11.25" customHeight="1">
      <c r="B337" s="113"/>
      <c r="C337" s="507">
        <v>43228</v>
      </c>
      <c r="D337" s="508">
        <v>145.71779165999999</v>
      </c>
      <c r="E337" s="508">
        <v>106.79032108965163</v>
      </c>
      <c r="F337" s="508">
        <f t="shared" si="49"/>
        <v>106.79032108965163</v>
      </c>
      <c r="G337" s="802"/>
      <c r="H337" s="297"/>
      <c r="I337" s="297"/>
      <c r="J337" s="297"/>
    </row>
    <row r="338" spans="2:10" s="22" customFormat="1" ht="11.25" customHeight="1">
      <c r="B338" s="113"/>
      <c r="C338" s="507">
        <v>43229</v>
      </c>
      <c r="D338" s="508">
        <v>132.12742509399988</v>
      </c>
      <c r="E338" s="508">
        <v>106.79032108965163</v>
      </c>
      <c r="F338" s="508">
        <f t="shared" si="49"/>
        <v>106.79032108965163</v>
      </c>
      <c r="G338" s="802"/>
      <c r="H338" s="297"/>
      <c r="I338" s="297"/>
      <c r="J338" s="297"/>
    </row>
    <row r="339" spans="2:10" s="22" customFormat="1" ht="11.25" customHeight="1">
      <c r="B339" s="113"/>
      <c r="C339" s="507">
        <v>43230</v>
      </c>
      <c r="D339" s="508">
        <v>120.99884701200124</v>
      </c>
      <c r="E339" s="508">
        <v>106.79032108965163</v>
      </c>
      <c r="F339" s="508">
        <f t="shared" ref="F339:F402" si="50">IF($D339&gt;E339,E339,$D339)</f>
        <v>106.79032108965163</v>
      </c>
      <c r="G339" s="802"/>
      <c r="H339" s="297"/>
      <c r="I339" s="297"/>
      <c r="J339" s="297"/>
    </row>
    <row r="340" spans="2:10" s="22" customFormat="1" ht="11.25" customHeight="1">
      <c r="B340" s="113"/>
      <c r="C340" s="507">
        <v>43231</v>
      </c>
      <c r="D340" s="508">
        <v>102.25985699999903</v>
      </c>
      <c r="E340" s="508">
        <v>106.79032108965163</v>
      </c>
      <c r="F340" s="508">
        <f t="shared" si="50"/>
        <v>102.25985699999903</v>
      </c>
      <c r="G340" s="802"/>
      <c r="H340" s="297"/>
      <c r="I340" s="297"/>
      <c r="J340" s="297"/>
    </row>
    <row r="341" spans="2:10" s="22" customFormat="1" ht="11.25" customHeight="1">
      <c r="B341" s="113"/>
      <c r="C341" s="507">
        <v>43232</v>
      </c>
      <c r="D341" s="508">
        <v>136.62566195999943</v>
      </c>
      <c r="E341" s="508">
        <v>106.79032108965163</v>
      </c>
      <c r="F341" s="508">
        <f t="shared" si="50"/>
        <v>106.79032108965163</v>
      </c>
      <c r="G341" s="802"/>
      <c r="H341" s="297"/>
      <c r="I341" s="297"/>
      <c r="J341" s="297"/>
    </row>
    <row r="342" spans="2:10" s="22" customFormat="1" ht="11.25" customHeight="1">
      <c r="B342" s="113"/>
      <c r="C342" s="507">
        <v>43233</v>
      </c>
      <c r="D342" s="508">
        <v>128.66054245799978</v>
      </c>
      <c r="E342" s="508">
        <v>106.79032108965163</v>
      </c>
      <c r="F342" s="508">
        <f t="shared" si="50"/>
        <v>106.79032108965163</v>
      </c>
      <c r="G342" s="802"/>
      <c r="H342" s="297"/>
      <c r="I342" s="297"/>
      <c r="J342" s="297"/>
    </row>
    <row r="343" spans="2:10" s="22" customFormat="1" ht="11.25" customHeight="1">
      <c r="B343" s="113"/>
      <c r="C343" s="507">
        <v>43234</v>
      </c>
      <c r="D343" s="508">
        <v>130.08930832800002</v>
      </c>
      <c r="E343" s="508">
        <v>106.79032108965163</v>
      </c>
      <c r="F343" s="508">
        <f t="shared" si="50"/>
        <v>106.79032108965163</v>
      </c>
      <c r="G343" s="802"/>
      <c r="H343" s="297"/>
      <c r="I343" s="297"/>
      <c r="J343" s="297"/>
    </row>
    <row r="344" spans="2:10" s="22" customFormat="1" ht="11.25" customHeight="1">
      <c r="B344" s="113"/>
      <c r="C344" s="507">
        <v>43235</v>
      </c>
      <c r="D344" s="508">
        <v>99.303679692001751</v>
      </c>
      <c r="E344" s="508">
        <v>106.79032108965163</v>
      </c>
      <c r="F344" s="508">
        <f t="shared" si="50"/>
        <v>99.303679692001751</v>
      </c>
      <c r="G344" s="802"/>
      <c r="H344" s="297"/>
      <c r="I344" s="297"/>
      <c r="J344" s="297"/>
    </row>
    <row r="345" spans="2:10" s="22" customFormat="1" ht="11.25" customHeight="1">
      <c r="B345" s="113"/>
      <c r="C345" s="507">
        <v>43236</v>
      </c>
      <c r="D345" s="508">
        <v>88.95340967199833</v>
      </c>
      <c r="E345" s="508">
        <v>106.79032108965163</v>
      </c>
      <c r="F345" s="508">
        <f t="shared" si="50"/>
        <v>88.95340967199833</v>
      </c>
      <c r="G345" s="802"/>
      <c r="H345" s="297"/>
      <c r="I345" s="297"/>
      <c r="J345" s="297"/>
    </row>
    <row r="346" spans="2:10" s="22" customFormat="1" ht="11.25" customHeight="1">
      <c r="B346" s="113"/>
      <c r="C346" s="507">
        <v>43237</v>
      </c>
      <c r="D346" s="508">
        <v>87.102957502001004</v>
      </c>
      <c r="E346" s="508">
        <v>106.79032108965163</v>
      </c>
      <c r="F346" s="508">
        <f t="shared" si="50"/>
        <v>87.102957502001004</v>
      </c>
      <c r="G346" s="802"/>
      <c r="H346" s="297"/>
      <c r="I346" s="297"/>
      <c r="J346" s="297"/>
    </row>
    <row r="347" spans="2:10" s="22" customFormat="1" ht="11.25" customHeight="1">
      <c r="B347" s="113"/>
      <c r="C347" s="507">
        <v>43238</v>
      </c>
      <c r="D347" s="508">
        <v>84.90524368799916</v>
      </c>
      <c r="E347" s="508">
        <v>106.79032108965163</v>
      </c>
      <c r="F347" s="508">
        <f t="shared" si="50"/>
        <v>84.90524368799916</v>
      </c>
      <c r="G347" s="802"/>
      <c r="H347" s="297"/>
      <c r="I347" s="297"/>
      <c r="J347" s="297"/>
    </row>
    <row r="348" spans="2:10" s="22" customFormat="1" ht="11.25" customHeight="1">
      <c r="B348" s="113"/>
      <c r="C348" s="507">
        <v>43239</v>
      </c>
      <c r="D348" s="508">
        <v>106.68403058400047</v>
      </c>
      <c r="E348" s="508">
        <v>106.79032108965163</v>
      </c>
      <c r="F348" s="508">
        <f t="shared" si="50"/>
        <v>106.68403058400047</v>
      </c>
      <c r="G348" s="802"/>
      <c r="H348" s="297"/>
      <c r="I348" s="297"/>
      <c r="J348" s="297"/>
    </row>
    <row r="349" spans="2:10" s="22" customFormat="1" ht="11.25" customHeight="1">
      <c r="B349" s="113"/>
      <c r="C349" s="507">
        <v>43240</v>
      </c>
      <c r="D349" s="508">
        <v>94.50606752400013</v>
      </c>
      <c r="E349" s="508">
        <v>106.79032108965163</v>
      </c>
      <c r="F349" s="508">
        <f t="shared" si="50"/>
        <v>94.50606752400013</v>
      </c>
      <c r="G349" s="802"/>
      <c r="H349" s="297"/>
      <c r="I349" s="297"/>
      <c r="J349" s="297"/>
    </row>
    <row r="350" spans="2:10" s="22" customFormat="1" ht="11.25" customHeight="1">
      <c r="B350" s="113"/>
      <c r="C350" s="507">
        <v>43241</v>
      </c>
      <c r="D350" s="508">
        <v>111.65829537600005</v>
      </c>
      <c r="E350" s="508">
        <v>106.79032108965163</v>
      </c>
      <c r="F350" s="508">
        <f t="shared" si="50"/>
        <v>106.79032108965163</v>
      </c>
      <c r="G350" s="802"/>
      <c r="H350" s="297"/>
      <c r="I350" s="297"/>
      <c r="J350" s="297"/>
    </row>
    <row r="351" spans="2:10" s="22" customFormat="1" ht="11.25" customHeight="1">
      <c r="B351" s="113"/>
      <c r="C351" s="507">
        <v>43242</v>
      </c>
      <c r="D351" s="508">
        <v>106.2375112060008</v>
      </c>
      <c r="E351" s="508">
        <v>106.79032108965163</v>
      </c>
      <c r="F351" s="508">
        <f t="shared" si="50"/>
        <v>106.2375112060008</v>
      </c>
      <c r="G351" s="802"/>
      <c r="H351" s="297"/>
      <c r="I351" s="297"/>
      <c r="J351" s="297"/>
    </row>
    <row r="352" spans="2:10" s="22" customFormat="1" ht="11.25" customHeight="1">
      <c r="B352" s="113"/>
      <c r="C352" s="507">
        <v>43243</v>
      </c>
      <c r="D352" s="508">
        <v>88.031645835999271</v>
      </c>
      <c r="E352" s="508">
        <v>106.79032108965163</v>
      </c>
      <c r="F352" s="508">
        <f t="shared" si="50"/>
        <v>88.031645835999271</v>
      </c>
      <c r="G352" s="802"/>
      <c r="H352" s="297"/>
      <c r="I352" s="297"/>
      <c r="J352" s="297"/>
    </row>
    <row r="353" spans="2:10" s="22" customFormat="1" ht="11.25" customHeight="1">
      <c r="B353" s="113"/>
      <c r="C353" s="507">
        <v>43244</v>
      </c>
      <c r="D353" s="508">
        <v>114.12441026600068</v>
      </c>
      <c r="E353" s="508">
        <v>106.79032108965163</v>
      </c>
      <c r="F353" s="508">
        <f t="shared" si="50"/>
        <v>106.79032108965163</v>
      </c>
      <c r="G353" s="802"/>
      <c r="H353" s="297"/>
      <c r="I353" s="297"/>
      <c r="J353" s="297"/>
    </row>
    <row r="354" spans="2:10" s="22" customFormat="1" ht="11.25" customHeight="1">
      <c r="B354" s="113"/>
      <c r="C354" s="507">
        <v>43245</v>
      </c>
      <c r="D354" s="508">
        <v>107.27422800799881</v>
      </c>
      <c r="E354" s="508">
        <v>106.79032108965163</v>
      </c>
      <c r="F354" s="508">
        <f t="shared" si="50"/>
        <v>106.79032108965163</v>
      </c>
      <c r="G354" s="802"/>
      <c r="H354" s="297"/>
      <c r="I354" s="297"/>
      <c r="J354" s="297"/>
    </row>
    <row r="355" spans="2:10" s="22" customFormat="1" ht="11.25" customHeight="1">
      <c r="B355" s="113"/>
      <c r="C355" s="507">
        <v>43246</v>
      </c>
      <c r="D355" s="508">
        <v>136.31577750000025</v>
      </c>
      <c r="E355" s="508">
        <v>106.79032108965163</v>
      </c>
      <c r="F355" s="508">
        <f t="shared" si="50"/>
        <v>106.79032108965163</v>
      </c>
      <c r="G355" s="802"/>
      <c r="H355" s="297"/>
      <c r="I355" s="297"/>
      <c r="J355" s="297"/>
    </row>
    <row r="356" spans="2:10" s="22" customFormat="1" ht="11.25" customHeight="1">
      <c r="B356" s="113"/>
      <c r="C356" s="507">
        <v>43247</v>
      </c>
      <c r="D356" s="508">
        <v>113.51445925200046</v>
      </c>
      <c r="E356" s="508">
        <v>106.79032108965163</v>
      </c>
      <c r="F356" s="508">
        <f t="shared" si="50"/>
        <v>106.79032108965163</v>
      </c>
      <c r="G356" s="802"/>
      <c r="H356" s="297"/>
      <c r="I356" s="297"/>
      <c r="J356" s="297"/>
    </row>
    <row r="357" spans="2:10" s="22" customFormat="1" ht="11.25" customHeight="1">
      <c r="B357" s="113"/>
      <c r="C357" s="507">
        <v>43248</v>
      </c>
      <c r="D357" s="508">
        <v>133.85437754600059</v>
      </c>
      <c r="E357" s="508">
        <v>106.79032108965163</v>
      </c>
      <c r="F357" s="508">
        <f t="shared" si="50"/>
        <v>106.79032108965163</v>
      </c>
      <c r="G357" s="802"/>
      <c r="H357" s="297"/>
      <c r="I357" s="297"/>
      <c r="J357" s="297"/>
    </row>
    <row r="358" spans="2:10" s="22" customFormat="1" ht="11.25" customHeight="1">
      <c r="B358" s="113"/>
      <c r="C358" s="507">
        <v>43249</v>
      </c>
      <c r="D358" s="508">
        <v>196.8115773079987</v>
      </c>
      <c r="E358" s="508">
        <v>106.79032108965163</v>
      </c>
      <c r="F358" s="508">
        <f t="shared" si="50"/>
        <v>106.79032108965163</v>
      </c>
      <c r="G358" s="802"/>
      <c r="H358" s="297"/>
      <c r="I358" s="297"/>
      <c r="J358" s="297"/>
    </row>
    <row r="359" spans="2:10" s="22" customFormat="1" ht="11.25" customHeight="1">
      <c r="B359" s="113"/>
      <c r="C359" s="507">
        <v>43250</v>
      </c>
      <c r="D359" s="508">
        <v>102.41424729200045</v>
      </c>
      <c r="E359" s="508">
        <v>106.79032108965163</v>
      </c>
      <c r="F359" s="508">
        <f t="shared" si="50"/>
        <v>102.41424729200045</v>
      </c>
      <c r="G359" s="802"/>
      <c r="H359" s="297"/>
      <c r="I359" s="297"/>
      <c r="J359" s="297"/>
    </row>
    <row r="360" spans="2:10" s="22" customFormat="1" ht="11.25" customHeight="1">
      <c r="B360" s="113"/>
      <c r="C360" s="507">
        <v>43251</v>
      </c>
      <c r="D360" s="508">
        <v>135.24416343399946</v>
      </c>
      <c r="E360" s="508">
        <v>106.79032108965163</v>
      </c>
      <c r="F360" s="508">
        <f t="shared" si="50"/>
        <v>106.79032108965163</v>
      </c>
      <c r="G360" s="802"/>
      <c r="H360" s="297"/>
      <c r="I360" s="297"/>
      <c r="J360" s="297"/>
    </row>
    <row r="361" spans="2:10" s="22" customFormat="1" ht="11.25" customHeight="1">
      <c r="B361" s="113"/>
      <c r="C361" s="507">
        <v>43252</v>
      </c>
      <c r="D361" s="508">
        <v>133.4193510379998</v>
      </c>
      <c r="E361" s="508">
        <v>64.364342968573325</v>
      </c>
      <c r="F361" s="508">
        <f t="shared" si="50"/>
        <v>64.364342968573325</v>
      </c>
      <c r="G361" s="802"/>
      <c r="H361" s="297"/>
      <c r="I361" s="297"/>
      <c r="J361" s="297"/>
    </row>
    <row r="362" spans="2:10" s="22" customFormat="1" ht="11.25" customHeight="1">
      <c r="B362" s="113"/>
      <c r="C362" s="507">
        <v>43253</v>
      </c>
      <c r="D362" s="508">
        <v>110.18032657600038</v>
      </c>
      <c r="E362" s="508">
        <v>64.364342968573325</v>
      </c>
      <c r="F362" s="508">
        <f t="shared" si="50"/>
        <v>64.364342968573325</v>
      </c>
      <c r="G362" s="802"/>
      <c r="H362" s="297"/>
      <c r="I362" s="297"/>
      <c r="J362" s="297"/>
    </row>
    <row r="363" spans="2:10" s="22" customFormat="1" ht="11.25" customHeight="1">
      <c r="B363" s="113"/>
      <c r="C363" s="507">
        <v>43254</v>
      </c>
      <c r="D363" s="508">
        <v>133.15294642200035</v>
      </c>
      <c r="E363" s="508">
        <v>64.364342968573325</v>
      </c>
      <c r="F363" s="508">
        <f t="shared" si="50"/>
        <v>64.364342968573325</v>
      </c>
      <c r="G363" s="802"/>
      <c r="H363" s="297"/>
      <c r="I363" s="297"/>
      <c r="J363" s="297"/>
    </row>
    <row r="364" spans="2:10" s="22" customFormat="1" ht="11.25" customHeight="1">
      <c r="B364" s="113"/>
      <c r="C364" s="507">
        <v>43255</v>
      </c>
      <c r="D364" s="508">
        <v>125.17872412600038</v>
      </c>
      <c r="E364" s="508">
        <v>64.364342968573325</v>
      </c>
      <c r="F364" s="508">
        <f t="shared" si="50"/>
        <v>64.364342968573325</v>
      </c>
      <c r="G364" s="802"/>
      <c r="H364" s="297"/>
      <c r="I364" s="297"/>
      <c r="J364" s="297"/>
    </row>
    <row r="365" spans="2:10" s="22" customFormat="1" ht="11.25" customHeight="1">
      <c r="B365" s="113"/>
      <c r="C365" s="507">
        <v>43256</v>
      </c>
      <c r="D365" s="508">
        <v>108.23437664799874</v>
      </c>
      <c r="E365" s="508">
        <v>64.364342968573325</v>
      </c>
      <c r="F365" s="508">
        <f t="shared" si="50"/>
        <v>64.364342968573325</v>
      </c>
      <c r="G365" s="802"/>
      <c r="H365" s="297"/>
      <c r="I365" s="297"/>
      <c r="J365" s="297"/>
    </row>
    <row r="366" spans="2:10" s="22" customFormat="1" ht="11.25" customHeight="1">
      <c r="B366" s="113"/>
      <c r="C366" s="507">
        <v>43257</v>
      </c>
      <c r="D366" s="508">
        <v>152.09634927200131</v>
      </c>
      <c r="E366" s="508">
        <v>64.364342968573325</v>
      </c>
      <c r="F366" s="508">
        <f t="shared" si="50"/>
        <v>64.364342968573325</v>
      </c>
      <c r="G366" s="802"/>
      <c r="H366" s="297"/>
      <c r="I366" s="297"/>
      <c r="J366" s="297"/>
    </row>
    <row r="367" spans="2:10" s="22" customFormat="1" ht="11.25" customHeight="1">
      <c r="B367" s="113"/>
      <c r="C367" s="507">
        <v>43258</v>
      </c>
      <c r="D367" s="508">
        <v>122.25881915199908</v>
      </c>
      <c r="E367" s="508">
        <v>64.364342968573325</v>
      </c>
      <c r="F367" s="508">
        <f t="shared" si="50"/>
        <v>64.364342968573325</v>
      </c>
      <c r="G367" s="802"/>
      <c r="H367" s="297"/>
      <c r="I367" s="297"/>
      <c r="J367" s="297"/>
    </row>
    <row r="368" spans="2:10" s="22" customFormat="1" ht="11.25" customHeight="1">
      <c r="B368" s="113"/>
      <c r="C368" s="507">
        <v>43259</v>
      </c>
      <c r="D368" s="508">
        <v>155.68748897000077</v>
      </c>
      <c r="E368" s="508">
        <v>64.364342968573325</v>
      </c>
      <c r="F368" s="508">
        <f t="shared" si="50"/>
        <v>64.364342968573325</v>
      </c>
      <c r="G368" s="802"/>
      <c r="H368" s="297"/>
      <c r="I368" s="297"/>
      <c r="J368" s="297"/>
    </row>
    <row r="369" spans="2:10" s="22" customFormat="1" ht="11.25" customHeight="1">
      <c r="B369" s="113"/>
      <c r="C369" s="507">
        <v>43260</v>
      </c>
      <c r="D369" s="508">
        <v>156.4325545899992</v>
      </c>
      <c r="E369" s="508">
        <v>64.364342968573325</v>
      </c>
      <c r="F369" s="508">
        <f t="shared" si="50"/>
        <v>64.364342968573325</v>
      </c>
      <c r="G369" s="802"/>
      <c r="H369" s="297"/>
      <c r="I369" s="297"/>
      <c r="J369" s="297"/>
    </row>
    <row r="370" spans="2:10" s="22" customFormat="1" ht="11.25" customHeight="1">
      <c r="B370" s="113"/>
      <c r="C370" s="507">
        <v>43261</v>
      </c>
      <c r="D370" s="508">
        <v>160.33901424999965</v>
      </c>
      <c r="E370" s="508">
        <v>64.364342968573325</v>
      </c>
      <c r="F370" s="508">
        <f t="shared" si="50"/>
        <v>64.364342968573325</v>
      </c>
      <c r="G370" s="802"/>
      <c r="H370" s="297"/>
      <c r="I370" s="297"/>
      <c r="J370" s="297"/>
    </row>
    <row r="371" spans="2:10" s="22" customFormat="1" ht="11.25" customHeight="1">
      <c r="B371" s="113"/>
      <c r="C371" s="507">
        <v>43262</v>
      </c>
      <c r="D371" s="508">
        <v>172.07760785200099</v>
      </c>
      <c r="E371" s="508">
        <v>64.364342968573325</v>
      </c>
      <c r="F371" s="508">
        <f t="shared" si="50"/>
        <v>64.364342968573325</v>
      </c>
      <c r="G371" s="802"/>
      <c r="H371" s="297"/>
      <c r="I371" s="297"/>
      <c r="J371" s="297"/>
    </row>
    <row r="372" spans="2:10" s="22" customFormat="1" ht="11.25" customHeight="1">
      <c r="B372" s="113"/>
      <c r="C372" s="507">
        <v>43263</v>
      </c>
      <c r="D372" s="508">
        <v>141.57988600799985</v>
      </c>
      <c r="E372" s="508">
        <v>64.364342968573325</v>
      </c>
      <c r="F372" s="508">
        <f t="shared" si="50"/>
        <v>64.364342968573325</v>
      </c>
      <c r="G372" s="802"/>
      <c r="H372" s="297"/>
      <c r="I372" s="297"/>
      <c r="J372" s="297"/>
    </row>
    <row r="373" spans="2:10" s="22" customFormat="1" ht="11.25" customHeight="1">
      <c r="B373" s="113"/>
      <c r="C373" s="507">
        <v>43264</v>
      </c>
      <c r="D373" s="508">
        <v>134.07056026200041</v>
      </c>
      <c r="E373" s="508">
        <v>64.364342968573325</v>
      </c>
      <c r="F373" s="508">
        <f t="shared" si="50"/>
        <v>64.364342968573325</v>
      </c>
      <c r="G373" s="802"/>
      <c r="H373" s="297"/>
      <c r="I373" s="297"/>
      <c r="J373" s="297"/>
    </row>
    <row r="374" spans="2:10" s="22" customFormat="1" ht="11.25" customHeight="1">
      <c r="B374" s="113"/>
      <c r="C374" s="507">
        <v>43265</v>
      </c>
      <c r="D374" s="508">
        <v>154.59246782799877</v>
      </c>
      <c r="E374" s="508">
        <v>64.364342968573325</v>
      </c>
      <c r="F374" s="508">
        <f t="shared" si="50"/>
        <v>64.364342968573325</v>
      </c>
      <c r="G374" s="802"/>
      <c r="H374" s="297"/>
      <c r="I374" s="297"/>
      <c r="J374" s="297"/>
    </row>
    <row r="375" spans="2:10" s="22" customFormat="1" ht="11.25" customHeight="1">
      <c r="B375" s="113"/>
      <c r="C375" s="507">
        <v>43266</v>
      </c>
      <c r="D375" s="508">
        <v>125.90825040400162</v>
      </c>
      <c r="E375" s="508">
        <v>64.364342968573325</v>
      </c>
      <c r="F375" s="508">
        <f t="shared" si="50"/>
        <v>64.364342968573325</v>
      </c>
      <c r="G375" s="802"/>
      <c r="H375" s="297"/>
      <c r="I375" s="297"/>
      <c r="J375" s="297"/>
    </row>
    <row r="376" spans="2:10" s="22" customFormat="1" ht="11.25" customHeight="1">
      <c r="B376" s="113"/>
      <c r="C376" s="507">
        <v>43267</v>
      </c>
      <c r="D376" s="508">
        <v>133.9081081279995</v>
      </c>
      <c r="E376" s="508">
        <v>64.364342968573325</v>
      </c>
      <c r="F376" s="508">
        <f t="shared" si="50"/>
        <v>64.364342968573325</v>
      </c>
      <c r="G376" s="802"/>
      <c r="H376" s="297"/>
      <c r="I376" s="297"/>
      <c r="J376" s="297"/>
    </row>
    <row r="377" spans="2:10" s="22" customFormat="1" ht="11.25" customHeight="1">
      <c r="B377" s="113"/>
      <c r="C377" s="507">
        <v>43268</v>
      </c>
      <c r="D377" s="508">
        <v>101.51889465599892</v>
      </c>
      <c r="E377" s="508">
        <v>64.364342968573325</v>
      </c>
      <c r="F377" s="508">
        <f t="shared" si="50"/>
        <v>64.364342968573325</v>
      </c>
      <c r="G377" s="802"/>
      <c r="H377" s="297"/>
      <c r="I377" s="297"/>
      <c r="J377" s="297"/>
    </row>
    <row r="378" spans="2:10" s="22" customFormat="1" ht="11.25" customHeight="1">
      <c r="B378" s="113"/>
      <c r="C378" s="507">
        <v>43269</v>
      </c>
      <c r="D378" s="508">
        <v>131.62562380799994</v>
      </c>
      <c r="E378" s="508">
        <v>64.364342968573325</v>
      </c>
      <c r="F378" s="508">
        <f t="shared" si="50"/>
        <v>64.364342968573325</v>
      </c>
      <c r="G378" s="802"/>
      <c r="H378" s="297"/>
      <c r="I378" s="297"/>
      <c r="J378" s="297"/>
    </row>
    <row r="379" spans="2:10" s="22" customFormat="1" ht="11.25" customHeight="1">
      <c r="B379" s="113"/>
      <c r="C379" s="507">
        <v>43270</v>
      </c>
      <c r="D379" s="508">
        <v>94.112740128000382</v>
      </c>
      <c r="E379" s="508">
        <v>64.364342968573325</v>
      </c>
      <c r="F379" s="508">
        <f t="shared" si="50"/>
        <v>64.364342968573325</v>
      </c>
      <c r="G379" s="802"/>
      <c r="H379" s="297"/>
      <c r="I379" s="297"/>
      <c r="J379" s="297"/>
    </row>
    <row r="380" spans="2:10" s="22" customFormat="1" ht="11.25" customHeight="1">
      <c r="B380" s="113"/>
      <c r="C380" s="507">
        <v>43271</v>
      </c>
      <c r="D380" s="508">
        <v>98.465471891999769</v>
      </c>
      <c r="E380" s="508">
        <v>64.364342968573325</v>
      </c>
      <c r="F380" s="508">
        <f t="shared" si="50"/>
        <v>64.364342968573325</v>
      </c>
      <c r="G380" s="802"/>
      <c r="H380" s="297"/>
      <c r="I380" s="297"/>
      <c r="J380" s="297"/>
    </row>
    <row r="381" spans="2:10" s="22" customFormat="1" ht="11.25" customHeight="1">
      <c r="B381" s="113"/>
      <c r="C381" s="507">
        <v>43272</v>
      </c>
      <c r="D381" s="508">
        <v>94.196145864000982</v>
      </c>
      <c r="E381" s="508">
        <v>64.364342968573325</v>
      </c>
      <c r="F381" s="508">
        <f t="shared" si="50"/>
        <v>64.364342968573325</v>
      </c>
      <c r="G381" s="802"/>
      <c r="H381" s="297"/>
      <c r="I381" s="297"/>
      <c r="J381" s="297"/>
    </row>
    <row r="382" spans="2:10" s="22" customFormat="1" ht="11.25" customHeight="1">
      <c r="B382" s="113"/>
      <c r="C382" s="507">
        <v>43273</v>
      </c>
      <c r="D382" s="508">
        <v>97.591259735998847</v>
      </c>
      <c r="E382" s="508">
        <v>64.364342968573325</v>
      </c>
      <c r="F382" s="508">
        <f t="shared" si="50"/>
        <v>64.364342968573325</v>
      </c>
      <c r="G382" s="802"/>
      <c r="H382" s="297"/>
      <c r="I382" s="297"/>
      <c r="J382" s="297"/>
    </row>
    <row r="383" spans="2:10" s="22" customFormat="1" ht="11.25" customHeight="1">
      <c r="B383" s="113"/>
      <c r="C383" s="507">
        <v>43274</v>
      </c>
      <c r="D383" s="508">
        <v>69.968979008001455</v>
      </c>
      <c r="E383" s="508">
        <v>64.364342968573325</v>
      </c>
      <c r="F383" s="508">
        <f t="shared" si="50"/>
        <v>64.364342968573325</v>
      </c>
      <c r="G383" s="802"/>
      <c r="H383" s="297"/>
      <c r="I383" s="297"/>
      <c r="J383" s="297"/>
    </row>
    <row r="384" spans="2:10" s="22" customFormat="1" ht="11.25" customHeight="1">
      <c r="B384" s="113"/>
      <c r="C384" s="507">
        <v>43275</v>
      </c>
      <c r="D384" s="508">
        <v>80.501374501998754</v>
      </c>
      <c r="E384" s="508">
        <v>64.364342968573325</v>
      </c>
      <c r="F384" s="508">
        <f t="shared" si="50"/>
        <v>64.364342968573325</v>
      </c>
      <c r="G384" s="802"/>
      <c r="H384" s="297"/>
      <c r="I384" s="297"/>
      <c r="J384" s="297"/>
    </row>
    <row r="385" spans="2:10" s="22" customFormat="1" ht="11.25" customHeight="1">
      <c r="B385" s="113"/>
      <c r="C385" s="507">
        <v>43276</v>
      </c>
      <c r="D385" s="508">
        <v>98.954845599999828</v>
      </c>
      <c r="E385" s="508">
        <v>64.364342968573325</v>
      </c>
      <c r="F385" s="508">
        <f t="shared" si="50"/>
        <v>64.364342968573325</v>
      </c>
      <c r="G385" s="802"/>
      <c r="H385" s="297"/>
      <c r="I385" s="297"/>
      <c r="J385" s="297"/>
    </row>
    <row r="386" spans="2:10" s="22" customFormat="1" ht="11.25" customHeight="1">
      <c r="B386" s="113"/>
      <c r="C386" s="507">
        <v>43277</v>
      </c>
      <c r="D386" s="508">
        <v>80.246829246000971</v>
      </c>
      <c r="E386" s="508">
        <v>64.364342968573325</v>
      </c>
      <c r="F386" s="508">
        <f t="shared" si="50"/>
        <v>64.364342968573325</v>
      </c>
      <c r="G386" s="802"/>
      <c r="H386" s="297"/>
      <c r="I386" s="297"/>
      <c r="J386" s="297"/>
    </row>
    <row r="387" spans="2:10" s="22" customFormat="1" ht="11.25" customHeight="1">
      <c r="B387" s="113"/>
      <c r="C387" s="507">
        <v>43278</v>
      </c>
      <c r="D387" s="508">
        <v>70.490488656000196</v>
      </c>
      <c r="E387" s="508">
        <v>64.364342968573325</v>
      </c>
      <c r="F387" s="508">
        <f t="shared" si="50"/>
        <v>64.364342968573325</v>
      </c>
      <c r="G387" s="802"/>
      <c r="H387" s="297"/>
      <c r="I387" s="297"/>
      <c r="J387" s="297"/>
    </row>
    <row r="388" spans="2:10" s="22" customFormat="1" ht="11.25" customHeight="1">
      <c r="B388" s="113"/>
      <c r="C388" s="507">
        <v>43279</v>
      </c>
      <c r="D388" s="508">
        <v>76.580155204000334</v>
      </c>
      <c r="E388" s="508">
        <v>64.364342968573325</v>
      </c>
      <c r="F388" s="508">
        <f t="shared" si="50"/>
        <v>64.364342968573325</v>
      </c>
      <c r="G388" s="802"/>
      <c r="H388" s="297"/>
      <c r="I388" s="297"/>
      <c r="J388" s="297"/>
    </row>
    <row r="389" spans="2:10" s="22" customFormat="1" ht="11.25" customHeight="1">
      <c r="B389" s="113"/>
      <c r="C389" s="507">
        <v>43280</v>
      </c>
      <c r="D389" s="508">
        <v>84.080646497999098</v>
      </c>
      <c r="E389" s="508">
        <v>64.364342968573325</v>
      </c>
      <c r="F389" s="508">
        <f t="shared" si="50"/>
        <v>64.364342968573325</v>
      </c>
      <c r="G389" s="802"/>
      <c r="H389" s="297"/>
      <c r="I389" s="297"/>
      <c r="J389" s="297"/>
    </row>
    <row r="390" spans="2:10" s="22" customFormat="1" ht="11.25" customHeight="1">
      <c r="B390" s="113"/>
      <c r="C390" s="507">
        <v>43281</v>
      </c>
      <c r="D390" s="508">
        <v>94.433545259999349</v>
      </c>
      <c r="E390" s="508">
        <v>64.364342968573325</v>
      </c>
      <c r="F390" s="508">
        <f t="shared" si="50"/>
        <v>64.364342968573325</v>
      </c>
      <c r="G390" s="802"/>
      <c r="H390" s="297"/>
      <c r="I390" s="297"/>
      <c r="J390" s="297"/>
    </row>
    <row r="391" spans="2:10" s="22" customFormat="1" ht="11.25" customHeight="1">
      <c r="B391" s="113"/>
      <c r="C391" s="507">
        <v>43282</v>
      </c>
      <c r="D391" s="508">
        <v>83.330001070001217</v>
      </c>
      <c r="E391" s="508">
        <v>28.016997662909688</v>
      </c>
      <c r="F391" s="508">
        <f t="shared" si="50"/>
        <v>28.016997662909688</v>
      </c>
      <c r="G391" s="802"/>
      <c r="H391" s="297"/>
      <c r="I391" s="297"/>
      <c r="J391" s="297"/>
    </row>
    <row r="392" spans="2:10" s="22" customFormat="1" ht="11.25" customHeight="1">
      <c r="B392" s="113"/>
      <c r="C392" s="507">
        <v>43283</v>
      </c>
      <c r="D392" s="508">
        <v>87.416896355998901</v>
      </c>
      <c r="E392" s="508">
        <v>28.016997662909688</v>
      </c>
      <c r="F392" s="508">
        <f t="shared" si="50"/>
        <v>28.016997662909688</v>
      </c>
      <c r="G392" s="802"/>
      <c r="H392" s="297"/>
      <c r="I392" s="297"/>
      <c r="J392" s="297"/>
    </row>
    <row r="393" spans="2:10" s="22" customFormat="1" ht="11.25" customHeight="1">
      <c r="B393" s="113"/>
      <c r="C393" s="507">
        <v>43284</v>
      </c>
      <c r="D393" s="508">
        <v>84.809404732000431</v>
      </c>
      <c r="E393" s="508">
        <v>28.016997662909688</v>
      </c>
      <c r="F393" s="508">
        <f t="shared" si="50"/>
        <v>28.016997662909688</v>
      </c>
      <c r="G393" s="802"/>
      <c r="H393" s="297"/>
      <c r="I393" s="297"/>
      <c r="J393" s="297"/>
    </row>
    <row r="394" spans="2:10" s="22" customFormat="1" ht="11.25" customHeight="1">
      <c r="B394" s="113"/>
      <c r="C394" s="507">
        <v>43285</v>
      </c>
      <c r="D394" s="508">
        <v>85.798804398000115</v>
      </c>
      <c r="E394" s="508">
        <v>28.016997662909688</v>
      </c>
      <c r="F394" s="508">
        <f t="shared" si="50"/>
        <v>28.016997662909688</v>
      </c>
      <c r="G394" s="802"/>
      <c r="H394" s="297"/>
      <c r="I394" s="297"/>
      <c r="J394" s="297"/>
    </row>
    <row r="395" spans="2:10" s="22" customFormat="1" ht="11.25" customHeight="1">
      <c r="B395" s="113"/>
      <c r="C395" s="507">
        <v>43286</v>
      </c>
      <c r="D395" s="508">
        <v>69.064277566000456</v>
      </c>
      <c r="E395" s="508">
        <v>28.016997662909688</v>
      </c>
      <c r="F395" s="508">
        <f t="shared" si="50"/>
        <v>28.016997662909688</v>
      </c>
      <c r="G395" s="802"/>
      <c r="H395" s="297"/>
      <c r="I395" s="297"/>
      <c r="J395" s="297"/>
    </row>
    <row r="396" spans="2:10" s="22" customFormat="1" ht="11.25" customHeight="1">
      <c r="B396" s="113"/>
      <c r="C396" s="507">
        <v>43287</v>
      </c>
      <c r="D396" s="508">
        <v>83.773244238000345</v>
      </c>
      <c r="E396" s="508">
        <v>28.016997662909688</v>
      </c>
      <c r="F396" s="508">
        <f t="shared" si="50"/>
        <v>28.016997662909688</v>
      </c>
      <c r="G396" s="802"/>
      <c r="H396" s="297"/>
      <c r="I396" s="297"/>
      <c r="J396" s="297"/>
    </row>
    <row r="397" spans="2:10" s="22" customFormat="1" ht="11.25" customHeight="1">
      <c r="B397" s="113"/>
      <c r="C397" s="507">
        <v>43288</v>
      </c>
      <c r="D397" s="508">
        <v>62.496441319999867</v>
      </c>
      <c r="E397" s="508">
        <v>28.016997662909688</v>
      </c>
      <c r="F397" s="508">
        <f t="shared" si="50"/>
        <v>28.016997662909688</v>
      </c>
      <c r="G397" s="802"/>
      <c r="H397" s="297"/>
      <c r="I397" s="297"/>
      <c r="J397" s="297"/>
    </row>
    <row r="398" spans="2:10" s="22" customFormat="1" ht="11.25" customHeight="1">
      <c r="B398" s="113"/>
      <c r="C398" s="507">
        <v>43289</v>
      </c>
      <c r="D398" s="508">
        <v>45.635574867999559</v>
      </c>
      <c r="E398" s="508">
        <v>28.016997662909688</v>
      </c>
      <c r="F398" s="508">
        <f t="shared" si="50"/>
        <v>28.016997662909688</v>
      </c>
      <c r="G398" s="802"/>
      <c r="H398" s="297"/>
      <c r="I398" s="297"/>
      <c r="J398" s="297"/>
    </row>
    <row r="399" spans="2:10" s="22" customFormat="1" ht="11.25" customHeight="1">
      <c r="B399" s="113"/>
      <c r="C399" s="507">
        <v>43290</v>
      </c>
      <c r="D399" s="508">
        <v>73.313492030000404</v>
      </c>
      <c r="E399" s="508">
        <v>28.016997662909688</v>
      </c>
      <c r="F399" s="508">
        <f t="shared" si="50"/>
        <v>28.016997662909688</v>
      </c>
      <c r="G399" s="802"/>
      <c r="H399" s="297"/>
      <c r="I399" s="297"/>
      <c r="J399" s="297"/>
    </row>
    <row r="400" spans="2:10" s="22" customFormat="1" ht="11.25" customHeight="1">
      <c r="B400" s="113"/>
      <c r="C400" s="507">
        <v>43291</v>
      </c>
      <c r="D400" s="508">
        <v>71.796023876000206</v>
      </c>
      <c r="E400" s="508">
        <v>28.016997662909688</v>
      </c>
      <c r="F400" s="508">
        <f t="shared" si="50"/>
        <v>28.016997662909688</v>
      </c>
      <c r="G400" s="802"/>
      <c r="H400" s="297"/>
      <c r="I400" s="297"/>
      <c r="J400" s="297"/>
    </row>
    <row r="401" spans="2:10" s="22" customFormat="1" ht="11.25" customHeight="1">
      <c r="B401" s="113"/>
      <c r="C401" s="507">
        <v>43292</v>
      </c>
      <c r="D401" s="508">
        <v>57.793894144000298</v>
      </c>
      <c r="E401" s="508">
        <v>28.016997662909688</v>
      </c>
      <c r="F401" s="508">
        <f t="shared" si="50"/>
        <v>28.016997662909688</v>
      </c>
      <c r="G401" s="802"/>
      <c r="H401" s="297"/>
      <c r="I401" s="297"/>
      <c r="J401" s="297"/>
    </row>
    <row r="402" spans="2:10" s="22" customFormat="1" ht="11.25" customHeight="1">
      <c r="B402" s="113"/>
      <c r="C402" s="507">
        <v>43293</v>
      </c>
      <c r="D402" s="508">
        <v>67.746303909999796</v>
      </c>
      <c r="E402" s="508">
        <v>28.016997662909688</v>
      </c>
      <c r="F402" s="508">
        <f t="shared" si="50"/>
        <v>28.016997662909688</v>
      </c>
      <c r="G402" s="802"/>
      <c r="H402" s="297"/>
      <c r="I402" s="297"/>
      <c r="J402" s="297"/>
    </row>
    <row r="403" spans="2:10" s="22" customFormat="1" ht="11.25" customHeight="1">
      <c r="B403" s="113"/>
      <c r="C403" s="507">
        <v>43294</v>
      </c>
      <c r="D403" s="508">
        <v>37.334130595998765</v>
      </c>
      <c r="E403" s="508">
        <v>28.016997662909688</v>
      </c>
      <c r="F403" s="508">
        <f t="shared" ref="F403:F466" si="51">IF($D403&gt;E403,E403,$D403)</f>
        <v>28.016997662909688</v>
      </c>
      <c r="G403" s="802"/>
      <c r="H403" s="297"/>
      <c r="I403" s="297"/>
      <c r="J403" s="297"/>
    </row>
    <row r="404" spans="2:10" s="22" customFormat="1" ht="11.25" customHeight="1">
      <c r="B404" s="113"/>
      <c r="C404" s="507">
        <v>43295</v>
      </c>
      <c r="D404" s="508">
        <v>22.40733153000058</v>
      </c>
      <c r="E404" s="508">
        <v>28.016997662909688</v>
      </c>
      <c r="F404" s="508">
        <f t="shared" si="51"/>
        <v>22.40733153000058</v>
      </c>
      <c r="G404" s="802"/>
      <c r="H404" s="297"/>
      <c r="I404" s="297"/>
      <c r="J404" s="297"/>
    </row>
    <row r="405" spans="2:10" s="22" customFormat="1" ht="11.25" customHeight="1">
      <c r="B405" s="113"/>
      <c r="C405" s="507">
        <v>43296</v>
      </c>
      <c r="D405" s="508">
        <v>6.4566618000008456</v>
      </c>
      <c r="E405" s="508">
        <v>28.016997662909688</v>
      </c>
      <c r="F405" s="508">
        <f t="shared" si="51"/>
        <v>6.4566618000008456</v>
      </c>
      <c r="G405" s="802"/>
      <c r="H405" s="297"/>
      <c r="I405" s="297"/>
      <c r="J405" s="297"/>
    </row>
    <row r="406" spans="2:10" s="22" customFormat="1" ht="11.25" customHeight="1">
      <c r="B406" s="113"/>
      <c r="C406" s="507">
        <v>43297</v>
      </c>
      <c r="D406" s="508">
        <v>7.0879540679984059</v>
      </c>
      <c r="E406" s="508">
        <v>28.016997662909688</v>
      </c>
      <c r="F406" s="508">
        <f t="shared" si="51"/>
        <v>7.0879540679984059</v>
      </c>
      <c r="G406" s="802"/>
      <c r="H406" s="297"/>
      <c r="I406" s="297"/>
      <c r="J406" s="297"/>
    </row>
    <row r="407" spans="2:10" s="22" customFormat="1" ht="11.25" customHeight="1">
      <c r="B407" s="113"/>
      <c r="C407" s="507">
        <v>43298</v>
      </c>
      <c r="D407" s="508">
        <v>5.5422092060000434</v>
      </c>
      <c r="E407" s="508">
        <v>28.016997662909688</v>
      </c>
      <c r="F407" s="508">
        <f t="shared" si="51"/>
        <v>5.5422092060000434</v>
      </c>
      <c r="G407" s="802"/>
      <c r="H407" s="297"/>
      <c r="I407" s="297"/>
      <c r="J407" s="297"/>
    </row>
    <row r="408" spans="2:10" s="22" customFormat="1" ht="11.25" customHeight="1">
      <c r="B408" s="113"/>
      <c r="C408" s="507">
        <v>43299</v>
      </c>
      <c r="D408" s="508">
        <v>6.9238963500000974</v>
      </c>
      <c r="E408" s="508">
        <v>28.016997662909688</v>
      </c>
      <c r="F408" s="508">
        <f t="shared" si="51"/>
        <v>6.9238963500000974</v>
      </c>
      <c r="G408" s="802"/>
      <c r="H408" s="297"/>
      <c r="I408" s="297"/>
      <c r="J408" s="297"/>
    </row>
    <row r="409" spans="2:10" s="22" customFormat="1" ht="11.25" customHeight="1">
      <c r="B409" s="113"/>
      <c r="C409" s="507">
        <v>43300</v>
      </c>
      <c r="D409" s="508">
        <v>8.0067131500002144</v>
      </c>
      <c r="E409" s="508">
        <v>28.016997662909688</v>
      </c>
      <c r="F409" s="508">
        <f t="shared" si="51"/>
        <v>8.0067131500002144</v>
      </c>
      <c r="G409" s="802"/>
      <c r="H409" s="297"/>
      <c r="I409" s="297"/>
      <c r="J409" s="297"/>
    </row>
    <row r="410" spans="2:10" s="22" customFormat="1" ht="11.25" customHeight="1">
      <c r="B410" s="113"/>
      <c r="C410" s="507">
        <v>43301</v>
      </c>
      <c r="D410" s="508">
        <v>5.3031052739994777</v>
      </c>
      <c r="E410" s="508">
        <v>28.016997662909688</v>
      </c>
      <c r="F410" s="508">
        <f t="shared" si="51"/>
        <v>5.3031052739994777</v>
      </c>
      <c r="G410" s="802"/>
      <c r="H410" s="297"/>
      <c r="I410" s="297"/>
      <c r="J410" s="297"/>
    </row>
    <row r="411" spans="2:10" s="22" customFormat="1" ht="11.25" customHeight="1">
      <c r="B411" s="113"/>
      <c r="C411" s="507">
        <v>43302</v>
      </c>
      <c r="D411" s="508">
        <v>4.3046902700016796</v>
      </c>
      <c r="E411" s="508">
        <v>28.016997662909688</v>
      </c>
      <c r="F411" s="508">
        <f t="shared" si="51"/>
        <v>4.3046902700016796</v>
      </c>
      <c r="G411" s="802"/>
      <c r="H411" s="297"/>
      <c r="I411" s="297"/>
      <c r="J411" s="297"/>
    </row>
    <row r="412" spans="2:10" s="22" customFormat="1" ht="11.25" customHeight="1">
      <c r="B412" s="113"/>
      <c r="C412" s="507">
        <v>43303</v>
      </c>
      <c r="D412" s="508">
        <v>3.1078996419999458</v>
      </c>
      <c r="E412" s="508">
        <v>28.016997662909688</v>
      </c>
      <c r="F412" s="508">
        <f t="shared" si="51"/>
        <v>3.1078996419999458</v>
      </c>
      <c r="G412" s="802"/>
      <c r="H412" s="297"/>
      <c r="I412" s="297"/>
      <c r="J412" s="297"/>
    </row>
    <row r="413" spans="2:10" s="22" customFormat="1" ht="11.25" customHeight="1">
      <c r="B413" s="113"/>
      <c r="C413" s="507">
        <v>43304</v>
      </c>
      <c r="D413" s="508">
        <v>61.243426533999852</v>
      </c>
      <c r="E413" s="508">
        <v>28.016997662909688</v>
      </c>
      <c r="F413" s="508">
        <f t="shared" si="51"/>
        <v>28.016997662909688</v>
      </c>
      <c r="G413" s="802"/>
      <c r="H413" s="297"/>
      <c r="I413" s="297"/>
      <c r="J413" s="297"/>
    </row>
    <row r="414" spans="2:10" s="22" customFormat="1" ht="11.25" customHeight="1">
      <c r="B414" s="113"/>
      <c r="C414" s="507">
        <v>43305</v>
      </c>
      <c r="D414" s="508">
        <v>54.403870888000235</v>
      </c>
      <c r="E414" s="508">
        <v>28.016997662909688</v>
      </c>
      <c r="F414" s="508">
        <f t="shared" si="51"/>
        <v>28.016997662909688</v>
      </c>
      <c r="G414" s="802"/>
      <c r="H414" s="297"/>
      <c r="I414" s="297"/>
      <c r="J414" s="297"/>
    </row>
    <row r="415" spans="2:10" s="22" customFormat="1" ht="11.25" customHeight="1">
      <c r="B415" s="113"/>
      <c r="C415" s="507">
        <v>43306</v>
      </c>
      <c r="D415" s="508">
        <v>48.696425289998736</v>
      </c>
      <c r="E415" s="508">
        <v>28.016997662909688</v>
      </c>
      <c r="F415" s="508">
        <f t="shared" si="51"/>
        <v>28.016997662909688</v>
      </c>
      <c r="G415" s="802"/>
      <c r="H415" s="297"/>
      <c r="I415" s="297"/>
      <c r="J415" s="297"/>
    </row>
    <row r="416" spans="2:10" s="22" customFormat="1" ht="11.25" customHeight="1">
      <c r="B416" s="113"/>
      <c r="C416" s="507">
        <v>43307</v>
      </c>
      <c r="D416" s="508">
        <v>48.202042548000477</v>
      </c>
      <c r="E416" s="508">
        <v>28.016997662909688</v>
      </c>
      <c r="F416" s="508">
        <f t="shared" si="51"/>
        <v>28.016997662909688</v>
      </c>
      <c r="G416" s="802"/>
      <c r="H416" s="297"/>
      <c r="I416" s="297"/>
      <c r="J416" s="297"/>
    </row>
    <row r="417" spans="2:10" s="22" customFormat="1" ht="11.25" customHeight="1">
      <c r="B417" s="113"/>
      <c r="C417" s="507">
        <v>43308</v>
      </c>
      <c r="D417" s="508">
        <v>48.637679313999165</v>
      </c>
      <c r="E417" s="508">
        <v>28.016997662909688</v>
      </c>
      <c r="F417" s="508">
        <f t="shared" si="51"/>
        <v>28.016997662909688</v>
      </c>
      <c r="G417" s="802"/>
      <c r="H417" s="297"/>
      <c r="I417" s="297"/>
      <c r="J417" s="297"/>
    </row>
    <row r="418" spans="2:10" s="22" customFormat="1" ht="11.25" customHeight="1">
      <c r="B418" s="113"/>
      <c r="C418" s="507">
        <v>43309</v>
      </c>
      <c r="D418" s="508">
        <v>41.126988298001699</v>
      </c>
      <c r="E418" s="508">
        <v>28.016997662909688</v>
      </c>
      <c r="F418" s="508">
        <f t="shared" si="51"/>
        <v>28.016997662909688</v>
      </c>
      <c r="G418" s="802"/>
      <c r="H418" s="297"/>
      <c r="I418" s="297"/>
      <c r="J418" s="297"/>
    </row>
    <row r="419" spans="2:10" s="22" customFormat="1" ht="11.25" customHeight="1">
      <c r="B419" s="113"/>
      <c r="C419" s="507">
        <v>43310</v>
      </c>
      <c r="D419" s="508">
        <v>36.661641007999229</v>
      </c>
      <c r="E419" s="508">
        <v>28.016997662909688</v>
      </c>
      <c r="F419" s="508">
        <f t="shared" si="51"/>
        <v>28.016997662909688</v>
      </c>
      <c r="G419" s="802"/>
      <c r="H419" s="297"/>
      <c r="I419" s="297"/>
      <c r="J419" s="297"/>
    </row>
    <row r="420" spans="2:10" s="22" customFormat="1" ht="11.25" customHeight="1">
      <c r="B420" s="113"/>
      <c r="C420" s="507">
        <v>43311</v>
      </c>
      <c r="D420" s="508">
        <v>42.795573232000386</v>
      </c>
      <c r="E420" s="508">
        <v>28.016997662909688</v>
      </c>
      <c r="F420" s="508">
        <f t="shared" si="51"/>
        <v>28.016997662909688</v>
      </c>
      <c r="G420" s="802"/>
      <c r="H420" s="297"/>
      <c r="I420" s="297"/>
      <c r="J420" s="297"/>
    </row>
    <row r="421" spans="2:10" s="22" customFormat="1" ht="11.25" customHeight="1">
      <c r="B421" s="113"/>
      <c r="C421" s="507">
        <v>43312</v>
      </c>
      <c r="D421" s="508">
        <v>34.617167079999312</v>
      </c>
      <c r="E421" s="508">
        <v>28.016997662909688</v>
      </c>
      <c r="F421" s="508">
        <f t="shared" si="51"/>
        <v>28.016997662909688</v>
      </c>
      <c r="G421" s="802"/>
      <c r="H421" s="297"/>
      <c r="I421" s="297"/>
      <c r="J421" s="297"/>
    </row>
    <row r="422" spans="2:10" s="22" customFormat="1" ht="11.25" customHeight="1">
      <c r="B422" s="113"/>
      <c r="C422" s="507">
        <v>43313</v>
      </c>
      <c r="D422" s="508">
        <v>50.117297983210477</v>
      </c>
      <c r="E422" s="508">
        <v>16.99706947525484</v>
      </c>
      <c r="F422" s="508">
        <f t="shared" si="51"/>
        <v>16.99706947525484</v>
      </c>
      <c r="G422" s="802"/>
      <c r="H422" s="297"/>
      <c r="I422" s="297"/>
      <c r="J422" s="297"/>
    </row>
    <row r="423" spans="2:10" s="22" customFormat="1" ht="11.25" customHeight="1">
      <c r="B423" s="113"/>
      <c r="C423" s="507">
        <v>43314</v>
      </c>
      <c r="D423" s="508">
        <v>61.398725113210475</v>
      </c>
      <c r="E423" s="508">
        <v>16.99706947525484</v>
      </c>
      <c r="F423" s="508">
        <f t="shared" si="51"/>
        <v>16.99706947525484</v>
      </c>
      <c r="G423" s="802"/>
      <c r="H423" s="297"/>
      <c r="I423" s="297"/>
      <c r="J423" s="297"/>
    </row>
    <row r="424" spans="2:10" s="22" customFormat="1" ht="11.25" customHeight="1">
      <c r="B424" s="113"/>
      <c r="C424" s="507">
        <v>43315</v>
      </c>
      <c r="D424" s="508">
        <v>72.914481039210472</v>
      </c>
      <c r="E424" s="508">
        <v>16.99706947525484</v>
      </c>
      <c r="F424" s="508">
        <f t="shared" si="51"/>
        <v>16.99706947525484</v>
      </c>
      <c r="G424" s="802"/>
      <c r="H424" s="297"/>
      <c r="I424" s="297"/>
      <c r="J424" s="297"/>
    </row>
    <row r="425" spans="2:10" s="22" customFormat="1" ht="11.25" customHeight="1">
      <c r="B425" s="113"/>
      <c r="C425" s="507">
        <v>43316</v>
      </c>
      <c r="D425" s="508">
        <v>47.732188181210468</v>
      </c>
      <c r="E425" s="508">
        <v>16.99706947525484</v>
      </c>
      <c r="F425" s="508">
        <f t="shared" si="51"/>
        <v>16.99706947525484</v>
      </c>
      <c r="G425" s="802"/>
      <c r="H425" s="297"/>
      <c r="I425" s="297"/>
      <c r="J425" s="297"/>
    </row>
    <row r="426" spans="2:10" s="22" customFormat="1" ht="11.25" customHeight="1">
      <c r="B426" s="113"/>
      <c r="C426" s="507">
        <v>43317</v>
      </c>
      <c r="D426" s="508">
        <v>38.136530667210479</v>
      </c>
      <c r="E426" s="508">
        <v>16.99706947525484</v>
      </c>
      <c r="F426" s="508">
        <f t="shared" si="51"/>
        <v>16.99706947525484</v>
      </c>
      <c r="G426" s="802"/>
      <c r="H426" s="297"/>
      <c r="I426" s="297"/>
      <c r="J426" s="297"/>
    </row>
    <row r="427" spans="2:10" s="22" customFormat="1" ht="11.25" customHeight="1">
      <c r="B427" s="113"/>
      <c r="C427" s="507">
        <v>43318</v>
      </c>
      <c r="D427" s="508">
        <v>54.820534509208606</v>
      </c>
      <c r="E427" s="508">
        <v>16.99706947525484</v>
      </c>
      <c r="F427" s="508">
        <f t="shared" si="51"/>
        <v>16.99706947525484</v>
      </c>
      <c r="G427" s="802"/>
      <c r="H427" s="297"/>
      <c r="I427" s="297"/>
      <c r="J427" s="297"/>
    </row>
    <row r="428" spans="2:10" s="22" customFormat="1" ht="11.25" customHeight="1">
      <c r="B428" s="113"/>
      <c r="C428" s="507">
        <v>43319</v>
      </c>
      <c r="D428" s="508">
        <v>41.030135483212334</v>
      </c>
      <c r="E428" s="508">
        <v>16.99706947525484</v>
      </c>
      <c r="F428" s="508">
        <f t="shared" si="51"/>
        <v>16.99706947525484</v>
      </c>
      <c r="G428" s="802"/>
      <c r="H428" s="297"/>
      <c r="I428" s="297"/>
      <c r="J428" s="297"/>
    </row>
    <row r="429" spans="2:10" s="22" customFormat="1" ht="11.25" customHeight="1">
      <c r="B429" s="113"/>
      <c r="C429" s="507">
        <v>43320</v>
      </c>
      <c r="D429" s="508">
        <v>40.920904410027099</v>
      </c>
      <c r="E429" s="508">
        <v>16.99706947525484</v>
      </c>
      <c r="F429" s="508">
        <f t="shared" si="51"/>
        <v>16.99706947525484</v>
      </c>
      <c r="G429" s="802"/>
      <c r="H429" s="297"/>
      <c r="I429" s="297"/>
      <c r="J429" s="297"/>
    </row>
    <row r="430" spans="2:10" s="22" customFormat="1" ht="11.25" customHeight="1">
      <c r="B430" s="113"/>
      <c r="C430" s="507">
        <v>43321</v>
      </c>
      <c r="D430" s="508">
        <v>35.865252946025237</v>
      </c>
      <c r="E430" s="508">
        <v>16.99706947525484</v>
      </c>
      <c r="F430" s="508">
        <f t="shared" si="51"/>
        <v>16.99706947525484</v>
      </c>
      <c r="G430" s="802"/>
      <c r="H430" s="297"/>
      <c r="I430" s="297"/>
      <c r="J430" s="297"/>
    </row>
    <row r="431" spans="2:10" s="22" customFormat="1" ht="11.25" customHeight="1">
      <c r="B431" s="113"/>
      <c r="C431" s="507">
        <v>43322</v>
      </c>
      <c r="D431" s="508">
        <v>27.261782104027102</v>
      </c>
      <c r="E431" s="508">
        <v>16.99706947525484</v>
      </c>
      <c r="F431" s="508">
        <f t="shared" si="51"/>
        <v>16.99706947525484</v>
      </c>
      <c r="G431" s="802"/>
      <c r="H431" s="297"/>
      <c r="I431" s="297"/>
      <c r="J431" s="297"/>
    </row>
    <row r="432" spans="2:10" s="22" customFormat="1" ht="11.25" customHeight="1">
      <c r="B432" s="113"/>
      <c r="C432" s="507">
        <v>43323</v>
      </c>
      <c r="D432" s="508">
        <v>38.508029088027101</v>
      </c>
      <c r="E432" s="508">
        <v>16.99706947525484</v>
      </c>
      <c r="F432" s="508">
        <f t="shared" si="51"/>
        <v>16.99706947525484</v>
      </c>
      <c r="G432" s="802"/>
      <c r="H432" s="297"/>
      <c r="I432" s="297"/>
      <c r="J432" s="297"/>
    </row>
    <row r="433" spans="2:10" s="22" customFormat="1" ht="11.25" customHeight="1">
      <c r="B433" s="113"/>
      <c r="C433" s="507">
        <v>43324</v>
      </c>
      <c r="D433" s="508">
        <v>28.973105410027099</v>
      </c>
      <c r="E433" s="508">
        <v>16.99706947525484</v>
      </c>
      <c r="F433" s="508">
        <f t="shared" si="51"/>
        <v>16.99706947525484</v>
      </c>
      <c r="G433" s="802"/>
      <c r="H433" s="297"/>
      <c r="I433" s="297"/>
      <c r="J433" s="297"/>
    </row>
    <row r="434" spans="2:10" s="22" customFormat="1" ht="11.25" customHeight="1">
      <c r="B434" s="113"/>
      <c r="C434" s="507">
        <v>43325</v>
      </c>
      <c r="D434" s="508">
        <v>32.684378826027093</v>
      </c>
      <c r="E434" s="508">
        <v>16.99706947525484</v>
      </c>
      <c r="F434" s="508">
        <f t="shared" si="51"/>
        <v>16.99706947525484</v>
      </c>
      <c r="G434" s="802"/>
      <c r="H434" s="297"/>
      <c r="I434" s="297"/>
      <c r="J434" s="297"/>
    </row>
    <row r="435" spans="2:10" s="22" customFormat="1" ht="11.25" customHeight="1">
      <c r="B435" s="113"/>
      <c r="C435" s="507">
        <v>43326</v>
      </c>
      <c r="D435" s="508">
        <v>29.522073512027099</v>
      </c>
      <c r="E435" s="508">
        <v>16.99706947525484</v>
      </c>
      <c r="F435" s="508">
        <f t="shared" si="51"/>
        <v>16.99706947525484</v>
      </c>
      <c r="G435" s="802"/>
      <c r="H435" s="297"/>
      <c r="I435" s="297"/>
      <c r="J435" s="297"/>
    </row>
    <row r="436" spans="2:10" s="22" customFormat="1" ht="11.25" customHeight="1">
      <c r="B436" s="113"/>
      <c r="C436" s="507">
        <v>43327</v>
      </c>
      <c r="D436" s="508">
        <v>26.663366136181466</v>
      </c>
      <c r="E436" s="508">
        <v>16.99706947525484</v>
      </c>
      <c r="F436" s="508">
        <f t="shared" si="51"/>
        <v>16.99706947525484</v>
      </c>
      <c r="G436" s="802"/>
      <c r="H436" s="297"/>
      <c r="I436" s="297"/>
      <c r="J436" s="297"/>
    </row>
    <row r="437" spans="2:10" s="22" customFormat="1" ht="11.25" customHeight="1">
      <c r="B437" s="113"/>
      <c r="C437" s="507">
        <v>43328</v>
      </c>
      <c r="D437" s="508">
        <v>34.920634152181464</v>
      </c>
      <c r="E437" s="508">
        <v>16.99706947525484</v>
      </c>
      <c r="F437" s="508">
        <f t="shared" si="51"/>
        <v>16.99706947525484</v>
      </c>
      <c r="G437" s="802"/>
      <c r="H437" s="297"/>
      <c r="I437" s="297"/>
      <c r="J437" s="297"/>
    </row>
    <row r="438" spans="2:10" s="22" customFormat="1" ht="11.25" customHeight="1">
      <c r="B438" s="113"/>
      <c r="C438" s="507">
        <v>43329</v>
      </c>
      <c r="D438" s="508">
        <v>20.845326648181466</v>
      </c>
      <c r="E438" s="508">
        <v>16.99706947525484</v>
      </c>
      <c r="F438" s="508">
        <f t="shared" si="51"/>
        <v>16.99706947525484</v>
      </c>
      <c r="G438" s="802"/>
      <c r="H438" s="297"/>
      <c r="I438" s="297"/>
      <c r="J438" s="297"/>
    </row>
    <row r="439" spans="2:10" s="22" customFormat="1" ht="11.25" customHeight="1">
      <c r="B439" s="113"/>
      <c r="C439" s="507">
        <v>43330</v>
      </c>
      <c r="D439" s="508">
        <v>22.25592718018147</v>
      </c>
      <c r="E439" s="508">
        <v>16.99706947525484</v>
      </c>
      <c r="F439" s="508">
        <f t="shared" si="51"/>
        <v>16.99706947525484</v>
      </c>
      <c r="G439" s="802"/>
      <c r="H439" s="297"/>
      <c r="I439" s="297"/>
      <c r="J439" s="297"/>
    </row>
    <row r="440" spans="2:10" s="22" customFormat="1" ht="11.25" customHeight="1">
      <c r="B440" s="113"/>
      <c r="C440" s="507">
        <v>43331</v>
      </c>
      <c r="D440" s="508">
        <v>21.562576994183328</v>
      </c>
      <c r="E440" s="508">
        <v>16.99706947525484</v>
      </c>
      <c r="F440" s="508">
        <f t="shared" si="51"/>
        <v>16.99706947525484</v>
      </c>
      <c r="G440" s="802"/>
      <c r="H440" s="297"/>
      <c r="I440" s="297"/>
      <c r="J440" s="297"/>
    </row>
    <row r="441" spans="2:10" s="22" customFormat="1" ht="11.25" customHeight="1">
      <c r="B441" s="113"/>
      <c r="C441" s="507">
        <v>43332</v>
      </c>
      <c r="D441" s="508">
        <v>52.049536474181473</v>
      </c>
      <c r="E441" s="508">
        <v>16.99706947525484</v>
      </c>
      <c r="F441" s="508">
        <f t="shared" si="51"/>
        <v>16.99706947525484</v>
      </c>
      <c r="G441" s="802"/>
      <c r="H441" s="297"/>
      <c r="I441" s="297"/>
      <c r="J441" s="297"/>
    </row>
    <row r="442" spans="2:10" s="22" customFormat="1" ht="11.25" customHeight="1">
      <c r="B442" s="113"/>
      <c r="C442" s="507">
        <v>43333</v>
      </c>
      <c r="D442" s="508">
        <v>49.615551990181473</v>
      </c>
      <c r="E442" s="508">
        <v>16.99706947525484</v>
      </c>
      <c r="F442" s="508">
        <f t="shared" si="51"/>
        <v>16.99706947525484</v>
      </c>
      <c r="G442" s="802"/>
      <c r="H442" s="297"/>
      <c r="I442" s="297"/>
      <c r="J442" s="297"/>
    </row>
    <row r="443" spans="2:10" s="22" customFormat="1" ht="11.25" customHeight="1">
      <c r="B443" s="113"/>
      <c r="C443" s="507">
        <v>43334</v>
      </c>
      <c r="D443" s="508">
        <v>47.516879093241599</v>
      </c>
      <c r="E443" s="508">
        <v>16.99706947525484</v>
      </c>
      <c r="F443" s="508">
        <f t="shared" si="51"/>
        <v>16.99706947525484</v>
      </c>
      <c r="G443" s="802"/>
      <c r="H443" s="297"/>
      <c r="I443" s="297"/>
      <c r="J443" s="297"/>
    </row>
    <row r="444" spans="2:10" s="22" customFormat="1" ht="11.25" customHeight="1">
      <c r="B444" s="113"/>
      <c r="C444" s="507">
        <v>43335</v>
      </c>
      <c r="D444" s="508">
        <v>48.318055417243464</v>
      </c>
      <c r="E444" s="508">
        <v>16.99706947525484</v>
      </c>
      <c r="F444" s="508">
        <f t="shared" si="51"/>
        <v>16.99706947525484</v>
      </c>
      <c r="G444" s="802"/>
      <c r="H444" s="297"/>
      <c r="I444" s="297"/>
      <c r="J444" s="297"/>
    </row>
    <row r="445" spans="2:10" s="22" customFormat="1" ht="11.25" customHeight="1">
      <c r="B445" s="113"/>
      <c r="C445" s="507">
        <v>43336</v>
      </c>
      <c r="D445" s="508">
        <v>30.095850563243467</v>
      </c>
      <c r="E445" s="508">
        <v>16.99706947525484</v>
      </c>
      <c r="F445" s="508">
        <f t="shared" si="51"/>
        <v>16.99706947525484</v>
      </c>
      <c r="G445" s="802"/>
      <c r="H445" s="297"/>
      <c r="I445" s="297"/>
      <c r="J445" s="297"/>
    </row>
    <row r="446" spans="2:10" s="22" customFormat="1" ht="11.25" customHeight="1">
      <c r="B446" s="113"/>
      <c r="C446" s="507">
        <v>43337</v>
      </c>
      <c r="D446" s="508">
        <v>11.079852043241605</v>
      </c>
      <c r="E446" s="508">
        <v>16.99706947525484</v>
      </c>
      <c r="F446" s="508">
        <f t="shared" si="51"/>
        <v>11.079852043241605</v>
      </c>
      <c r="G446" s="802"/>
      <c r="H446" s="297"/>
      <c r="I446" s="297"/>
      <c r="J446" s="297"/>
    </row>
    <row r="447" spans="2:10" s="22" customFormat="1" ht="11.25" customHeight="1">
      <c r="B447" s="113"/>
      <c r="C447" s="507">
        <v>43338</v>
      </c>
      <c r="D447" s="508">
        <v>13.51483384924347</v>
      </c>
      <c r="E447" s="508">
        <v>16.99706947525484</v>
      </c>
      <c r="F447" s="508">
        <f t="shared" si="51"/>
        <v>13.51483384924347</v>
      </c>
      <c r="G447" s="802"/>
      <c r="H447" s="297"/>
      <c r="I447" s="297"/>
      <c r="J447" s="297"/>
    </row>
    <row r="448" spans="2:10" s="22" customFormat="1" ht="11.25" customHeight="1">
      <c r="B448" s="113"/>
      <c r="C448" s="507">
        <v>43339</v>
      </c>
      <c r="D448" s="508">
        <v>46.487615559243466</v>
      </c>
      <c r="E448" s="508">
        <v>16.99706947525484</v>
      </c>
      <c r="F448" s="508">
        <f t="shared" si="51"/>
        <v>16.99706947525484</v>
      </c>
      <c r="G448" s="802"/>
      <c r="H448" s="297"/>
      <c r="I448" s="297"/>
      <c r="J448" s="297"/>
    </row>
    <row r="449" spans="2:10" s="22" customFormat="1" ht="11.25" customHeight="1">
      <c r="B449" s="113"/>
      <c r="C449" s="507">
        <v>43340</v>
      </c>
      <c r="D449" s="508">
        <v>40.74981700924161</v>
      </c>
      <c r="E449" s="508">
        <v>16.99706947525484</v>
      </c>
      <c r="F449" s="508">
        <f t="shared" si="51"/>
        <v>16.99706947525484</v>
      </c>
      <c r="G449" s="802"/>
      <c r="H449" s="297"/>
      <c r="I449" s="297"/>
      <c r="J449" s="297"/>
    </row>
    <row r="450" spans="2:10" s="22" customFormat="1" ht="11.25" customHeight="1">
      <c r="B450" s="113"/>
      <c r="C450" s="507">
        <v>43341</v>
      </c>
      <c r="D450" s="508">
        <v>34.859788490035747</v>
      </c>
      <c r="E450" s="508">
        <v>16.99706947525484</v>
      </c>
      <c r="F450" s="508">
        <f t="shared" si="51"/>
        <v>16.99706947525484</v>
      </c>
      <c r="G450" s="802"/>
      <c r="H450" s="297"/>
      <c r="I450" s="297"/>
      <c r="J450" s="297"/>
    </row>
    <row r="451" spans="2:10" s="22" customFormat="1" ht="11.25" customHeight="1">
      <c r="B451" s="113"/>
      <c r="C451" s="507">
        <v>43342</v>
      </c>
      <c r="D451" s="508">
        <v>43.858392152035741</v>
      </c>
      <c r="E451" s="508">
        <v>16.99706947525484</v>
      </c>
      <c r="F451" s="508">
        <f t="shared" si="51"/>
        <v>16.99706947525484</v>
      </c>
      <c r="G451" s="802"/>
      <c r="H451" s="297"/>
      <c r="I451" s="297"/>
      <c r="J451" s="297"/>
    </row>
    <row r="452" spans="2:10" s="22" customFormat="1" ht="11.25" customHeight="1">
      <c r="B452" s="113"/>
      <c r="C452" s="507">
        <v>43343</v>
      </c>
      <c r="D452" s="508">
        <v>28.651377582033877</v>
      </c>
      <c r="E452" s="508">
        <v>16.99706947525484</v>
      </c>
      <c r="F452" s="508">
        <f t="shared" si="51"/>
        <v>16.99706947525484</v>
      </c>
      <c r="G452" s="802"/>
      <c r="H452" s="297"/>
      <c r="I452" s="297"/>
      <c r="J452" s="297"/>
    </row>
    <row r="453" spans="2:10" s="22" customFormat="1" ht="11.25" customHeight="1">
      <c r="B453" s="113"/>
      <c r="C453" s="507">
        <v>43344</v>
      </c>
      <c r="D453" s="508">
        <v>16.292057982035747</v>
      </c>
      <c r="E453" s="508">
        <v>22.743378673520009</v>
      </c>
      <c r="F453" s="508">
        <f t="shared" si="51"/>
        <v>16.292057982035747</v>
      </c>
      <c r="G453" s="802"/>
      <c r="H453" s="297"/>
      <c r="I453" s="297"/>
      <c r="J453" s="297"/>
    </row>
    <row r="454" spans="2:10" s="22" customFormat="1" ht="11.25" customHeight="1">
      <c r="B454" s="113"/>
      <c r="C454" s="507">
        <v>43345</v>
      </c>
      <c r="D454" s="508">
        <v>28.81470031603574</v>
      </c>
      <c r="E454" s="508">
        <v>22.743378673520009</v>
      </c>
      <c r="F454" s="508">
        <f t="shared" si="51"/>
        <v>22.743378673520009</v>
      </c>
      <c r="G454" s="802"/>
      <c r="H454" s="297"/>
      <c r="I454" s="297"/>
      <c r="J454" s="297"/>
    </row>
    <row r="455" spans="2:10" s="22" customFormat="1" ht="11.25" customHeight="1">
      <c r="B455" s="113"/>
      <c r="C455" s="507">
        <v>43346</v>
      </c>
      <c r="D455" s="508">
        <v>39.482491496035742</v>
      </c>
      <c r="E455" s="508">
        <v>22.743378673520009</v>
      </c>
      <c r="F455" s="508">
        <f t="shared" si="51"/>
        <v>22.743378673520009</v>
      </c>
      <c r="G455" s="802"/>
      <c r="H455" s="297"/>
      <c r="I455" s="297"/>
      <c r="J455" s="297"/>
    </row>
    <row r="456" spans="2:10" s="22" customFormat="1" ht="11.25" customHeight="1">
      <c r="B456" s="113"/>
      <c r="C456" s="507">
        <v>43347</v>
      </c>
      <c r="D456" s="508">
        <v>33.947607858035745</v>
      </c>
      <c r="E456" s="508">
        <v>22.743378673520009</v>
      </c>
      <c r="F456" s="508">
        <f t="shared" si="51"/>
        <v>22.743378673520009</v>
      </c>
      <c r="G456" s="802"/>
      <c r="H456" s="297"/>
      <c r="I456" s="297"/>
      <c r="J456" s="297"/>
    </row>
    <row r="457" spans="2:10" s="22" customFormat="1" ht="11.25" customHeight="1">
      <c r="B457" s="113"/>
      <c r="C457" s="507">
        <v>43348</v>
      </c>
      <c r="D457" s="508">
        <v>37.366073555248455</v>
      </c>
      <c r="E457" s="508">
        <v>22.743378673520009</v>
      </c>
      <c r="F457" s="508">
        <f t="shared" si="51"/>
        <v>22.743378673520009</v>
      </c>
      <c r="G457" s="802"/>
      <c r="H457" s="297"/>
      <c r="I457" s="297"/>
      <c r="J457" s="297"/>
    </row>
    <row r="458" spans="2:10" s="22" customFormat="1" ht="11.25" customHeight="1">
      <c r="B458" s="113"/>
      <c r="C458" s="507">
        <v>43349</v>
      </c>
      <c r="D458" s="508">
        <v>26.666166277248458</v>
      </c>
      <c r="E458" s="508">
        <v>22.743378673520009</v>
      </c>
      <c r="F458" s="508">
        <f t="shared" si="51"/>
        <v>22.743378673520009</v>
      </c>
      <c r="G458" s="802"/>
      <c r="H458" s="297"/>
      <c r="I458" s="297"/>
      <c r="J458" s="297"/>
    </row>
    <row r="459" spans="2:10" s="22" customFormat="1" ht="11.25" customHeight="1">
      <c r="B459" s="113"/>
      <c r="C459" s="507">
        <v>43350</v>
      </c>
      <c r="D459" s="508">
        <v>24.865338769250318</v>
      </c>
      <c r="E459" s="508">
        <v>22.743378673520009</v>
      </c>
      <c r="F459" s="508">
        <f t="shared" si="51"/>
        <v>22.743378673520009</v>
      </c>
      <c r="G459" s="802"/>
      <c r="H459" s="297"/>
      <c r="I459" s="297"/>
      <c r="J459" s="297"/>
    </row>
    <row r="460" spans="2:10" s="22" customFormat="1" ht="11.25" customHeight="1">
      <c r="B460" s="113"/>
      <c r="C460" s="507">
        <v>43351</v>
      </c>
      <c r="D460" s="508">
        <v>29.209192431248454</v>
      </c>
      <c r="E460" s="508">
        <v>22.743378673520009</v>
      </c>
      <c r="F460" s="508">
        <f t="shared" si="51"/>
        <v>22.743378673520009</v>
      </c>
      <c r="G460" s="802"/>
      <c r="H460" s="297"/>
      <c r="I460" s="297"/>
      <c r="J460" s="297"/>
    </row>
    <row r="461" spans="2:10" s="22" customFormat="1" ht="11.25" customHeight="1">
      <c r="B461" s="113"/>
      <c r="C461" s="507">
        <v>43352</v>
      </c>
      <c r="D461" s="508">
        <v>19.454866435248455</v>
      </c>
      <c r="E461" s="508">
        <v>22.743378673520009</v>
      </c>
      <c r="F461" s="508">
        <f t="shared" si="51"/>
        <v>19.454866435248455</v>
      </c>
      <c r="G461" s="802"/>
      <c r="H461" s="297"/>
      <c r="I461" s="297"/>
      <c r="J461" s="297"/>
    </row>
    <row r="462" spans="2:10" s="22" customFormat="1" ht="11.25" customHeight="1">
      <c r="B462" s="113"/>
      <c r="C462" s="507">
        <v>43353</v>
      </c>
      <c r="D462" s="508">
        <v>34.97460958325032</v>
      </c>
      <c r="E462" s="508">
        <v>22.743378673520009</v>
      </c>
      <c r="F462" s="508">
        <f t="shared" si="51"/>
        <v>22.743378673520009</v>
      </c>
      <c r="G462" s="802"/>
      <c r="H462" s="297"/>
      <c r="I462" s="297"/>
      <c r="J462" s="297"/>
    </row>
    <row r="463" spans="2:10" s="22" customFormat="1" ht="11.25" customHeight="1">
      <c r="B463" s="113"/>
      <c r="C463" s="507">
        <v>43354</v>
      </c>
      <c r="D463" s="508">
        <v>52.271077133248461</v>
      </c>
      <c r="E463" s="508">
        <v>22.743378673520009</v>
      </c>
      <c r="F463" s="508">
        <f t="shared" si="51"/>
        <v>22.743378673520009</v>
      </c>
      <c r="G463" s="802"/>
      <c r="H463" s="297"/>
      <c r="I463" s="297"/>
      <c r="J463" s="297"/>
    </row>
    <row r="464" spans="2:10" s="22" customFormat="1" ht="11.25" customHeight="1">
      <c r="B464" s="113"/>
      <c r="C464" s="507">
        <v>43355</v>
      </c>
      <c r="D464" s="508">
        <v>55.014708317802551</v>
      </c>
      <c r="E464" s="508">
        <v>22.743378673520009</v>
      </c>
      <c r="F464" s="508">
        <f t="shared" si="51"/>
        <v>22.743378673520009</v>
      </c>
      <c r="G464" s="802"/>
      <c r="H464" s="297"/>
      <c r="I464" s="297"/>
      <c r="J464" s="297"/>
    </row>
    <row r="465" spans="2:10" s="22" customFormat="1" ht="11.25" customHeight="1">
      <c r="B465" s="113"/>
      <c r="C465" s="507">
        <v>43356</v>
      </c>
      <c r="D465" s="508">
        <v>51.861687353802552</v>
      </c>
      <c r="E465" s="508">
        <v>22.743378673520009</v>
      </c>
      <c r="F465" s="508">
        <f t="shared" si="51"/>
        <v>22.743378673520009</v>
      </c>
      <c r="G465" s="802"/>
      <c r="H465" s="297"/>
      <c r="I465" s="297"/>
      <c r="J465" s="297"/>
    </row>
    <row r="466" spans="2:10" s="22" customFormat="1" ht="11.25" customHeight="1">
      <c r="B466" s="113"/>
      <c r="C466" s="507">
        <v>43357</v>
      </c>
      <c r="D466" s="508">
        <v>36.703183287802545</v>
      </c>
      <c r="E466" s="508">
        <v>22.743378673520009</v>
      </c>
      <c r="F466" s="508">
        <f t="shared" si="51"/>
        <v>22.743378673520009</v>
      </c>
      <c r="G466" s="802"/>
      <c r="H466" s="297"/>
      <c r="I466" s="297"/>
      <c r="J466" s="297"/>
    </row>
    <row r="467" spans="2:10" s="22" customFormat="1" ht="11.25" customHeight="1">
      <c r="B467" s="113"/>
      <c r="C467" s="507">
        <v>43358</v>
      </c>
      <c r="D467" s="508">
        <v>15.31814298380255</v>
      </c>
      <c r="E467" s="508">
        <v>22.743378673520009</v>
      </c>
      <c r="F467" s="508">
        <f t="shared" ref="F467:F530" si="52">IF($D467&gt;E467,E467,$D467)</f>
        <v>15.31814298380255</v>
      </c>
      <c r="G467" s="802"/>
      <c r="H467" s="297"/>
      <c r="I467" s="297"/>
      <c r="J467" s="297"/>
    </row>
    <row r="468" spans="2:10" s="22" customFormat="1" ht="11.25" customHeight="1">
      <c r="B468" s="113"/>
      <c r="C468" s="507">
        <v>43359</v>
      </c>
      <c r="D468" s="508">
        <v>8.5638278258025533</v>
      </c>
      <c r="E468" s="508">
        <v>22.743378673520009</v>
      </c>
      <c r="F468" s="508">
        <f t="shared" si="52"/>
        <v>8.5638278258025533</v>
      </c>
      <c r="G468" s="802"/>
      <c r="H468" s="297"/>
      <c r="I468" s="297"/>
      <c r="J468" s="297"/>
    </row>
    <row r="469" spans="2:10" s="22" customFormat="1" ht="11.25" customHeight="1">
      <c r="B469" s="113"/>
      <c r="C469" s="507">
        <v>43360</v>
      </c>
      <c r="D469" s="508">
        <v>14.358251075802553</v>
      </c>
      <c r="E469" s="508">
        <v>22.743378673520009</v>
      </c>
      <c r="F469" s="508">
        <f t="shared" si="52"/>
        <v>14.358251075802553</v>
      </c>
      <c r="G469" s="802"/>
      <c r="H469" s="297"/>
      <c r="I469" s="297"/>
      <c r="J469" s="297"/>
    </row>
    <row r="470" spans="2:10" s="22" customFormat="1" ht="11.25" customHeight="1">
      <c r="B470" s="113"/>
      <c r="C470" s="507">
        <v>43361</v>
      </c>
      <c r="D470" s="508">
        <v>28.288171725802545</v>
      </c>
      <c r="E470" s="508">
        <v>22.743378673520009</v>
      </c>
      <c r="F470" s="508">
        <f t="shared" si="52"/>
        <v>22.743378673520009</v>
      </c>
      <c r="G470" s="802"/>
      <c r="H470" s="297"/>
      <c r="I470" s="297"/>
      <c r="J470" s="297"/>
    </row>
    <row r="471" spans="2:10" s="22" customFormat="1" ht="11.25" customHeight="1">
      <c r="B471" s="113"/>
      <c r="C471" s="507">
        <v>43362</v>
      </c>
      <c r="D471" s="508">
        <v>52.468209541696432</v>
      </c>
      <c r="E471" s="508">
        <v>22.743378673520009</v>
      </c>
      <c r="F471" s="508">
        <f t="shared" si="52"/>
        <v>22.743378673520009</v>
      </c>
      <c r="G471" s="802"/>
      <c r="H471" s="297"/>
      <c r="I471" s="297"/>
      <c r="J471" s="297"/>
    </row>
    <row r="472" spans="2:10" s="22" customFormat="1" ht="11.25" customHeight="1">
      <c r="B472" s="113"/>
      <c r="C472" s="507">
        <v>43363</v>
      </c>
      <c r="D472" s="508">
        <v>48.68029413969829</v>
      </c>
      <c r="E472" s="508">
        <v>22.743378673520009</v>
      </c>
      <c r="F472" s="508">
        <f t="shared" si="52"/>
        <v>22.743378673520009</v>
      </c>
      <c r="G472" s="802"/>
      <c r="H472" s="297"/>
      <c r="I472" s="297"/>
      <c r="J472" s="297"/>
    </row>
    <row r="473" spans="2:10" s="22" customFormat="1" ht="11.25" customHeight="1">
      <c r="B473" s="113"/>
      <c r="C473" s="507">
        <v>43364</v>
      </c>
      <c r="D473" s="508">
        <v>41.433091311696437</v>
      </c>
      <c r="E473" s="508">
        <v>22.743378673520009</v>
      </c>
      <c r="F473" s="508">
        <f t="shared" si="52"/>
        <v>22.743378673520009</v>
      </c>
      <c r="G473" s="802"/>
      <c r="H473" s="297"/>
      <c r="I473" s="297"/>
      <c r="J473" s="297"/>
    </row>
    <row r="474" spans="2:10" s="22" customFormat="1" ht="11.25" customHeight="1">
      <c r="B474" s="113"/>
      <c r="C474" s="507">
        <v>43365</v>
      </c>
      <c r="D474" s="508">
        <v>15.696338941696435</v>
      </c>
      <c r="E474" s="508">
        <v>22.743378673520009</v>
      </c>
      <c r="F474" s="508">
        <f t="shared" si="52"/>
        <v>15.696338941696435</v>
      </c>
      <c r="G474" s="802"/>
      <c r="H474" s="297"/>
      <c r="I474" s="297"/>
      <c r="J474" s="297"/>
    </row>
    <row r="475" spans="2:10" s="22" customFormat="1" ht="11.25" customHeight="1">
      <c r="B475" s="113"/>
      <c r="C475" s="507">
        <v>43366</v>
      </c>
      <c r="D475" s="508">
        <v>5.7461719036982979</v>
      </c>
      <c r="E475" s="508">
        <v>22.743378673520009</v>
      </c>
      <c r="F475" s="508">
        <f t="shared" si="52"/>
        <v>5.7461719036982979</v>
      </c>
      <c r="G475" s="802"/>
      <c r="H475" s="297"/>
      <c r="I475" s="297"/>
      <c r="J475" s="297"/>
    </row>
    <row r="476" spans="2:10" s="22" customFormat="1" ht="11.25" customHeight="1">
      <c r="B476" s="113"/>
      <c r="C476" s="507">
        <v>43367</v>
      </c>
      <c r="D476" s="508">
        <v>18.109064911696436</v>
      </c>
      <c r="E476" s="508">
        <v>22.743378673520009</v>
      </c>
      <c r="F476" s="508">
        <f t="shared" si="52"/>
        <v>18.109064911696436</v>
      </c>
      <c r="G476" s="802"/>
      <c r="H476" s="297"/>
      <c r="I476" s="297"/>
      <c r="J476" s="297"/>
    </row>
    <row r="477" spans="2:10" s="22" customFormat="1" ht="11.25" customHeight="1">
      <c r="B477" s="113"/>
      <c r="C477" s="507">
        <v>43368</v>
      </c>
      <c r="D477" s="508">
        <v>18.974976891696439</v>
      </c>
      <c r="E477" s="508">
        <v>22.743378673520009</v>
      </c>
      <c r="F477" s="508">
        <f t="shared" si="52"/>
        <v>18.974976891696439</v>
      </c>
      <c r="G477" s="802"/>
      <c r="H477" s="297"/>
      <c r="I477" s="297"/>
      <c r="J477" s="297"/>
    </row>
    <row r="478" spans="2:10" s="22" customFormat="1" ht="11.25" customHeight="1">
      <c r="B478" s="113"/>
      <c r="C478" s="507">
        <v>43369</v>
      </c>
      <c r="D478" s="508">
        <v>10.52124702121337</v>
      </c>
      <c r="E478" s="508">
        <v>22.743378673520009</v>
      </c>
      <c r="F478" s="508">
        <f t="shared" si="52"/>
        <v>10.52124702121337</v>
      </c>
      <c r="G478" s="802"/>
      <c r="H478" s="297"/>
      <c r="I478" s="297"/>
      <c r="J478" s="297"/>
    </row>
    <row r="479" spans="2:10" s="22" customFormat="1" ht="11.25" customHeight="1">
      <c r="B479" s="113"/>
      <c r="C479" s="507">
        <v>43370</v>
      </c>
      <c r="D479" s="508">
        <v>10.045401815213365</v>
      </c>
      <c r="E479" s="508">
        <v>22.743378673520009</v>
      </c>
      <c r="F479" s="508">
        <f t="shared" si="52"/>
        <v>10.045401815213365</v>
      </c>
      <c r="G479" s="802"/>
      <c r="H479" s="297"/>
      <c r="I479" s="297"/>
      <c r="J479" s="297"/>
    </row>
    <row r="480" spans="2:10" s="22" customFormat="1" ht="11.25" customHeight="1">
      <c r="B480" s="113"/>
      <c r="C480" s="507">
        <v>43371</v>
      </c>
      <c r="D480" s="508">
        <v>10.143655751212435</v>
      </c>
      <c r="E480" s="508">
        <v>22.743378673520009</v>
      </c>
      <c r="F480" s="508">
        <f t="shared" si="52"/>
        <v>10.143655751212435</v>
      </c>
      <c r="G480" s="802"/>
      <c r="H480" s="297"/>
      <c r="I480" s="297"/>
      <c r="J480" s="297"/>
    </row>
    <row r="481" spans="2:10" s="22" customFormat="1" ht="11.25" customHeight="1">
      <c r="B481" s="113"/>
      <c r="C481" s="507">
        <v>43372</v>
      </c>
      <c r="D481" s="508">
        <v>8.887261627213368</v>
      </c>
      <c r="E481" s="508">
        <v>22.743378673520009</v>
      </c>
      <c r="F481" s="508">
        <f t="shared" si="52"/>
        <v>8.887261627213368</v>
      </c>
      <c r="G481" s="802"/>
      <c r="H481" s="297"/>
      <c r="I481" s="297"/>
      <c r="J481" s="297"/>
    </row>
    <row r="482" spans="2:10" s="22" customFormat="1" ht="11.25" customHeight="1">
      <c r="B482" s="113"/>
      <c r="C482" s="507">
        <v>43373</v>
      </c>
      <c r="D482" s="508">
        <v>8.1643874632124351</v>
      </c>
      <c r="E482" s="508">
        <v>22.743378673520009</v>
      </c>
      <c r="F482" s="508">
        <f t="shared" si="52"/>
        <v>8.1643874632124351</v>
      </c>
      <c r="G482" s="802"/>
      <c r="H482" s="297"/>
      <c r="I482" s="297"/>
      <c r="J482" s="297"/>
    </row>
    <row r="483" spans="2:10" s="22" customFormat="1" ht="11.25" customHeight="1">
      <c r="B483" s="113"/>
      <c r="C483" s="507">
        <v>43374</v>
      </c>
      <c r="D483" s="508">
        <v>7.4252774952133693</v>
      </c>
      <c r="E483" s="508">
        <v>45.741764250654825</v>
      </c>
      <c r="F483" s="508">
        <f t="shared" si="52"/>
        <v>7.4252774952133693</v>
      </c>
      <c r="G483" s="802"/>
      <c r="H483" s="297"/>
      <c r="I483" s="297"/>
      <c r="J483" s="297"/>
    </row>
    <row r="484" spans="2:10" s="22" customFormat="1" ht="11.25" customHeight="1">
      <c r="B484" s="113"/>
      <c r="C484" s="507">
        <v>43375</v>
      </c>
      <c r="D484" s="508">
        <v>4.6113332072124393</v>
      </c>
      <c r="E484" s="508">
        <v>45.741764250654825</v>
      </c>
      <c r="F484" s="508">
        <f t="shared" si="52"/>
        <v>4.6113332072124393</v>
      </c>
      <c r="G484" s="802"/>
      <c r="H484" s="297"/>
      <c r="I484" s="297"/>
      <c r="J484" s="297"/>
    </row>
    <row r="485" spans="2:10" s="22" customFormat="1" ht="11.25" customHeight="1">
      <c r="B485" s="113"/>
      <c r="C485" s="507">
        <v>43376</v>
      </c>
      <c r="D485" s="508">
        <v>2.4112627607003305</v>
      </c>
      <c r="E485" s="508">
        <v>45.741764250654825</v>
      </c>
      <c r="F485" s="508">
        <f t="shared" si="52"/>
        <v>2.4112627607003305</v>
      </c>
      <c r="G485" s="802"/>
      <c r="H485" s="297"/>
      <c r="I485" s="297"/>
      <c r="J485" s="297"/>
    </row>
    <row r="486" spans="2:10" s="22" customFormat="1" ht="11.25" customHeight="1">
      <c r="B486" s="113"/>
      <c r="C486" s="507">
        <v>43377</v>
      </c>
      <c r="D486" s="508">
        <v>7.0308852647012605</v>
      </c>
      <c r="E486" s="508">
        <v>45.741764250654825</v>
      </c>
      <c r="F486" s="508">
        <f t="shared" si="52"/>
        <v>7.0308852647012605</v>
      </c>
      <c r="G486" s="802"/>
      <c r="H486" s="297"/>
      <c r="I486" s="297"/>
      <c r="J486" s="297"/>
    </row>
    <row r="487" spans="2:10" s="22" customFormat="1" ht="11.25" customHeight="1">
      <c r="B487" s="113"/>
      <c r="C487" s="507">
        <v>43378</v>
      </c>
      <c r="D487" s="508">
        <v>5.9319190727003299</v>
      </c>
      <c r="E487" s="508">
        <v>45.741764250654825</v>
      </c>
      <c r="F487" s="508">
        <f t="shared" si="52"/>
        <v>5.9319190727003299</v>
      </c>
      <c r="G487" s="802"/>
      <c r="H487" s="297"/>
      <c r="I487" s="297"/>
      <c r="J487" s="297"/>
    </row>
    <row r="488" spans="2:10" s="22" customFormat="1" ht="11.25" customHeight="1">
      <c r="B488" s="113"/>
      <c r="C488" s="507">
        <v>43379</v>
      </c>
      <c r="D488" s="508">
        <v>3.946247852700326</v>
      </c>
      <c r="E488" s="508">
        <v>45.741764250654825</v>
      </c>
      <c r="F488" s="508">
        <f t="shared" si="52"/>
        <v>3.946247852700326</v>
      </c>
      <c r="G488" s="802"/>
      <c r="H488" s="297"/>
      <c r="I488" s="297"/>
      <c r="J488" s="297"/>
    </row>
    <row r="489" spans="2:10" s="22" customFormat="1" ht="11.25" customHeight="1">
      <c r="B489" s="113"/>
      <c r="C489" s="507">
        <v>43380</v>
      </c>
      <c r="D489" s="508">
        <v>1.9682216107003296</v>
      </c>
      <c r="E489" s="508">
        <v>45.741764250654825</v>
      </c>
      <c r="F489" s="508">
        <f t="shared" si="52"/>
        <v>1.9682216107003296</v>
      </c>
      <c r="G489" s="802"/>
      <c r="H489" s="297"/>
      <c r="I489" s="297"/>
      <c r="J489" s="297"/>
    </row>
    <row r="490" spans="2:10" s="22" customFormat="1" ht="11.25" customHeight="1">
      <c r="B490" s="113"/>
      <c r="C490" s="507">
        <v>43381</v>
      </c>
      <c r="D490" s="508">
        <v>2.5057455447012615</v>
      </c>
      <c r="E490" s="508">
        <v>45.741764250654825</v>
      </c>
      <c r="F490" s="508">
        <f t="shared" si="52"/>
        <v>2.5057455447012615</v>
      </c>
      <c r="G490" s="802"/>
      <c r="H490" s="297"/>
      <c r="I490" s="297"/>
      <c r="J490" s="297"/>
    </row>
    <row r="491" spans="2:10" s="22" customFormat="1" ht="11.25" customHeight="1">
      <c r="B491" s="113"/>
      <c r="C491" s="507">
        <v>43382</v>
      </c>
      <c r="D491" s="508">
        <v>4.9099687527003262</v>
      </c>
      <c r="E491" s="508">
        <v>45.741764250654825</v>
      </c>
      <c r="F491" s="508">
        <f t="shared" si="52"/>
        <v>4.9099687527003262</v>
      </c>
      <c r="G491" s="802"/>
      <c r="H491" s="297"/>
      <c r="I491" s="297"/>
      <c r="J491" s="297"/>
    </row>
    <row r="492" spans="2:10" s="22" customFormat="1" ht="11.25" customHeight="1">
      <c r="B492" s="113"/>
      <c r="C492" s="507">
        <v>43383</v>
      </c>
      <c r="D492" s="508">
        <v>29.922283912888815</v>
      </c>
      <c r="E492" s="508">
        <v>45.741764250654825</v>
      </c>
      <c r="F492" s="508">
        <f t="shared" si="52"/>
        <v>29.922283912888815</v>
      </c>
      <c r="G492" s="802"/>
      <c r="H492" s="297"/>
      <c r="I492" s="297"/>
      <c r="J492" s="297"/>
    </row>
    <row r="493" spans="2:10" s="22" customFormat="1" ht="11.25" customHeight="1">
      <c r="B493" s="113"/>
      <c r="C493" s="507">
        <v>43384</v>
      </c>
      <c r="D493" s="508">
        <v>25.401274768888818</v>
      </c>
      <c r="E493" s="508">
        <v>45.741764250654825</v>
      </c>
      <c r="F493" s="508">
        <f t="shared" si="52"/>
        <v>25.401274768888818</v>
      </c>
      <c r="G493" s="802"/>
      <c r="H493" s="297"/>
      <c r="I493" s="297"/>
      <c r="J493" s="297"/>
    </row>
    <row r="494" spans="2:10" s="22" customFormat="1" ht="11.25" customHeight="1">
      <c r="B494" s="113"/>
      <c r="C494" s="507">
        <v>43385</v>
      </c>
      <c r="D494" s="508">
        <v>26.291245220888815</v>
      </c>
      <c r="E494" s="508">
        <v>45.741764250654825</v>
      </c>
      <c r="F494" s="508">
        <f t="shared" si="52"/>
        <v>26.291245220888815</v>
      </c>
      <c r="G494" s="802"/>
      <c r="H494" s="297"/>
      <c r="I494" s="297"/>
      <c r="J494" s="297"/>
    </row>
    <row r="495" spans="2:10" s="22" customFormat="1" ht="11.25" customHeight="1">
      <c r="B495" s="113"/>
      <c r="C495" s="507">
        <v>43386</v>
      </c>
      <c r="D495" s="508">
        <v>14.202770838888817</v>
      </c>
      <c r="E495" s="508">
        <v>45.741764250654825</v>
      </c>
      <c r="F495" s="508">
        <f t="shared" si="52"/>
        <v>14.202770838888817</v>
      </c>
      <c r="G495" s="802"/>
      <c r="H495" s="297"/>
      <c r="I495" s="297"/>
      <c r="J495" s="297"/>
    </row>
    <row r="496" spans="2:10" s="22" customFormat="1" ht="11.25" customHeight="1">
      <c r="B496" s="113"/>
      <c r="C496" s="507">
        <v>43387</v>
      </c>
      <c r="D496" s="508">
        <v>17.409148476889747</v>
      </c>
      <c r="E496" s="508">
        <v>45.741764250654825</v>
      </c>
      <c r="F496" s="508">
        <f t="shared" si="52"/>
        <v>17.409148476889747</v>
      </c>
      <c r="G496" s="802"/>
      <c r="H496" s="297"/>
      <c r="I496" s="297"/>
      <c r="J496" s="297"/>
    </row>
    <row r="497" spans="2:10" s="22" customFormat="1" ht="11.25" customHeight="1">
      <c r="B497" s="113"/>
      <c r="C497" s="507">
        <v>43388</v>
      </c>
      <c r="D497" s="508">
        <v>36.150228392888813</v>
      </c>
      <c r="E497" s="508">
        <v>45.741764250654825</v>
      </c>
      <c r="F497" s="508">
        <f t="shared" si="52"/>
        <v>36.150228392888813</v>
      </c>
      <c r="G497" s="802"/>
      <c r="H497" s="297"/>
      <c r="I497" s="297"/>
      <c r="J497" s="297"/>
    </row>
    <row r="498" spans="2:10" s="22" customFormat="1" ht="11.25" customHeight="1">
      <c r="B498" s="113"/>
      <c r="C498" s="507">
        <v>43389</v>
      </c>
      <c r="D498" s="508">
        <v>65.735409520888822</v>
      </c>
      <c r="E498" s="508">
        <v>45.741764250654825</v>
      </c>
      <c r="F498" s="508">
        <f t="shared" si="52"/>
        <v>45.741764250654825</v>
      </c>
      <c r="G498" s="802"/>
      <c r="H498" s="297"/>
      <c r="I498" s="297"/>
      <c r="J498" s="297"/>
    </row>
    <row r="499" spans="2:10" s="22" customFormat="1" ht="11.25" customHeight="1">
      <c r="B499" s="113"/>
      <c r="C499" s="507">
        <v>43390</v>
      </c>
      <c r="D499" s="508">
        <v>73.439336114986489</v>
      </c>
      <c r="E499" s="508">
        <v>45.741764250654825</v>
      </c>
      <c r="F499" s="508">
        <f t="shared" si="52"/>
        <v>45.741764250654825</v>
      </c>
      <c r="G499" s="802"/>
      <c r="H499" s="297"/>
      <c r="I499" s="297"/>
      <c r="J499" s="297"/>
    </row>
    <row r="500" spans="2:10" s="22" customFormat="1" ht="11.25" customHeight="1">
      <c r="B500" s="113"/>
      <c r="C500" s="507">
        <v>43391</v>
      </c>
      <c r="D500" s="508">
        <v>45.994974128986492</v>
      </c>
      <c r="E500" s="508">
        <v>45.741764250654825</v>
      </c>
      <c r="F500" s="508">
        <f t="shared" si="52"/>
        <v>45.741764250654825</v>
      </c>
      <c r="G500" s="802"/>
      <c r="H500" s="297"/>
      <c r="I500" s="297"/>
      <c r="J500" s="297"/>
    </row>
    <row r="501" spans="2:10" s="22" customFormat="1" ht="11.25" customHeight="1">
      <c r="B501" s="113"/>
      <c r="C501" s="507">
        <v>43392</v>
      </c>
      <c r="D501" s="508">
        <v>49.237889926986483</v>
      </c>
      <c r="E501" s="508">
        <v>45.741764250654825</v>
      </c>
      <c r="F501" s="508">
        <f t="shared" si="52"/>
        <v>45.741764250654825</v>
      </c>
      <c r="G501" s="802"/>
      <c r="H501" s="297"/>
      <c r="I501" s="297"/>
      <c r="J501" s="297"/>
    </row>
    <row r="502" spans="2:10" s="22" customFormat="1" ht="11.25" customHeight="1">
      <c r="B502" s="113"/>
      <c r="C502" s="507">
        <v>43393</v>
      </c>
      <c r="D502" s="508">
        <v>45.339922974987424</v>
      </c>
      <c r="E502" s="508">
        <v>45.741764250654825</v>
      </c>
      <c r="F502" s="508">
        <f t="shared" si="52"/>
        <v>45.339922974987424</v>
      </c>
      <c r="G502" s="802"/>
      <c r="H502" s="297"/>
      <c r="I502" s="297"/>
      <c r="J502" s="297"/>
    </row>
    <row r="503" spans="2:10" s="22" customFormat="1" ht="11.25" customHeight="1">
      <c r="B503" s="113"/>
      <c r="C503" s="507">
        <v>43394</v>
      </c>
      <c r="D503" s="508">
        <v>45.968826122986485</v>
      </c>
      <c r="E503" s="508">
        <v>45.741764250654825</v>
      </c>
      <c r="F503" s="508">
        <f t="shared" si="52"/>
        <v>45.741764250654825</v>
      </c>
      <c r="G503" s="802"/>
      <c r="H503" s="297"/>
      <c r="I503" s="297"/>
      <c r="J503" s="297"/>
    </row>
    <row r="504" spans="2:10" s="22" customFormat="1" ht="11.25" customHeight="1">
      <c r="B504" s="113"/>
      <c r="C504" s="507">
        <v>43395</v>
      </c>
      <c r="D504" s="508">
        <v>44.118682864986489</v>
      </c>
      <c r="E504" s="508">
        <v>45.741764250654825</v>
      </c>
      <c r="F504" s="508">
        <f t="shared" si="52"/>
        <v>44.118682864986489</v>
      </c>
      <c r="G504" s="802"/>
      <c r="H504" s="297"/>
      <c r="I504" s="297"/>
      <c r="J504" s="297"/>
    </row>
    <row r="505" spans="2:10" s="22" customFormat="1" ht="11.25" customHeight="1">
      <c r="B505" s="113"/>
      <c r="C505" s="507">
        <v>43396</v>
      </c>
      <c r="D505" s="508">
        <v>42.551666610986487</v>
      </c>
      <c r="E505" s="508">
        <v>45.741764250654825</v>
      </c>
      <c r="F505" s="508">
        <f t="shared" si="52"/>
        <v>42.551666610986487</v>
      </c>
      <c r="G505" s="802"/>
      <c r="H505" s="297"/>
      <c r="I505" s="297"/>
      <c r="J505" s="297"/>
    </row>
    <row r="506" spans="2:10" s="22" customFormat="1" ht="11.25" customHeight="1">
      <c r="B506" s="113"/>
      <c r="C506" s="507">
        <v>43397</v>
      </c>
      <c r="D506" s="508">
        <v>32.040779314450049</v>
      </c>
      <c r="E506" s="508">
        <v>45.741764250654825</v>
      </c>
      <c r="F506" s="508">
        <f t="shared" si="52"/>
        <v>32.040779314450049</v>
      </c>
      <c r="G506" s="802"/>
      <c r="H506" s="297"/>
      <c r="I506" s="297"/>
      <c r="J506" s="297"/>
    </row>
    <row r="507" spans="2:10" s="22" customFormat="1" ht="11.25" customHeight="1">
      <c r="B507" s="113"/>
      <c r="C507" s="507">
        <v>43398</v>
      </c>
      <c r="D507" s="508">
        <v>46.540701682450049</v>
      </c>
      <c r="E507" s="508">
        <v>45.741764250654825</v>
      </c>
      <c r="F507" s="508">
        <f t="shared" si="52"/>
        <v>45.741764250654825</v>
      </c>
      <c r="G507" s="802"/>
      <c r="H507" s="297"/>
      <c r="I507" s="297"/>
      <c r="J507" s="297"/>
    </row>
    <row r="508" spans="2:10" s="22" customFormat="1" ht="11.25" customHeight="1">
      <c r="B508" s="113"/>
      <c r="C508" s="507">
        <v>43399</v>
      </c>
      <c r="D508" s="508">
        <v>49.272894104450053</v>
      </c>
      <c r="E508" s="508">
        <v>45.741764250654825</v>
      </c>
      <c r="F508" s="508">
        <f t="shared" si="52"/>
        <v>45.741764250654825</v>
      </c>
      <c r="G508" s="802"/>
      <c r="H508" s="297"/>
      <c r="I508" s="297"/>
      <c r="J508" s="297"/>
    </row>
    <row r="509" spans="2:10" s="22" customFormat="1" ht="11.25" customHeight="1">
      <c r="B509" s="113"/>
      <c r="C509" s="507">
        <v>43400</v>
      </c>
      <c r="D509" s="508">
        <v>19.379339686450045</v>
      </c>
      <c r="E509" s="508">
        <v>45.741764250654825</v>
      </c>
      <c r="F509" s="508">
        <f t="shared" si="52"/>
        <v>19.379339686450045</v>
      </c>
      <c r="G509" s="802"/>
      <c r="H509" s="297"/>
      <c r="I509" s="297"/>
      <c r="J509" s="297"/>
    </row>
    <row r="510" spans="2:10" s="22" customFormat="1" ht="11.25" customHeight="1">
      <c r="B510" s="113"/>
      <c r="C510" s="507">
        <v>43401</v>
      </c>
      <c r="D510" s="508">
        <v>11.525720718450048</v>
      </c>
      <c r="E510" s="508">
        <v>45.741764250654825</v>
      </c>
      <c r="F510" s="508">
        <f t="shared" si="52"/>
        <v>11.525720718450048</v>
      </c>
      <c r="G510" s="802"/>
      <c r="H510" s="297"/>
      <c r="I510" s="297"/>
      <c r="J510" s="297"/>
    </row>
    <row r="511" spans="2:10" s="22" customFormat="1" ht="11.25" customHeight="1">
      <c r="B511" s="113"/>
      <c r="C511" s="507">
        <v>43402</v>
      </c>
      <c r="D511" s="508">
        <v>16.507644544450049</v>
      </c>
      <c r="E511" s="508">
        <v>45.741764250654825</v>
      </c>
      <c r="F511" s="508">
        <f t="shared" si="52"/>
        <v>16.507644544450049</v>
      </c>
      <c r="G511" s="802"/>
      <c r="H511" s="297"/>
      <c r="I511" s="297"/>
      <c r="J511" s="297"/>
    </row>
    <row r="512" spans="2:10" s="22" customFormat="1" ht="11.25" customHeight="1">
      <c r="B512" s="113"/>
      <c r="C512" s="507">
        <v>43403</v>
      </c>
      <c r="D512" s="508">
        <v>45.906121108450051</v>
      </c>
      <c r="E512" s="508">
        <v>45.741764250654825</v>
      </c>
      <c r="F512" s="508">
        <f t="shared" si="52"/>
        <v>45.741764250654825</v>
      </c>
      <c r="G512" s="802"/>
      <c r="H512" s="297"/>
      <c r="I512" s="297"/>
      <c r="J512" s="297"/>
    </row>
    <row r="513" spans="2:10" s="22" customFormat="1" ht="11.25" customHeight="1">
      <c r="B513" s="113"/>
      <c r="C513" s="507">
        <v>43404</v>
      </c>
      <c r="D513" s="508">
        <v>75.911397372363609</v>
      </c>
      <c r="E513" s="508">
        <v>45.741764250654825</v>
      </c>
      <c r="F513" s="508">
        <f t="shared" si="52"/>
        <v>45.741764250654825</v>
      </c>
      <c r="G513" s="802"/>
      <c r="H513" s="297"/>
      <c r="I513" s="297"/>
      <c r="J513" s="297"/>
    </row>
    <row r="514" spans="2:10" s="22" customFormat="1" ht="11.25" customHeight="1">
      <c r="B514" s="113"/>
      <c r="C514" s="507">
        <v>43405</v>
      </c>
      <c r="D514" s="508">
        <v>43.424325616363625</v>
      </c>
      <c r="E514" s="508">
        <v>80.413851096189973</v>
      </c>
      <c r="F514" s="508">
        <f t="shared" si="52"/>
        <v>43.424325616363625</v>
      </c>
      <c r="G514" s="802"/>
      <c r="H514" s="297"/>
      <c r="I514" s="297"/>
      <c r="J514" s="297"/>
    </row>
    <row r="515" spans="2:10" s="22" customFormat="1" ht="11.25" customHeight="1">
      <c r="B515" s="113"/>
      <c r="C515" s="507">
        <v>43406</v>
      </c>
      <c r="D515" s="508">
        <v>47.082433798362693</v>
      </c>
      <c r="E515" s="508">
        <v>80.413851096189973</v>
      </c>
      <c r="F515" s="508">
        <f t="shared" si="52"/>
        <v>47.082433798362693</v>
      </c>
      <c r="G515" s="802"/>
      <c r="H515" s="297"/>
      <c r="I515" s="297"/>
      <c r="J515" s="297"/>
    </row>
    <row r="516" spans="2:10" s="22" customFormat="1" ht="11.25" customHeight="1">
      <c r="B516" s="113"/>
      <c r="C516" s="507">
        <v>43407</v>
      </c>
      <c r="D516" s="508">
        <v>47.249854606363627</v>
      </c>
      <c r="E516" s="508">
        <v>80.413851096189973</v>
      </c>
      <c r="F516" s="508">
        <f t="shared" si="52"/>
        <v>47.249854606363627</v>
      </c>
      <c r="G516" s="802"/>
      <c r="H516" s="297"/>
      <c r="I516" s="297"/>
      <c r="J516" s="297"/>
    </row>
    <row r="517" spans="2:10" s="22" customFormat="1" ht="11.25" customHeight="1">
      <c r="B517" s="113"/>
      <c r="C517" s="507">
        <v>43408</v>
      </c>
      <c r="D517" s="508">
        <v>43.322870924363627</v>
      </c>
      <c r="E517" s="508">
        <v>80.413851096189973</v>
      </c>
      <c r="F517" s="508">
        <f t="shared" si="52"/>
        <v>43.322870924363627</v>
      </c>
      <c r="G517" s="802"/>
      <c r="H517" s="297"/>
      <c r="I517" s="297"/>
      <c r="J517" s="297"/>
    </row>
    <row r="518" spans="2:10" s="22" customFormat="1" ht="11.25" customHeight="1">
      <c r="B518" s="113"/>
      <c r="C518" s="507">
        <v>43409</v>
      </c>
      <c r="D518" s="508">
        <v>57.86399866236269</v>
      </c>
      <c r="E518" s="508">
        <v>80.413851096189973</v>
      </c>
      <c r="F518" s="508">
        <f t="shared" si="52"/>
        <v>57.86399866236269</v>
      </c>
      <c r="G518" s="802"/>
      <c r="H518" s="297"/>
      <c r="I518" s="297"/>
      <c r="J518" s="297"/>
    </row>
    <row r="519" spans="2:10" s="22" customFormat="1" ht="11.25" customHeight="1">
      <c r="B519" s="113"/>
      <c r="C519" s="507">
        <v>43410</v>
      </c>
      <c r="D519" s="508">
        <v>48.883623674363626</v>
      </c>
      <c r="E519" s="508">
        <v>80.413851096189973</v>
      </c>
      <c r="F519" s="508">
        <f t="shared" si="52"/>
        <v>48.883623674363626</v>
      </c>
      <c r="G519" s="802"/>
      <c r="H519" s="297"/>
      <c r="I519" s="297"/>
      <c r="J519" s="297"/>
    </row>
    <row r="520" spans="2:10" s="22" customFormat="1" ht="11.25" customHeight="1">
      <c r="B520" s="113"/>
      <c r="C520" s="507">
        <v>43411</v>
      </c>
      <c r="D520" s="508">
        <v>86.697215459148893</v>
      </c>
      <c r="E520" s="508">
        <v>80.413851096189973</v>
      </c>
      <c r="F520" s="508">
        <f t="shared" si="52"/>
        <v>80.413851096189973</v>
      </c>
      <c r="G520" s="802"/>
      <c r="H520" s="297"/>
      <c r="I520" s="297"/>
      <c r="J520" s="297"/>
    </row>
    <row r="521" spans="2:10" s="22" customFormat="1" ht="11.25" customHeight="1">
      <c r="B521" s="113"/>
      <c r="C521" s="507">
        <v>43412</v>
      </c>
      <c r="D521" s="508">
        <v>90.698029073148874</v>
      </c>
      <c r="E521" s="508">
        <v>80.413851096189973</v>
      </c>
      <c r="F521" s="508">
        <f t="shared" si="52"/>
        <v>80.413851096189973</v>
      </c>
      <c r="G521" s="802"/>
      <c r="H521" s="297"/>
      <c r="I521" s="297"/>
      <c r="J521" s="297"/>
    </row>
    <row r="522" spans="2:10" s="22" customFormat="1" ht="11.25" customHeight="1">
      <c r="B522" s="113"/>
      <c r="C522" s="507">
        <v>43413</v>
      </c>
      <c r="D522" s="508">
        <v>92.800830639148884</v>
      </c>
      <c r="E522" s="508">
        <v>80.413851096189973</v>
      </c>
      <c r="F522" s="508">
        <f t="shared" si="52"/>
        <v>80.413851096189973</v>
      </c>
      <c r="G522" s="802"/>
      <c r="H522" s="297"/>
      <c r="I522" s="297"/>
      <c r="J522" s="297"/>
    </row>
    <row r="523" spans="2:10" s="22" customFormat="1" ht="11.25" customHeight="1">
      <c r="B523" s="113"/>
      <c r="C523" s="507">
        <v>43414</v>
      </c>
      <c r="D523" s="508">
        <v>94.999431411147953</v>
      </c>
      <c r="E523" s="508">
        <v>80.413851096189973</v>
      </c>
      <c r="F523" s="508">
        <f t="shared" si="52"/>
        <v>80.413851096189973</v>
      </c>
      <c r="G523" s="802"/>
      <c r="H523" s="297"/>
      <c r="I523" s="297"/>
      <c r="J523" s="297"/>
    </row>
    <row r="524" spans="2:10" s="22" customFormat="1" ht="11.25" customHeight="1">
      <c r="B524" s="113"/>
      <c r="C524" s="507">
        <v>43415</v>
      </c>
      <c r="D524" s="508">
        <v>98.088628529148892</v>
      </c>
      <c r="E524" s="508">
        <v>80.413851096189973</v>
      </c>
      <c r="F524" s="508">
        <f t="shared" si="52"/>
        <v>80.413851096189973</v>
      </c>
      <c r="G524" s="802"/>
      <c r="H524" s="297"/>
      <c r="I524" s="297"/>
      <c r="J524" s="297"/>
    </row>
    <row r="525" spans="2:10" s="22" customFormat="1" ht="11.25" customHeight="1">
      <c r="B525" s="113"/>
      <c r="C525" s="507">
        <v>43416</v>
      </c>
      <c r="D525" s="508">
        <v>121.64598552914887</v>
      </c>
      <c r="E525" s="508">
        <v>80.413851096189973</v>
      </c>
      <c r="F525" s="508">
        <f t="shared" si="52"/>
        <v>80.413851096189973</v>
      </c>
      <c r="G525" s="802"/>
      <c r="H525" s="297"/>
      <c r="I525" s="297"/>
      <c r="J525" s="297"/>
    </row>
    <row r="526" spans="2:10" s="22" customFormat="1" ht="11.25" customHeight="1">
      <c r="B526" s="113"/>
      <c r="C526" s="507">
        <v>43417</v>
      </c>
      <c r="D526" s="508">
        <v>115.91468230914887</v>
      </c>
      <c r="E526" s="508">
        <v>80.413851096189973</v>
      </c>
      <c r="F526" s="508">
        <f t="shared" si="52"/>
        <v>80.413851096189973</v>
      </c>
      <c r="G526" s="802"/>
      <c r="H526" s="297"/>
      <c r="I526" s="297"/>
      <c r="J526" s="297"/>
    </row>
    <row r="527" spans="2:10" s="22" customFormat="1" ht="11.25" customHeight="1">
      <c r="B527" s="113"/>
      <c r="C527" s="507">
        <v>43418</v>
      </c>
      <c r="D527" s="508">
        <v>92.822247129739196</v>
      </c>
      <c r="E527" s="508">
        <v>80.413851096189973</v>
      </c>
      <c r="F527" s="508">
        <f t="shared" si="52"/>
        <v>80.413851096189973</v>
      </c>
      <c r="G527" s="802"/>
      <c r="H527" s="297"/>
      <c r="I527" s="297"/>
      <c r="J527" s="297"/>
    </row>
    <row r="528" spans="2:10" s="22" customFormat="1" ht="11.25" customHeight="1">
      <c r="B528" s="113"/>
      <c r="C528" s="507">
        <v>43419</v>
      </c>
      <c r="D528" s="508">
        <v>99.529775713739184</v>
      </c>
      <c r="E528" s="508">
        <v>80.413851096189973</v>
      </c>
      <c r="F528" s="508">
        <f t="shared" si="52"/>
        <v>80.413851096189973</v>
      </c>
      <c r="G528" s="802"/>
      <c r="H528" s="297"/>
      <c r="I528" s="297"/>
      <c r="J528" s="297"/>
    </row>
    <row r="529" spans="2:10" s="22" customFormat="1" ht="11.25" customHeight="1">
      <c r="B529" s="113"/>
      <c r="C529" s="507">
        <v>43420</v>
      </c>
      <c r="D529" s="508">
        <v>100.60126806573825</v>
      </c>
      <c r="E529" s="508">
        <v>80.413851096189973</v>
      </c>
      <c r="F529" s="508">
        <f t="shared" si="52"/>
        <v>80.413851096189973</v>
      </c>
      <c r="G529" s="802"/>
      <c r="H529" s="297"/>
      <c r="I529" s="297"/>
      <c r="J529" s="297"/>
    </row>
    <row r="530" spans="2:10" s="22" customFormat="1" ht="11.25" customHeight="1">
      <c r="B530" s="113"/>
      <c r="C530" s="507">
        <v>43421</v>
      </c>
      <c r="D530" s="508">
        <v>76.288862461739186</v>
      </c>
      <c r="E530" s="508">
        <v>80.413851096189973</v>
      </c>
      <c r="F530" s="508">
        <f t="shared" si="52"/>
        <v>76.288862461739186</v>
      </c>
      <c r="G530" s="802"/>
      <c r="H530" s="297"/>
      <c r="I530" s="297"/>
      <c r="J530" s="297"/>
    </row>
    <row r="531" spans="2:10" s="22" customFormat="1" ht="11.25" customHeight="1">
      <c r="B531" s="113"/>
      <c r="C531" s="507">
        <v>43422</v>
      </c>
      <c r="D531" s="508">
        <v>72.252963381739193</v>
      </c>
      <c r="E531" s="508">
        <v>80.413851096189973</v>
      </c>
      <c r="F531" s="508">
        <f t="shared" ref="F531:F573" si="53">IF($D531&gt;E531,E531,$D531)</f>
        <v>72.252963381739193</v>
      </c>
      <c r="G531" s="802"/>
      <c r="H531" s="297"/>
      <c r="I531" s="297"/>
      <c r="J531" s="297"/>
    </row>
    <row r="532" spans="2:10" s="22" customFormat="1" ht="11.25" customHeight="1">
      <c r="B532" s="113"/>
      <c r="C532" s="507">
        <v>43423</v>
      </c>
      <c r="D532" s="508">
        <v>107.83111573573917</v>
      </c>
      <c r="E532" s="508">
        <v>80.413851096189973</v>
      </c>
      <c r="F532" s="508">
        <f t="shared" si="53"/>
        <v>80.413851096189973</v>
      </c>
      <c r="G532" s="802"/>
      <c r="H532" s="297"/>
      <c r="I532" s="297"/>
      <c r="J532" s="297"/>
    </row>
    <row r="533" spans="2:10" s="22" customFormat="1" ht="11.25" customHeight="1">
      <c r="B533" s="113"/>
      <c r="C533" s="507">
        <v>43424</v>
      </c>
      <c r="D533" s="508">
        <v>95.253191345739182</v>
      </c>
      <c r="E533" s="508">
        <v>80.413851096189973</v>
      </c>
      <c r="F533" s="508">
        <f t="shared" si="53"/>
        <v>80.413851096189973</v>
      </c>
      <c r="G533" s="802"/>
      <c r="H533" s="297"/>
      <c r="I533" s="297"/>
      <c r="J533" s="297"/>
    </row>
    <row r="534" spans="2:10" s="22" customFormat="1" ht="11.25" customHeight="1">
      <c r="B534" s="113"/>
      <c r="C534" s="507">
        <v>43425</v>
      </c>
      <c r="D534" s="508">
        <v>84.215728363572993</v>
      </c>
      <c r="E534" s="508">
        <v>80.413851096189973</v>
      </c>
      <c r="F534" s="508">
        <f t="shared" si="53"/>
        <v>80.413851096189973</v>
      </c>
      <c r="G534" s="802"/>
      <c r="H534" s="297"/>
      <c r="I534" s="297"/>
      <c r="J534" s="297"/>
    </row>
    <row r="535" spans="2:10" s="22" customFormat="1" ht="11.25" customHeight="1">
      <c r="B535" s="113"/>
      <c r="C535" s="507">
        <v>43426</v>
      </c>
      <c r="D535" s="508">
        <v>100.02718760957394</v>
      </c>
      <c r="E535" s="508">
        <v>80.413851096189973</v>
      </c>
      <c r="F535" s="508">
        <f t="shared" si="53"/>
        <v>80.413851096189973</v>
      </c>
      <c r="G535" s="802"/>
      <c r="H535" s="297"/>
      <c r="I535" s="297"/>
      <c r="J535" s="297"/>
    </row>
    <row r="536" spans="2:10" s="22" customFormat="1" ht="11.25" customHeight="1">
      <c r="B536" s="113"/>
      <c r="C536" s="507">
        <v>43427</v>
      </c>
      <c r="D536" s="508">
        <v>93.96939724957393</v>
      </c>
      <c r="E536" s="508">
        <v>80.413851096189973</v>
      </c>
      <c r="F536" s="508">
        <f t="shared" si="53"/>
        <v>80.413851096189973</v>
      </c>
      <c r="G536" s="802"/>
      <c r="H536" s="297"/>
      <c r="I536" s="297"/>
      <c r="J536" s="297"/>
    </row>
    <row r="537" spans="2:10" s="22" customFormat="1" ht="11.25" customHeight="1">
      <c r="B537" s="113"/>
      <c r="C537" s="507">
        <v>43428</v>
      </c>
      <c r="D537" s="508">
        <v>71.461598399573006</v>
      </c>
      <c r="E537" s="508">
        <v>80.413851096189973</v>
      </c>
      <c r="F537" s="508">
        <f t="shared" si="53"/>
        <v>71.461598399573006</v>
      </c>
      <c r="G537" s="802"/>
      <c r="H537" s="297"/>
      <c r="I537" s="297"/>
      <c r="J537" s="297"/>
    </row>
    <row r="538" spans="2:10" s="22" customFormat="1" ht="11.25" customHeight="1">
      <c r="B538" s="113"/>
      <c r="C538" s="507">
        <v>43429</v>
      </c>
      <c r="D538" s="508">
        <v>73.549878463573933</v>
      </c>
      <c r="E538" s="508">
        <v>80.413851096189973</v>
      </c>
      <c r="F538" s="508">
        <f t="shared" si="53"/>
        <v>73.549878463573933</v>
      </c>
      <c r="G538" s="802"/>
      <c r="H538" s="297"/>
      <c r="I538" s="297"/>
      <c r="J538" s="297"/>
    </row>
    <row r="539" spans="2:10" s="22" customFormat="1" ht="11.25" customHeight="1">
      <c r="B539" s="113"/>
      <c r="C539" s="507">
        <v>43430</v>
      </c>
      <c r="D539" s="508">
        <v>89.025708399573006</v>
      </c>
      <c r="E539" s="508">
        <v>80.413851096189973</v>
      </c>
      <c r="F539" s="508">
        <f t="shared" si="53"/>
        <v>80.413851096189973</v>
      </c>
      <c r="G539" s="802"/>
      <c r="H539" s="297"/>
      <c r="I539" s="297"/>
      <c r="J539" s="297"/>
    </row>
    <row r="540" spans="2:10" s="22" customFormat="1" ht="11.25" customHeight="1">
      <c r="B540" s="113"/>
      <c r="C540" s="507">
        <v>43431</v>
      </c>
      <c r="D540" s="508">
        <v>91.790635073573938</v>
      </c>
      <c r="E540" s="508">
        <v>80.413851096189973</v>
      </c>
      <c r="F540" s="508">
        <f t="shared" si="53"/>
        <v>80.413851096189973</v>
      </c>
      <c r="G540" s="802"/>
      <c r="H540" s="297"/>
      <c r="I540" s="297"/>
      <c r="J540" s="297"/>
    </row>
    <row r="541" spans="2:10" s="22" customFormat="1" ht="11.25" customHeight="1">
      <c r="B541" s="113"/>
      <c r="C541" s="507">
        <v>43432</v>
      </c>
      <c r="D541" s="508">
        <v>100.62520183628585</v>
      </c>
      <c r="E541" s="508">
        <v>80.413851096189973</v>
      </c>
      <c r="F541" s="508">
        <f t="shared" si="53"/>
        <v>80.413851096189973</v>
      </c>
      <c r="G541" s="802"/>
      <c r="H541" s="297"/>
      <c r="I541" s="297"/>
      <c r="J541" s="297"/>
    </row>
    <row r="542" spans="2:10" s="22" customFormat="1" ht="11.25" customHeight="1">
      <c r="B542" s="113"/>
      <c r="C542" s="507">
        <v>43433</v>
      </c>
      <c r="D542" s="508">
        <v>105.98470700028585</v>
      </c>
      <c r="E542" s="508">
        <v>80.413851096189973</v>
      </c>
      <c r="F542" s="508">
        <f t="shared" si="53"/>
        <v>80.413851096189973</v>
      </c>
      <c r="G542" s="802"/>
      <c r="H542" s="297"/>
      <c r="I542" s="297"/>
      <c r="J542" s="297"/>
    </row>
    <row r="543" spans="2:10" s="22" customFormat="1" ht="11.25" customHeight="1">
      <c r="B543" s="113"/>
      <c r="C543" s="507">
        <v>43434</v>
      </c>
      <c r="D543" s="508">
        <v>97.383650356285855</v>
      </c>
      <c r="E543" s="508">
        <v>80.413851096189973</v>
      </c>
      <c r="F543" s="508">
        <f t="shared" si="53"/>
        <v>80.413851096189973</v>
      </c>
      <c r="G543" s="802"/>
      <c r="H543" s="297"/>
      <c r="I543" s="297"/>
      <c r="J543" s="297"/>
    </row>
    <row r="544" spans="2:10" s="22" customFormat="1" ht="11.25" customHeight="1">
      <c r="B544" s="113"/>
      <c r="C544" s="507">
        <v>43435</v>
      </c>
      <c r="D544" s="508">
        <v>90.394212360286787</v>
      </c>
      <c r="E544" s="508">
        <v>101.95753277636452</v>
      </c>
      <c r="F544" s="508">
        <f t="shared" si="53"/>
        <v>90.394212360286787</v>
      </c>
      <c r="G544" s="802"/>
      <c r="H544" s="297"/>
      <c r="I544" s="297"/>
      <c r="J544" s="297"/>
    </row>
    <row r="545" spans="2:10" s="22" customFormat="1" ht="11.25" customHeight="1">
      <c r="B545" s="113"/>
      <c r="C545" s="507">
        <v>43436</v>
      </c>
      <c r="D545" s="508">
        <v>84.866914290285848</v>
      </c>
      <c r="E545" s="508">
        <v>101.95753277636452</v>
      </c>
      <c r="F545" s="508">
        <f t="shared" si="53"/>
        <v>84.866914290285848</v>
      </c>
      <c r="G545" s="802"/>
      <c r="H545" s="297"/>
      <c r="I545" s="297"/>
      <c r="J545" s="297"/>
    </row>
    <row r="546" spans="2:10" s="22" customFormat="1" ht="11.25" customHeight="1">
      <c r="B546" s="113"/>
      <c r="C546" s="507">
        <v>43437</v>
      </c>
      <c r="D546" s="508">
        <v>108.37415833628584</v>
      </c>
      <c r="E546" s="508">
        <v>101.95753277636452</v>
      </c>
      <c r="F546" s="508">
        <f t="shared" si="53"/>
        <v>101.95753277636452</v>
      </c>
      <c r="G546" s="802"/>
      <c r="H546" s="297"/>
      <c r="I546" s="297"/>
      <c r="J546" s="297"/>
    </row>
    <row r="547" spans="2:10" s="22" customFormat="1" ht="11.25" customHeight="1">
      <c r="B547" s="113"/>
      <c r="C547" s="507">
        <v>43438</v>
      </c>
      <c r="D547" s="508">
        <v>126.38090736228585</v>
      </c>
      <c r="E547" s="508">
        <v>101.95753277636452</v>
      </c>
      <c r="F547" s="508">
        <f t="shared" si="53"/>
        <v>101.95753277636452</v>
      </c>
      <c r="G547" s="802"/>
      <c r="H547" s="297"/>
      <c r="I547" s="297"/>
      <c r="J547" s="297"/>
    </row>
    <row r="548" spans="2:10" s="22" customFormat="1" ht="11.25" customHeight="1">
      <c r="B548" s="113"/>
      <c r="C548" s="507">
        <v>43439</v>
      </c>
      <c r="D548" s="508">
        <v>87.515008344428594</v>
      </c>
      <c r="E548" s="508">
        <v>101.95753277636452</v>
      </c>
      <c r="F548" s="508">
        <f t="shared" si="53"/>
        <v>87.515008344428594</v>
      </c>
      <c r="G548" s="802"/>
      <c r="H548" s="297"/>
      <c r="I548" s="297"/>
      <c r="J548" s="297"/>
    </row>
    <row r="549" spans="2:10" s="22" customFormat="1" ht="11.25" customHeight="1">
      <c r="B549" s="113"/>
      <c r="C549" s="507">
        <v>43440</v>
      </c>
      <c r="D549" s="508">
        <v>77.782506294428586</v>
      </c>
      <c r="E549" s="508">
        <v>101.95753277636452</v>
      </c>
      <c r="F549" s="508">
        <f t="shared" si="53"/>
        <v>77.782506294428586</v>
      </c>
      <c r="G549" s="802"/>
      <c r="H549" s="297"/>
      <c r="I549" s="297"/>
      <c r="J549" s="297"/>
    </row>
    <row r="550" spans="2:10" s="22" customFormat="1" ht="11.25" customHeight="1">
      <c r="B550" s="113"/>
      <c r="C550" s="507">
        <v>43441</v>
      </c>
      <c r="D550" s="508">
        <v>62.18230000042859</v>
      </c>
      <c r="E550" s="508">
        <v>101.95753277636452</v>
      </c>
      <c r="F550" s="508">
        <f t="shared" si="53"/>
        <v>62.18230000042859</v>
      </c>
      <c r="G550" s="802"/>
      <c r="H550" s="297"/>
      <c r="I550" s="297"/>
      <c r="J550" s="297"/>
    </row>
    <row r="551" spans="2:10" s="22" customFormat="1" ht="11.25" customHeight="1">
      <c r="B551" s="113"/>
      <c r="C551" s="507">
        <v>43442</v>
      </c>
      <c r="D551" s="508">
        <v>55.709332724428592</v>
      </c>
      <c r="E551" s="508">
        <v>101.95753277636452</v>
      </c>
      <c r="F551" s="508">
        <f t="shared" si="53"/>
        <v>55.709332724428592</v>
      </c>
      <c r="G551" s="802"/>
      <c r="H551" s="297"/>
      <c r="I551" s="297"/>
      <c r="J551" s="297"/>
    </row>
    <row r="552" spans="2:10" s="22" customFormat="1" ht="11.25" customHeight="1">
      <c r="B552" s="113"/>
      <c r="C552" s="507">
        <v>43443</v>
      </c>
      <c r="D552" s="508">
        <v>55.556556698428594</v>
      </c>
      <c r="E552" s="508">
        <v>101.95753277636452</v>
      </c>
      <c r="F552" s="508">
        <f t="shared" si="53"/>
        <v>55.556556698428594</v>
      </c>
      <c r="G552" s="802"/>
      <c r="H552" s="297"/>
      <c r="I552" s="297"/>
      <c r="J552" s="297"/>
    </row>
    <row r="553" spans="2:10" s="22" customFormat="1" ht="11.25" customHeight="1">
      <c r="B553" s="113"/>
      <c r="C553" s="507">
        <v>43444</v>
      </c>
      <c r="D553" s="508">
        <v>67.053807550428601</v>
      </c>
      <c r="E553" s="508">
        <v>101.95753277636452</v>
      </c>
      <c r="F553" s="508">
        <f t="shared" si="53"/>
        <v>67.053807550428601</v>
      </c>
      <c r="G553" s="802"/>
      <c r="H553" s="297"/>
      <c r="I553" s="297"/>
      <c r="J553" s="297"/>
    </row>
    <row r="554" spans="2:10" s="22" customFormat="1" ht="11.25" customHeight="1">
      <c r="B554" s="113"/>
      <c r="C554" s="507">
        <v>43445</v>
      </c>
      <c r="D554" s="508">
        <v>96.102252704428594</v>
      </c>
      <c r="E554" s="508">
        <v>101.95753277636452</v>
      </c>
      <c r="F554" s="508">
        <f t="shared" si="53"/>
        <v>96.102252704428594</v>
      </c>
      <c r="G554" s="802"/>
      <c r="H554" s="297"/>
      <c r="I554" s="297"/>
      <c r="J554" s="297"/>
    </row>
    <row r="555" spans="2:10" s="22" customFormat="1" ht="11.25" customHeight="1">
      <c r="B555" s="113"/>
      <c r="C555" s="507">
        <v>43446</v>
      </c>
      <c r="D555" s="508">
        <v>108.87868366227644</v>
      </c>
      <c r="E555" s="508">
        <v>101.95753277636452</v>
      </c>
      <c r="F555" s="508">
        <f t="shared" si="53"/>
        <v>101.95753277636452</v>
      </c>
      <c r="G555" s="802"/>
      <c r="H555" s="297"/>
      <c r="I555" s="297"/>
      <c r="J555" s="297"/>
    </row>
    <row r="556" spans="2:10" s="22" customFormat="1" ht="11.25" customHeight="1">
      <c r="B556" s="113"/>
      <c r="C556" s="507">
        <v>43447</v>
      </c>
      <c r="D556" s="508">
        <v>84.353938072275511</v>
      </c>
      <c r="E556" s="508">
        <v>101.95753277636452</v>
      </c>
      <c r="F556" s="508">
        <f t="shared" si="53"/>
        <v>84.353938072275511</v>
      </c>
      <c r="G556" s="802"/>
      <c r="H556" s="297"/>
      <c r="I556" s="297"/>
      <c r="J556" s="297"/>
    </row>
    <row r="557" spans="2:10" s="22" customFormat="1" ht="11.25" customHeight="1">
      <c r="B557" s="113"/>
      <c r="C557" s="507">
        <v>43448</v>
      </c>
      <c r="D557" s="508">
        <v>86.425479054275513</v>
      </c>
      <c r="E557" s="508">
        <v>101.95753277636452</v>
      </c>
      <c r="F557" s="508">
        <f t="shared" si="53"/>
        <v>86.425479054275513</v>
      </c>
      <c r="G557" s="802"/>
      <c r="H557" s="297"/>
      <c r="I557" s="297"/>
      <c r="J557" s="297"/>
    </row>
    <row r="558" spans="2:10" s="22" customFormat="1" ht="11.25" customHeight="1">
      <c r="B558" s="113"/>
      <c r="C558" s="507">
        <v>43449</v>
      </c>
      <c r="D558" s="508">
        <v>74.544494642275509</v>
      </c>
      <c r="E558" s="508">
        <v>101.95753277636452</v>
      </c>
      <c r="F558" s="508">
        <f t="shared" si="53"/>
        <v>74.544494642275509</v>
      </c>
      <c r="G558" s="802"/>
      <c r="H558" s="297"/>
      <c r="I558" s="297"/>
      <c r="J558" s="297"/>
    </row>
    <row r="559" spans="2:10" s="22" customFormat="1" ht="11.25" customHeight="1">
      <c r="B559" s="113"/>
      <c r="C559" s="507">
        <v>43450</v>
      </c>
      <c r="D559" s="508">
        <v>69.967279598275525</v>
      </c>
      <c r="E559" s="508">
        <v>101.95753277636452</v>
      </c>
      <c r="F559" s="508">
        <f t="shared" si="53"/>
        <v>69.967279598275525</v>
      </c>
      <c r="G559" s="802"/>
      <c r="H559" s="297"/>
      <c r="I559" s="297"/>
      <c r="J559" s="297"/>
    </row>
    <row r="560" spans="2:10" s="22" customFormat="1" ht="11.25" customHeight="1">
      <c r="B560" s="113"/>
      <c r="C560" s="507">
        <v>43451</v>
      </c>
      <c r="D560" s="508">
        <v>111.34327048227644</v>
      </c>
      <c r="E560" s="508">
        <v>101.95753277636452</v>
      </c>
      <c r="F560" s="508">
        <f t="shared" si="53"/>
        <v>101.95753277636452</v>
      </c>
      <c r="G560" s="802"/>
      <c r="H560" s="297"/>
      <c r="I560" s="297"/>
      <c r="J560" s="297"/>
    </row>
    <row r="561" spans="2:10" s="22" customFormat="1" ht="11.25" customHeight="1">
      <c r="B561" s="113"/>
      <c r="C561" s="507">
        <v>43452</v>
      </c>
      <c r="D561" s="508">
        <v>93.932545482275515</v>
      </c>
      <c r="E561" s="508">
        <v>101.95753277636452</v>
      </c>
      <c r="F561" s="508">
        <f t="shared" si="53"/>
        <v>93.932545482275515</v>
      </c>
      <c r="G561" s="802"/>
      <c r="H561" s="297"/>
      <c r="I561" s="297"/>
      <c r="J561" s="297"/>
    </row>
    <row r="562" spans="2:10" s="22" customFormat="1" ht="11.25" customHeight="1">
      <c r="B562" s="113"/>
      <c r="C562" s="507">
        <v>43453</v>
      </c>
      <c r="D562" s="508">
        <v>100.38242194998713</v>
      </c>
      <c r="E562" s="508">
        <v>101.95753277636452</v>
      </c>
      <c r="F562" s="508">
        <f t="shared" si="53"/>
        <v>100.38242194998713</v>
      </c>
      <c r="G562" s="802"/>
      <c r="H562" s="297"/>
      <c r="I562" s="297"/>
      <c r="J562" s="297"/>
    </row>
    <row r="563" spans="2:10" s="22" customFormat="1" ht="11.25" customHeight="1">
      <c r="B563" s="113"/>
      <c r="C563" s="507">
        <v>43454</v>
      </c>
      <c r="D563" s="508">
        <v>105.40698662998713</v>
      </c>
      <c r="E563" s="508">
        <v>101.95753277636452</v>
      </c>
      <c r="F563" s="508">
        <f t="shared" si="53"/>
        <v>101.95753277636452</v>
      </c>
      <c r="G563" s="802"/>
      <c r="H563" s="297"/>
      <c r="I563" s="297"/>
      <c r="J563" s="297"/>
    </row>
    <row r="564" spans="2:10" s="22" customFormat="1" ht="11.25" customHeight="1">
      <c r="B564" s="113"/>
      <c r="C564" s="507">
        <v>43455</v>
      </c>
      <c r="D564" s="508">
        <v>94.165243369987138</v>
      </c>
      <c r="E564" s="508">
        <v>101.95753277636452</v>
      </c>
      <c r="F564" s="508">
        <f t="shared" si="53"/>
        <v>94.165243369987138</v>
      </c>
      <c r="G564" s="802"/>
      <c r="H564" s="297"/>
      <c r="I564" s="297"/>
      <c r="J564" s="297"/>
    </row>
    <row r="565" spans="2:10" s="22" customFormat="1" ht="11.25" customHeight="1">
      <c r="B565" s="113"/>
      <c r="C565" s="507">
        <v>43456</v>
      </c>
      <c r="D565" s="508">
        <v>95.940931389987128</v>
      </c>
      <c r="E565" s="508">
        <v>101.95753277636452</v>
      </c>
      <c r="F565" s="508">
        <f t="shared" si="53"/>
        <v>95.940931389987128</v>
      </c>
      <c r="G565" s="802"/>
      <c r="H565" s="297"/>
      <c r="I565" s="297"/>
      <c r="J565" s="297"/>
    </row>
    <row r="566" spans="2:10" s="22" customFormat="1" ht="11.25" customHeight="1">
      <c r="B566" s="113"/>
      <c r="C566" s="507">
        <v>43457</v>
      </c>
      <c r="D566" s="508">
        <v>90.126315709987125</v>
      </c>
      <c r="E566" s="508">
        <v>101.95753277636452</v>
      </c>
      <c r="F566" s="508">
        <f t="shared" si="53"/>
        <v>90.126315709987125</v>
      </c>
      <c r="G566" s="802"/>
      <c r="H566" s="297"/>
      <c r="I566" s="297"/>
      <c r="J566" s="297"/>
    </row>
    <row r="567" spans="2:10" s="22" customFormat="1" ht="11.25" customHeight="1">
      <c r="B567" s="113"/>
      <c r="C567" s="507">
        <v>43458</v>
      </c>
      <c r="D567" s="508">
        <v>92.583022409987137</v>
      </c>
      <c r="E567" s="508">
        <v>101.95753277636452</v>
      </c>
      <c r="F567" s="508">
        <f t="shared" si="53"/>
        <v>92.583022409987137</v>
      </c>
      <c r="G567" s="802"/>
      <c r="H567" s="297"/>
      <c r="I567" s="297"/>
      <c r="J567" s="297"/>
    </row>
    <row r="568" spans="2:10" s="22" customFormat="1" ht="11.25" customHeight="1">
      <c r="B568" s="113"/>
      <c r="C568" s="507">
        <v>43459</v>
      </c>
      <c r="D568" s="508">
        <v>78.185484777987128</v>
      </c>
      <c r="E568" s="508">
        <v>101.95753277636452</v>
      </c>
      <c r="F568" s="508">
        <f t="shared" si="53"/>
        <v>78.185484777987128</v>
      </c>
      <c r="G568" s="802"/>
      <c r="H568" s="297"/>
      <c r="I568" s="297"/>
      <c r="J568" s="297"/>
    </row>
    <row r="569" spans="2:10" s="22" customFormat="1" ht="11.25" customHeight="1">
      <c r="B569" s="113"/>
      <c r="C569" s="507">
        <v>43460</v>
      </c>
      <c r="D569" s="508">
        <v>80.373116800517693</v>
      </c>
      <c r="E569" s="508">
        <v>101.95753277636452</v>
      </c>
      <c r="F569" s="508">
        <f t="shared" si="53"/>
        <v>80.373116800517693</v>
      </c>
      <c r="G569" s="802"/>
      <c r="H569" s="297"/>
      <c r="I569" s="297"/>
      <c r="J569" s="297"/>
    </row>
    <row r="570" spans="2:10" s="22" customFormat="1" ht="11.25" customHeight="1">
      <c r="B570" s="113"/>
      <c r="C570" s="507">
        <v>43461</v>
      </c>
      <c r="D570" s="508">
        <v>100.59527395651676</v>
      </c>
      <c r="E570" s="508">
        <v>101.95753277636452</v>
      </c>
      <c r="F570" s="508">
        <f t="shared" si="53"/>
        <v>100.59527395651676</v>
      </c>
      <c r="G570" s="802"/>
      <c r="J570" s="297"/>
    </row>
    <row r="571" spans="2:10" s="22" customFormat="1" ht="11.25" customHeight="1">
      <c r="B571" s="113"/>
      <c r="C571" s="507">
        <v>43462</v>
      </c>
      <c r="D571" s="508">
        <v>78.486777536517678</v>
      </c>
      <c r="E571" s="508">
        <v>101.95753277636452</v>
      </c>
      <c r="F571" s="508">
        <f t="shared" si="53"/>
        <v>78.486777536517678</v>
      </c>
      <c r="G571" s="802"/>
      <c r="J571" s="297"/>
    </row>
    <row r="572" spans="2:10" s="22" customFormat="1" ht="11.25" customHeight="1">
      <c r="B572" s="113"/>
      <c r="C572" s="507">
        <v>43463</v>
      </c>
      <c r="D572" s="508">
        <v>61.710580186517689</v>
      </c>
      <c r="E572" s="508">
        <v>101.95753277636452</v>
      </c>
      <c r="F572" s="508">
        <f t="shared" si="53"/>
        <v>61.710580186517689</v>
      </c>
      <c r="G572" s="802"/>
      <c r="J572" s="297"/>
    </row>
    <row r="573" spans="2:10" s="22" customFormat="1" ht="11.25" customHeight="1">
      <c r="B573" s="113"/>
      <c r="C573" s="507">
        <v>43464</v>
      </c>
      <c r="D573" s="508">
        <v>62.105505364517683</v>
      </c>
      <c r="E573" s="508">
        <v>101.95753277636452</v>
      </c>
      <c r="F573" s="508">
        <f t="shared" si="53"/>
        <v>62.105505364517683</v>
      </c>
      <c r="G573" s="802"/>
      <c r="H573" s="297"/>
      <c r="I573" s="297"/>
      <c r="J573" s="297"/>
    </row>
    <row r="574" spans="2:10" s="22" customFormat="1" ht="11.25" customHeight="1">
      <c r="B574" s="113"/>
      <c r="C574" s="507">
        <v>43465</v>
      </c>
      <c r="D574" s="508">
        <v>67.689349472517691</v>
      </c>
      <c r="E574" s="508">
        <v>101.95753277636452</v>
      </c>
      <c r="F574" s="508">
        <f>IF($D574&gt;E574,E574,$D574)</f>
        <v>67.689349472517691</v>
      </c>
      <c r="G574" s="802"/>
      <c r="H574" s="297"/>
      <c r="I574" s="297"/>
      <c r="J574" s="297"/>
    </row>
    <row r="575" spans="2:10" s="22" customFormat="1" ht="11.25" customHeight="1">
      <c r="B575" s="113"/>
      <c r="C575" s="517" t="s">
        <v>0</v>
      </c>
      <c r="D575" s="466">
        <f>SUM(D210:D574)</f>
        <v>37391.891669769531</v>
      </c>
      <c r="E575" s="466">
        <f>SUM(E210:E574)</f>
        <v>29171.162204023105</v>
      </c>
      <c r="F575" s="982">
        <f>D575/E575</f>
        <v>1.2818101455214792</v>
      </c>
      <c r="G575" s="798"/>
    </row>
    <row r="576" spans="2:10" s="22" customFormat="1" ht="11.25" customHeight="1">
      <c r="B576" s="113"/>
      <c r="C576" s="799"/>
      <c r="D576" s="800"/>
      <c r="E576" s="800"/>
      <c r="F576" s="801"/>
      <c r="G576" s="801"/>
    </row>
    <row r="577" spans="2:25" s="22" customFormat="1" ht="11.25" customHeight="1">
      <c r="B577" s="113"/>
      <c r="C577" s="7" t="s">
        <v>459</v>
      </c>
      <c r="O577" s="7"/>
    </row>
    <row r="578" spans="2:25" s="22" customFormat="1" ht="11.25" customHeight="1">
      <c r="B578" s="113"/>
      <c r="C578" s="487"/>
      <c r="D578" s="452">
        <v>2017</v>
      </c>
      <c r="F578" s="487"/>
      <c r="G578" s="452">
        <v>2017</v>
      </c>
      <c r="I578" s="551"/>
      <c r="J578" s="944"/>
      <c r="O578" s="900"/>
      <c r="P578" s="903"/>
      <c r="R578" s="900"/>
      <c r="S578" s="903"/>
      <c r="U578" s="900"/>
      <c r="V578" s="903"/>
      <c r="X578" s="900"/>
      <c r="Y578" s="903"/>
    </row>
    <row r="579" spans="2:25" s="22" customFormat="1" ht="11.25" customHeight="1">
      <c r="B579" s="113"/>
      <c r="C579" s="489" t="s">
        <v>492</v>
      </c>
      <c r="D579" s="472">
        <f>ROUND((L132/$L$144)*100,1)</f>
        <v>0.9</v>
      </c>
      <c r="F579" s="516" t="s">
        <v>268</v>
      </c>
      <c r="G579" s="472">
        <f>SUM($D$579:$D$584)</f>
        <v>66.299999999999983</v>
      </c>
      <c r="I579" s="551"/>
      <c r="J579" s="551"/>
      <c r="O579" s="900"/>
      <c r="P579" s="801"/>
      <c r="R579" s="904"/>
      <c r="S579" s="801"/>
      <c r="U579" s="900"/>
      <c r="V579" s="801"/>
      <c r="X579" s="904"/>
      <c r="Y579" s="801"/>
    </row>
    <row r="580" spans="2:25" s="22" customFormat="1" ht="11.25" customHeight="1">
      <c r="B580" s="113"/>
      <c r="C580" s="516" t="s">
        <v>3</v>
      </c>
      <c r="D580" s="472">
        <f>ROUND((L133/$L$144)*100,1)</f>
        <v>22.4</v>
      </c>
      <c r="F580" s="518" t="s">
        <v>267</v>
      </c>
      <c r="G580" s="923">
        <f>SUM($D$585:$D$590)</f>
        <v>33.700000000000003</v>
      </c>
      <c r="I580" s="551"/>
      <c r="J580" s="551"/>
      <c r="O580" s="905"/>
      <c r="P580" s="901"/>
      <c r="Q580" s="796"/>
      <c r="R580" s="904"/>
      <c r="S580" s="801"/>
      <c r="U580" s="905"/>
      <c r="V580" s="801"/>
      <c r="X580" s="904"/>
      <c r="Y580" s="801"/>
    </row>
    <row r="581" spans="2:25" s="22" customFormat="1" ht="11.25" customHeight="1">
      <c r="B581" s="113"/>
      <c r="C581" s="516" t="s">
        <v>4</v>
      </c>
      <c r="D581" s="472">
        <f>ROUND((L134/$L$144)*100,1)</f>
        <v>17.100000000000001</v>
      </c>
      <c r="I581" s="551"/>
      <c r="J581" s="814"/>
      <c r="O581" s="904"/>
      <c r="P581" s="801"/>
      <c r="Q581" s="796"/>
      <c r="U581" s="904"/>
      <c r="V581" s="801"/>
    </row>
    <row r="582" spans="2:25" s="22" customFormat="1" ht="11.25" customHeight="1">
      <c r="B582" s="113"/>
      <c r="C582" s="516" t="s">
        <v>67</v>
      </c>
      <c r="D582" s="472">
        <f>ROUND((L136/$L$144)*100,1)</f>
        <v>13.6</v>
      </c>
      <c r="I582" s="814"/>
      <c r="J582" s="551"/>
      <c r="O582" s="904"/>
      <c r="P582" s="801"/>
      <c r="Q582" s="796"/>
      <c r="U582" s="904"/>
      <c r="V582" s="801"/>
    </row>
    <row r="583" spans="2:25" s="22" customFormat="1" ht="11.25" customHeight="1">
      <c r="B583" s="113"/>
      <c r="C583" s="516" t="s">
        <v>247</v>
      </c>
      <c r="D583" s="472">
        <f>100-SUM(D579:D582,D584:D590)</f>
        <v>11.299999999999983</v>
      </c>
      <c r="I583" s="551"/>
      <c r="J583" s="551"/>
      <c r="O583" s="904"/>
      <c r="P583" s="801"/>
      <c r="Q583" s="796"/>
      <c r="U583" s="904"/>
      <c r="V583" s="801"/>
    </row>
    <row r="584" spans="2:25" s="22" customFormat="1" ht="11.25" customHeight="1">
      <c r="B584" s="113"/>
      <c r="C584" s="516" t="s">
        <v>430</v>
      </c>
      <c r="D584" s="472">
        <f>ROUND((L142/$L$144)*100,1)</f>
        <v>1</v>
      </c>
      <c r="I584" s="551"/>
      <c r="J584" s="551"/>
      <c r="O584" s="904"/>
      <c r="P584" s="801"/>
      <c r="Q584" s="796"/>
      <c r="U584" s="904"/>
      <c r="V584" s="801"/>
    </row>
    <row r="585" spans="2:25" s="22" customFormat="1" ht="11.25" customHeight="1">
      <c r="B585" s="113"/>
      <c r="C585" s="516" t="s">
        <v>429</v>
      </c>
      <c r="D585" s="472">
        <f>ROUND((L143/$L$144)*100,1)</f>
        <v>0.3</v>
      </c>
      <c r="I585" s="551"/>
      <c r="J585" s="551"/>
      <c r="O585" s="904"/>
      <c r="P585" s="801"/>
      <c r="Q585" s="796"/>
      <c r="U585" s="906"/>
      <c r="V585" s="801"/>
    </row>
    <row r="586" spans="2:25" s="22" customFormat="1" ht="11.25" customHeight="1">
      <c r="B586" s="113"/>
      <c r="C586" s="516" t="s">
        <v>235</v>
      </c>
      <c r="D586" s="472">
        <f>ROUND((L137/$L$144)*100,1)</f>
        <v>19.100000000000001</v>
      </c>
      <c r="I586" s="551"/>
      <c r="J586" s="551"/>
      <c r="O586" s="904"/>
      <c r="P586" s="801"/>
      <c r="Q586" s="796"/>
      <c r="U586" s="904"/>
      <c r="V586" s="801"/>
    </row>
    <row r="587" spans="2:25" s="22" customFormat="1" ht="11.25" customHeight="1">
      <c r="B587" s="113"/>
      <c r="C587" s="516" t="s">
        <v>233</v>
      </c>
      <c r="D587" s="472">
        <f>ROUND((L131/$L$144)*100,1)</f>
        <v>7.4</v>
      </c>
      <c r="I587" s="551"/>
      <c r="J587" s="551"/>
      <c r="O587" s="906"/>
      <c r="P587" s="902"/>
      <c r="Q587" s="796"/>
      <c r="U587" s="904"/>
      <c r="V587" s="801"/>
    </row>
    <row r="588" spans="2:25" s="22" customFormat="1" ht="11.25" customHeight="1">
      <c r="B588" s="113"/>
      <c r="C588" s="516" t="s">
        <v>236</v>
      </c>
      <c r="D588" s="472">
        <f>ROUND((L138/$L$144)*100,1)</f>
        <v>3.2</v>
      </c>
      <c r="F588" s="255"/>
      <c r="I588" s="551"/>
      <c r="J588" s="551"/>
      <c r="O588" s="904"/>
      <c r="P588" s="801"/>
      <c r="Q588" s="796"/>
      <c r="U588" s="904"/>
      <c r="V588" s="801"/>
    </row>
    <row r="589" spans="2:25" s="22" customFormat="1" ht="11.25" customHeight="1">
      <c r="B589" s="113"/>
      <c r="C589" s="516" t="s">
        <v>237</v>
      </c>
      <c r="D589" s="472">
        <f>ROUND((L139/$L$144)*100,1)</f>
        <v>2.2000000000000002</v>
      </c>
      <c r="F589" s="255"/>
      <c r="I589" s="551"/>
      <c r="J589" s="551"/>
      <c r="O589" s="904"/>
      <c r="P589" s="801"/>
      <c r="Q589" s="796"/>
      <c r="U589" s="907"/>
      <c r="V589" s="901"/>
    </row>
    <row r="590" spans="2:25" s="22" customFormat="1" ht="11.25" customHeight="1">
      <c r="B590" s="113"/>
      <c r="C590" s="516" t="s">
        <v>294</v>
      </c>
      <c r="D590" s="472">
        <f>ROUND((L140/$L$144)*100,1)</f>
        <v>1.5</v>
      </c>
      <c r="F590" s="255"/>
      <c r="I590" s="551"/>
      <c r="J590" s="551"/>
      <c r="O590" s="904"/>
      <c r="P590" s="801"/>
      <c r="Q590" s="796"/>
      <c r="U590" s="24"/>
      <c r="V590" s="24"/>
    </row>
    <row r="591" spans="2:25" s="22" customFormat="1" ht="11.25" customHeight="1">
      <c r="B591" s="113"/>
      <c r="C591" s="517" t="s">
        <v>0</v>
      </c>
      <c r="D591" s="467">
        <f>SUM(D579:D590)</f>
        <v>100</v>
      </c>
      <c r="O591" s="904"/>
      <c r="P591" s="801"/>
    </row>
    <row r="592" spans="2:25" s="22" customFormat="1" ht="11.25" customHeight="1">
      <c r="B592" s="113"/>
      <c r="C592" s="7"/>
      <c r="O592" s="907"/>
      <c r="P592" s="901"/>
    </row>
    <row r="593" spans="2:25" s="22" customFormat="1" ht="11.25" customHeight="1">
      <c r="B593" s="113"/>
      <c r="C593" s="7" t="s">
        <v>543</v>
      </c>
      <c r="I593" s="7"/>
      <c r="O593" s="7"/>
    </row>
    <row r="594" spans="2:25" s="22" customFormat="1" ht="11.25" customHeight="1">
      <c r="B594" s="113"/>
      <c r="C594" s="487"/>
      <c r="D594" s="452">
        <v>2018</v>
      </c>
      <c r="F594" s="487"/>
      <c r="G594" s="452">
        <v>2018</v>
      </c>
      <c r="I594" s="487"/>
      <c r="J594" s="452">
        <v>2018</v>
      </c>
      <c r="L594" s="900"/>
      <c r="M594" s="903"/>
      <c r="O594" s="900"/>
      <c r="P594" s="903"/>
      <c r="R594" s="900"/>
      <c r="S594" s="903"/>
      <c r="U594" s="900"/>
      <c r="V594" s="903"/>
      <c r="X594" s="900"/>
      <c r="Y594" s="903"/>
    </row>
    <row r="595" spans="2:25" s="22" customFormat="1" ht="11.25" customHeight="1">
      <c r="B595" s="113"/>
      <c r="C595" s="489" t="s">
        <v>492</v>
      </c>
      <c r="D595" s="472">
        <f>ROUND((M132/$M$144)*100,1)</f>
        <v>0.8</v>
      </c>
      <c r="E595" s="947">
        <f>D595-D579</f>
        <v>-9.9999999999999978E-2</v>
      </c>
      <c r="F595" s="516" t="s">
        <v>268</v>
      </c>
      <c r="G595" s="472">
        <f>SUM($D$595:$D$600)</f>
        <v>59.9</v>
      </c>
      <c r="I595" s="516" t="s">
        <v>603</v>
      </c>
      <c r="J595" s="472">
        <f>SUM($D$597:$D$600)</f>
        <v>37.6</v>
      </c>
      <c r="L595" s="904"/>
      <c r="M595" s="801"/>
      <c r="O595" s="900"/>
      <c r="P595" s="801"/>
      <c r="R595" s="904"/>
      <c r="S595" s="801"/>
      <c r="U595" s="900"/>
      <c r="V595" s="801"/>
      <c r="X595" s="904"/>
      <c r="Y595" s="801"/>
    </row>
    <row r="596" spans="2:25" s="22" customFormat="1" ht="11.25" customHeight="1">
      <c r="B596" s="113"/>
      <c r="C596" s="516" t="s">
        <v>3</v>
      </c>
      <c r="D596" s="472">
        <f>ROUND((M133/$M$144)*100,1)</f>
        <v>21.5</v>
      </c>
      <c r="E596" s="947">
        <f t="shared" ref="E596:E606" si="54">D596-D580</f>
        <v>-0.89999999999999858</v>
      </c>
      <c r="F596" s="518" t="s">
        <v>267</v>
      </c>
      <c r="G596" s="923">
        <f>SUM($D$601:$D$606)</f>
        <v>40.1</v>
      </c>
      <c r="I596" s="518" t="s">
        <v>604</v>
      </c>
      <c r="J596" s="923">
        <f>SUM(D595:D596,D601:D606)</f>
        <v>62.4</v>
      </c>
      <c r="K596" s="796"/>
      <c r="L596" s="904"/>
      <c r="M596" s="801"/>
      <c r="O596" s="905"/>
      <c r="P596" s="901"/>
      <c r="Q596" s="796"/>
      <c r="R596" s="904"/>
      <c r="S596" s="801"/>
      <c r="U596" s="905"/>
      <c r="V596" s="801"/>
      <c r="X596" s="904"/>
      <c r="Y596" s="801"/>
    </row>
    <row r="597" spans="2:25" s="22" customFormat="1" ht="11.25" customHeight="1">
      <c r="B597" s="113"/>
      <c r="C597" s="516" t="s">
        <v>4</v>
      </c>
      <c r="D597" s="472">
        <f>ROUND((M134/$M$144)*100,1)</f>
        <v>14.1</v>
      </c>
      <c r="E597" s="947">
        <f t="shared" si="54"/>
        <v>-3.0000000000000018</v>
      </c>
      <c r="I597" s="904"/>
      <c r="J597" s="946"/>
      <c r="K597" s="796"/>
      <c r="O597" s="904"/>
      <c r="P597" s="801"/>
      <c r="Q597" s="796"/>
      <c r="U597" s="904"/>
      <c r="V597" s="801"/>
    </row>
    <row r="598" spans="2:25" s="22" customFormat="1" ht="11.25" customHeight="1">
      <c r="B598" s="113"/>
      <c r="C598" s="516" t="s">
        <v>67</v>
      </c>
      <c r="D598" s="472">
        <f>ROUND((M136/$M$144)*100,1)</f>
        <v>10.7</v>
      </c>
      <c r="E598" s="947">
        <f t="shared" si="54"/>
        <v>-2.9000000000000004</v>
      </c>
      <c r="I598" s="904"/>
      <c r="J598" s="801"/>
      <c r="K598" s="796"/>
      <c r="O598" s="904"/>
      <c r="P598" s="801"/>
      <c r="Q598" s="796"/>
      <c r="U598" s="904"/>
      <c r="V598" s="801"/>
    </row>
    <row r="599" spans="2:25" s="22" customFormat="1" ht="11.25" customHeight="1">
      <c r="B599" s="113"/>
      <c r="C599" s="516" t="s">
        <v>247</v>
      </c>
      <c r="D599" s="472">
        <f>100-SUM(D595:D598,D600:D606)</f>
        <v>11.900000000000006</v>
      </c>
      <c r="E599" s="947">
        <f t="shared" si="54"/>
        <v>0.60000000000002274</v>
      </c>
      <c r="I599" s="904"/>
      <c r="J599" s="801"/>
      <c r="K599" s="796"/>
      <c r="O599" s="904"/>
      <c r="P599" s="801"/>
      <c r="Q599" s="796"/>
      <c r="U599" s="904"/>
      <c r="V599" s="801"/>
    </row>
    <row r="600" spans="2:25" s="22" customFormat="1" ht="11.25" customHeight="1">
      <c r="B600" s="113"/>
      <c r="C600" s="516" t="s">
        <v>430</v>
      </c>
      <c r="D600" s="472">
        <f>ROUND((M142/$M$144)*100,1)</f>
        <v>0.9</v>
      </c>
      <c r="E600" s="947">
        <f t="shared" si="54"/>
        <v>-9.9999999999999978E-2</v>
      </c>
      <c r="I600" s="945"/>
      <c r="J600" s="801"/>
      <c r="K600" s="796"/>
      <c r="O600" s="904"/>
      <c r="P600" s="801"/>
      <c r="Q600" s="796"/>
      <c r="U600" s="904"/>
      <c r="V600" s="801"/>
    </row>
    <row r="601" spans="2:25" s="22" customFormat="1" ht="11.25" customHeight="1">
      <c r="B601" s="113"/>
      <c r="C601" s="516" t="s">
        <v>429</v>
      </c>
      <c r="D601" s="472">
        <f>ROUND((M143/$M$144)*100,1)</f>
        <v>0.3</v>
      </c>
      <c r="E601" s="947">
        <f t="shared" si="54"/>
        <v>0</v>
      </c>
      <c r="I601" s="904"/>
      <c r="J601" s="801"/>
      <c r="K601" s="796"/>
      <c r="O601" s="904"/>
      <c r="P601" s="801"/>
      <c r="Q601" s="796"/>
      <c r="U601" s="906"/>
      <c r="V601" s="801"/>
    </row>
    <row r="602" spans="2:25" s="22" customFormat="1" ht="11.25" customHeight="1">
      <c r="B602" s="113"/>
      <c r="C602" s="516" t="s">
        <v>235</v>
      </c>
      <c r="D602" s="472">
        <f>ROUND((M137/$M$144)*100,1)</f>
        <v>19.8</v>
      </c>
      <c r="E602" s="947">
        <f t="shared" si="54"/>
        <v>0.69999999999999929</v>
      </c>
      <c r="I602" s="904"/>
      <c r="J602" s="801"/>
      <c r="K602" s="796"/>
      <c r="O602" s="904"/>
      <c r="P602" s="801"/>
      <c r="Q602" s="796"/>
      <c r="U602" s="904"/>
      <c r="V602" s="801"/>
    </row>
    <row r="603" spans="2:25" s="22" customFormat="1" ht="11.25" customHeight="1">
      <c r="B603" s="113"/>
      <c r="C603" s="516" t="s">
        <v>233</v>
      </c>
      <c r="D603" s="472">
        <f>ROUND((M131/$M$144)*100,1)</f>
        <v>13.8</v>
      </c>
      <c r="E603" s="947">
        <f t="shared" si="54"/>
        <v>6.4</v>
      </c>
      <c r="I603" s="904"/>
      <c r="J603" s="801"/>
      <c r="K603" s="796"/>
      <c r="O603" s="906"/>
      <c r="P603" s="902"/>
      <c r="Q603" s="796"/>
      <c r="U603" s="904"/>
      <c r="V603" s="801"/>
    </row>
    <row r="604" spans="2:25" s="22" customFormat="1" ht="11.25" customHeight="1">
      <c r="B604" s="113"/>
      <c r="C604" s="516" t="s">
        <v>236</v>
      </c>
      <c r="D604" s="472">
        <f>ROUND((M138/$M$144)*100,1)</f>
        <v>3</v>
      </c>
      <c r="E604" s="947">
        <f t="shared" si="54"/>
        <v>-0.20000000000000018</v>
      </c>
      <c r="I604" s="904"/>
      <c r="J604" s="801"/>
      <c r="K604" s="796"/>
      <c r="O604" s="904"/>
      <c r="P604" s="801"/>
      <c r="Q604" s="796"/>
      <c r="U604" s="904"/>
      <c r="V604" s="801"/>
    </row>
    <row r="605" spans="2:25" s="22" customFormat="1" ht="11.25" customHeight="1">
      <c r="B605" s="113"/>
      <c r="C605" s="516" t="s">
        <v>237</v>
      </c>
      <c r="D605" s="472">
        <f>ROUND((M139/$M$144)*100,1)</f>
        <v>1.8</v>
      </c>
      <c r="E605" s="947">
        <f t="shared" si="54"/>
        <v>-0.40000000000000013</v>
      </c>
      <c r="I605" s="900"/>
      <c r="J605" s="801"/>
      <c r="K605" s="796"/>
      <c r="O605" s="904"/>
      <c r="P605" s="801"/>
      <c r="Q605" s="796"/>
      <c r="U605" s="907"/>
      <c r="V605" s="901"/>
    </row>
    <row r="606" spans="2:25" s="22" customFormat="1" ht="11.25" customHeight="1">
      <c r="B606" s="113"/>
      <c r="C606" s="516" t="s">
        <v>294</v>
      </c>
      <c r="D606" s="472">
        <f>ROUND((M140/$M$144)*100,1)</f>
        <v>1.4</v>
      </c>
      <c r="E606" s="947">
        <f t="shared" si="54"/>
        <v>-0.10000000000000009</v>
      </c>
      <c r="I606" s="904"/>
      <c r="J606" s="801"/>
      <c r="K606" s="796"/>
      <c r="O606" s="904"/>
      <c r="P606" s="801"/>
      <c r="Q606" s="796"/>
      <c r="U606" s="814"/>
      <c r="V606" s="814"/>
    </row>
    <row r="607" spans="2:25" s="22" customFormat="1" ht="11.25" customHeight="1">
      <c r="B607" s="113"/>
      <c r="C607" s="517" t="s">
        <v>0</v>
      </c>
      <c r="D607" s="467">
        <f>SUM(D595:D606)</f>
        <v>100</v>
      </c>
      <c r="I607" s="907"/>
      <c r="J607" s="901"/>
      <c r="O607" s="904"/>
      <c r="P607" s="801"/>
    </row>
    <row r="608" spans="2:25" s="22" customFormat="1" ht="11.25" customHeight="1">
      <c r="B608" s="113"/>
      <c r="C608" s="7"/>
      <c r="O608" s="907"/>
      <c r="P608" s="901"/>
    </row>
    <row r="609" spans="2:26" s="22" customFormat="1" ht="11.25" customHeight="1">
      <c r="B609" s="113"/>
      <c r="C609" s="7" t="s">
        <v>300</v>
      </c>
      <c r="D609" s="268"/>
      <c r="E609" s="269"/>
      <c r="F609" s="269"/>
    </row>
    <row r="610" spans="2:26" s="22" customFormat="1" ht="11.25" customHeight="1">
      <c r="B610" s="113"/>
      <c r="C610" s="487"/>
      <c r="D610" s="452" t="s">
        <v>635</v>
      </c>
      <c r="E610" s="452" t="s">
        <v>636</v>
      </c>
      <c r="F610" s="452" t="s">
        <v>637</v>
      </c>
      <c r="G610" s="452" t="s">
        <v>638</v>
      </c>
      <c r="H610" s="452" t="s">
        <v>639</v>
      </c>
      <c r="I610" s="452" t="s">
        <v>640</v>
      </c>
      <c r="J610" s="452" t="s">
        <v>641</v>
      </c>
      <c r="K610" s="452" t="s">
        <v>642</v>
      </c>
      <c r="L610" s="452" t="s">
        <v>643</v>
      </c>
      <c r="M610" s="452" t="s">
        <v>644</v>
      </c>
    </row>
    <row r="611" spans="2:26" s="22" customFormat="1" ht="11.25" customHeight="1">
      <c r="B611" s="113"/>
      <c r="C611" s="516" t="s">
        <v>3</v>
      </c>
      <c r="D611" s="472">
        <v>96.575675462673473</v>
      </c>
      <c r="E611" s="472">
        <v>97.643842476275992</v>
      </c>
      <c r="F611" s="472">
        <v>96.072448920884355</v>
      </c>
      <c r="G611" s="472">
        <v>97.243544124658499</v>
      </c>
      <c r="H611" s="472">
        <v>97.269279721752582</v>
      </c>
      <c r="I611" s="472">
        <v>97.719651254886642</v>
      </c>
      <c r="J611" s="472">
        <v>97.431519470243316</v>
      </c>
      <c r="K611" s="472">
        <v>97.962999556620005</v>
      </c>
      <c r="L611" s="472">
        <v>97.665212583567239</v>
      </c>
      <c r="M611" s="472">
        <v>98.307294967570655</v>
      </c>
      <c r="N611" s="892"/>
      <c r="O611" s="892"/>
    </row>
    <row r="612" spans="2:26" s="22" customFormat="1" ht="11.25" customHeight="1">
      <c r="B612" s="113"/>
      <c r="C612" s="516" t="s">
        <v>4</v>
      </c>
      <c r="D612" s="472">
        <v>38.470324779791369</v>
      </c>
      <c r="E612" s="472">
        <v>23.715690406683208</v>
      </c>
      <c r="F612" s="472">
        <v>44.726733249127641</v>
      </c>
      <c r="G612" s="472">
        <v>59.713488526380907</v>
      </c>
      <c r="H612" s="472">
        <v>43.510345941861196</v>
      </c>
      <c r="I612" s="472">
        <v>49.939539611460937</v>
      </c>
      <c r="J612" s="472">
        <v>61.554550092142414</v>
      </c>
      <c r="K612" s="472">
        <v>48.255238300517981</v>
      </c>
      <c r="L612" s="472">
        <v>57.087045326795518</v>
      </c>
      <c r="M612" s="472">
        <v>45.287770199743576</v>
      </c>
      <c r="N612" s="892"/>
      <c r="O612" s="892"/>
    </row>
    <row r="613" spans="2:26" s="22" customFormat="1" ht="11.25" customHeight="1">
      <c r="B613" s="113"/>
      <c r="C613" s="516" t="s">
        <v>66</v>
      </c>
      <c r="D613" s="472">
        <v>9.0734138303001028</v>
      </c>
      <c r="E613" s="472">
        <v>9.7477978769233022</v>
      </c>
      <c r="F613" s="472"/>
      <c r="G613" s="472"/>
      <c r="H613" s="472"/>
      <c r="I613" s="472"/>
      <c r="J613" s="472"/>
      <c r="K613" s="472"/>
      <c r="L613" s="472"/>
      <c r="M613" s="472"/>
      <c r="N613" s="892"/>
      <c r="O613" s="892"/>
    </row>
    <row r="614" spans="2:26" s="22" customFormat="1" ht="11.25" customHeight="1">
      <c r="B614" s="113"/>
      <c r="C614" s="518" t="s">
        <v>67</v>
      </c>
      <c r="D614" s="923">
        <v>41.666272684674404</v>
      </c>
      <c r="E614" s="923">
        <v>31.577750399086817</v>
      </c>
      <c r="F614" s="923">
        <v>24.72851061825358</v>
      </c>
      <c r="G614" s="923">
        <v>18.456404863437697</v>
      </c>
      <c r="H614" s="923">
        <v>11.62735557613845</v>
      </c>
      <c r="I614" s="923">
        <v>10.541652586997454</v>
      </c>
      <c r="J614" s="923">
        <v>12.711557519632713</v>
      </c>
      <c r="K614" s="923">
        <v>12.868993891472474</v>
      </c>
      <c r="L614" s="923">
        <v>16.688436405430465</v>
      </c>
      <c r="M614" s="923">
        <v>13.189648387830324</v>
      </c>
      <c r="N614" s="892"/>
      <c r="O614" s="892"/>
    </row>
    <row r="615" spans="2:26" s="22" customFormat="1" ht="11.25" customHeight="1">
      <c r="B615" s="113"/>
      <c r="C615" s="270"/>
      <c r="D615" s="268"/>
      <c r="E615" s="269"/>
      <c r="F615" s="269"/>
    </row>
    <row r="616" spans="2:26" s="22" customFormat="1" ht="11.25" customHeight="1">
      <c r="B616" s="113"/>
      <c r="C616" s="7" t="s">
        <v>302</v>
      </c>
      <c r="D616" s="268"/>
      <c r="E616" s="269"/>
      <c r="F616" s="269"/>
    </row>
    <row r="617" spans="2:26" s="22" customFormat="1" ht="11.25" customHeight="1">
      <c r="B617" s="113"/>
      <c r="C617" s="487"/>
      <c r="D617" s="452">
        <v>2009</v>
      </c>
      <c r="E617" s="452">
        <v>2010</v>
      </c>
      <c r="F617" s="452">
        <v>2011</v>
      </c>
      <c r="G617" s="452">
        <v>2012</v>
      </c>
      <c r="H617" s="452">
        <v>2013</v>
      </c>
      <c r="I617" s="452">
        <v>2014</v>
      </c>
      <c r="J617" s="452">
        <v>2015</v>
      </c>
      <c r="K617" s="452">
        <v>2016</v>
      </c>
      <c r="L617" s="452">
        <v>2017</v>
      </c>
      <c r="M617" s="452">
        <v>2018</v>
      </c>
    </row>
    <row r="618" spans="2:26" s="22" customFormat="1" ht="11.25" customHeight="1">
      <c r="B618" s="113"/>
      <c r="C618" s="516" t="s">
        <v>4</v>
      </c>
      <c r="D618" s="471">
        <v>3170.4630000000002</v>
      </c>
      <c r="E618" s="471">
        <v>3101.3580000000002</v>
      </c>
      <c r="F618" s="471">
        <v>2764.9845290000003</v>
      </c>
      <c r="G618" s="471">
        <v>2682.5672370000002</v>
      </c>
      <c r="H618" s="471">
        <v>2350.6404040000002</v>
      </c>
      <c r="I618" s="471">
        <v>2187.7777259999998</v>
      </c>
      <c r="J618" s="471">
        <v>1861.6830870000001</v>
      </c>
      <c r="K618" s="471">
        <v>2302.8679710000001</v>
      </c>
      <c r="L618" s="471">
        <v>2597.531837</v>
      </c>
      <c r="M618" s="471">
        <v>2392.239255</v>
      </c>
      <c r="N618" s="271"/>
      <c r="O618" s="271"/>
      <c r="P618" s="271"/>
      <c r="Q618" s="271"/>
      <c r="R618" s="271"/>
      <c r="S618" s="271"/>
      <c r="T618" s="271"/>
      <c r="U618" s="271"/>
      <c r="V618" s="271"/>
      <c r="W618" s="271"/>
      <c r="X618" s="271"/>
      <c r="Y618" s="271"/>
      <c r="Z618" s="271"/>
    </row>
    <row r="619" spans="2:26" s="22" customFormat="1" ht="11.25" customHeight="1">
      <c r="B619" s="113"/>
      <c r="C619" s="516" t="s">
        <v>359</v>
      </c>
      <c r="D619" s="471">
        <v>971.82500000000005</v>
      </c>
      <c r="E619" s="471">
        <v>1027.626</v>
      </c>
      <c r="F619" s="471">
        <v>923.46236399999998</v>
      </c>
      <c r="G619" s="471">
        <v>933.28889999999899</v>
      </c>
      <c r="H619" s="471">
        <v>738.66198199999997</v>
      </c>
      <c r="I619" s="471">
        <v>666.78355999999906</v>
      </c>
      <c r="J619" s="471">
        <v>724.98397100000091</v>
      </c>
      <c r="K619" s="471">
        <v>961.26081999999997</v>
      </c>
      <c r="L619" s="471">
        <v>795.98756000000003</v>
      </c>
      <c r="M619" s="471">
        <v>634.86994499999992</v>
      </c>
      <c r="N619" s="271"/>
      <c r="O619" s="271"/>
      <c r="P619" s="271"/>
      <c r="Q619" s="271"/>
      <c r="R619" s="271"/>
      <c r="S619" s="271"/>
      <c r="T619" s="271"/>
      <c r="U619" s="271"/>
      <c r="V619" s="271"/>
      <c r="W619" s="271"/>
      <c r="X619" s="271"/>
      <c r="Y619" s="271"/>
      <c r="Z619" s="271"/>
    </row>
    <row r="620" spans="2:26" s="22" customFormat="1" ht="11.25" customHeight="1">
      <c r="B620" s="113"/>
      <c r="C620" s="516" t="s">
        <v>244</v>
      </c>
      <c r="D620" s="471">
        <v>339.36900000000003</v>
      </c>
      <c r="E620" s="471">
        <v>299.41500000000002</v>
      </c>
      <c r="F620" s="471">
        <v>350.60437099999996</v>
      </c>
      <c r="G620" s="471">
        <v>340.44978000000003</v>
      </c>
      <c r="H620" s="471">
        <v>514.33898799999997</v>
      </c>
      <c r="I620" s="471">
        <v>585.38788200000101</v>
      </c>
      <c r="J620" s="471">
        <v>586.58929900000101</v>
      </c>
      <c r="K620" s="471">
        <v>339.75826499999999</v>
      </c>
      <c r="L620" s="471">
        <v>556.52457400000003</v>
      </c>
      <c r="M620" s="471">
        <v>764.99901499999999</v>
      </c>
      <c r="N620" s="271"/>
      <c r="O620" s="271"/>
      <c r="P620" s="271"/>
      <c r="Q620" s="271"/>
      <c r="R620" s="271"/>
      <c r="S620" s="271"/>
      <c r="T620" s="271"/>
      <c r="U620" s="271"/>
      <c r="V620" s="271"/>
      <c r="W620" s="271"/>
      <c r="X620" s="271"/>
      <c r="Y620" s="271"/>
      <c r="Z620" s="271"/>
    </row>
    <row r="621" spans="2:26" s="22" customFormat="1" ht="11.25" customHeight="1">
      <c r="B621" s="113"/>
      <c r="C621" s="516" t="s">
        <v>238</v>
      </c>
      <c r="D621" s="471">
        <v>1312.4079999999999</v>
      </c>
      <c r="E621" s="471">
        <v>1140.1780000000001</v>
      </c>
      <c r="F621" s="471">
        <v>1323.108338</v>
      </c>
      <c r="G621" s="471">
        <v>885.97971200000006</v>
      </c>
      <c r="H621" s="471">
        <v>407.33072800000002</v>
      </c>
      <c r="I621" s="471">
        <v>419.63312000000002</v>
      </c>
      <c r="J621" s="471">
        <v>804.68698600000096</v>
      </c>
      <c r="K621" s="471">
        <v>535.08209499999998</v>
      </c>
      <c r="L621" s="471">
        <v>420.42935600000004</v>
      </c>
      <c r="M621" s="471">
        <v>590.52515300000005</v>
      </c>
      <c r="N621" s="271"/>
      <c r="O621" s="271"/>
      <c r="P621" s="271"/>
      <c r="Q621" s="271"/>
      <c r="R621" s="271"/>
      <c r="S621" s="271"/>
      <c r="T621" s="271"/>
      <c r="U621" s="271"/>
      <c r="V621" s="271"/>
      <c r="W621" s="271"/>
      <c r="X621" s="271"/>
      <c r="Y621" s="271"/>
      <c r="Z621" s="271"/>
    </row>
    <row r="622" spans="2:26" s="22" customFormat="1" ht="11.25" customHeight="1">
      <c r="B622" s="113"/>
      <c r="C622" s="516" t="s">
        <v>249</v>
      </c>
      <c r="D622" s="471">
        <v>5.5659999999999998</v>
      </c>
      <c r="E622" s="471">
        <v>6.6950000000000003</v>
      </c>
      <c r="F622" s="471">
        <v>8.721718000000001</v>
      </c>
      <c r="G622" s="471">
        <v>8.807936999999999</v>
      </c>
      <c r="H622" s="471">
        <v>6.7598549999999999</v>
      </c>
      <c r="I622" s="471">
        <v>7.6940939999999998</v>
      </c>
      <c r="J622" s="471">
        <v>10.57849</v>
      </c>
      <c r="K622" s="471">
        <v>10.092818999999999</v>
      </c>
      <c r="L622" s="471">
        <v>14.746465000000001</v>
      </c>
      <c r="M622" s="471">
        <v>12.813724000000001</v>
      </c>
      <c r="N622" s="271"/>
      <c r="O622" s="271"/>
      <c r="P622" s="271"/>
      <c r="Q622" s="271"/>
      <c r="R622" s="271"/>
      <c r="S622" s="271"/>
      <c r="T622" s="271"/>
      <c r="U622" s="271"/>
      <c r="V622" s="271"/>
      <c r="W622" s="271"/>
      <c r="X622" s="271"/>
      <c r="Y622" s="271"/>
      <c r="Z622" s="271"/>
    </row>
    <row r="623" spans="2:26" s="22" customFormat="1" ht="11.25" customHeight="1">
      <c r="B623" s="113"/>
      <c r="C623" s="516" t="s">
        <v>235</v>
      </c>
      <c r="D623" s="471">
        <v>5.5430000000000001</v>
      </c>
      <c r="E623" s="471">
        <v>5.5709999999999997</v>
      </c>
      <c r="F623" s="471">
        <v>5.7859150000000001</v>
      </c>
      <c r="G623" s="471">
        <v>6.5046989999999898</v>
      </c>
      <c r="H623" s="471">
        <v>6.1594679999999995</v>
      </c>
      <c r="I623" s="471">
        <v>5.8395780000000004</v>
      </c>
      <c r="J623" s="471">
        <v>5.3182280000000004</v>
      </c>
      <c r="K623" s="471">
        <v>5.4160579999999996</v>
      </c>
      <c r="L623" s="471">
        <v>2.9242759999999999</v>
      </c>
      <c r="M623" s="471">
        <v>3.757171</v>
      </c>
      <c r="N623" s="271"/>
      <c r="O623" s="271"/>
      <c r="P623" s="271"/>
      <c r="Q623" s="271"/>
      <c r="R623" s="271"/>
      <c r="S623" s="271"/>
      <c r="T623" s="271"/>
      <c r="U623" s="271"/>
      <c r="V623" s="271"/>
      <c r="W623" s="271"/>
      <c r="X623" s="271"/>
      <c r="Y623" s="271"/>
      <c r="Z623" s="271"/>
    </row>
    <row r="624" spans="2:26" s="22" customFormat="1" ht="11.25" customHeight="1">
      <c r="B624" s="113"/>
      <c r="C624" s="516" t="s">
        <v>236</v>
      </c>
      <c r="D624" s="471">
        <v>80.933000000000007</v>
      </c>
      <c r="E624" s="471">
        <v>87.757000000000005</v>
      </c>
      <c r="F624" s="471">
        <v>101.81091599999999</v>
      </c>
      <c r="G624" s="471">
        <v>115.59326900000001</v>
      </c>
      <c r="H624" s="471">
        <v>122.112852</v>
      </c>
      <c r="I624" s="471">
        <v>122.76568899999999</v>
      </c>
      <c r="J624" s="471">
        <v>122.619803</v>
      </c>
      <c r="K624" s="471">
        <v>120.50753</v>
      </c>
      <c r="L624" s="471">
        <v>123.336995</v>
      </c>
      <c r="M624" s="471">
        <v>112.823143</v>
      </c>
      <c r="N624" s="271"/>
      <c r="O624" s="271"/>
      <c r="P624" s="271"/>
      <c r="Q624" s="271"/>
      <c r="R624" s="271"/>
      <c r="S624" s="271"/>
      <c r="T624" s="271"/>
      <c r="U624" s="271"/>
      <c r="V624" s="271"/>
      <c r="W624" s="271"/>
      <c r="X624" s="271"/>
      <c r="Y624" s="271"/>
      <c r="Z624" s="271"/>
    </row>
    <row r="625" spans="2:26" s="22" customFormat="1" ht="11.25" customHeight="1">
      <c r="B625" s="113"/>
      <c r="C625" s="461" t="s">
        <v>294</v>
      </c>
      <c r="D625" s="471">
        <v>0</v>
      </c>
      <c r="E625" s="471">
        <v>0</v>
      </c>
      <c r="F625" s="471">
        <v>8.779300000000001E-2</v>
      </c>
      <c r="G625" s="471">
        <v>0.56983000000000006</v>
      </c>
      <c r="H625" s="471">
        <v>0.50569299999999995</v>
      </c>
      <c r="I625" s="471">
        <v>1.945659</v>
      </c>
      <c r="J625" s="471">
        <v>1.971549</v>
      </c>
      <c r="K625" s="471">
        <v>1.309715</v>
      </c>
      <c r="L625" s="471">
        <v>1.626741</v>
      </c>
      <c r="M625" s="471">
        <v>1.332595</v>
      </c>
      <c r="N625" s="271"/>
      <c r="O625" s="271"/>
      <c r="P625" s="271"/>
      <c r="Q625" s="271"/>
      <c r="R625" s="271"/>
      <c r="S625" s="271"/>
      <c r="T625" s="271"/>
      <c r="U625" s="271"/>
      <c r="V625" s="271"/>
      <c r="W625" s="271"/>
      <c r="X625" s="271"/>
      <c r="Y625" s="271"/>
      <c r="Z625" s="271"/>
    </row>
    <row r="626" spans="2:26" s="22" customFormat="1" ht="11.25" customHeight="1">
      <c r="B626" s="113"/>
      <c r="C626" s="461" t="s">
        <v>247</v>
      </c>
      <c r="D626" s="471">
        <v>6.556</v>
      </c>
      <c r="E626" s="471">
        <v>9.5079999999999991</v>
      </c>
      <c r="F626" s="471">
        <v>13.333674</v>
      </c>
      <c r="G626" s="471">
        <v>26.496669999999998</v>
      </c>
      <c r="H626" s="471">
        <v>25.720822000000002</v>
      </c>
      <c r="I626" s="471">
        <v>25.222583999999998</v>
      </c>
      <c r="J626" s="471">
        <v>31.549726999999997</v>
      </c>
      <c r="K626" s="471">
        <v>34.701317000000003</v>
      </c>
      <c r="L626" s="471">
        <v>36.244233999999999</v>
      </c>
      <c r="M626" s="471">
        <v>34.974446</v>
      </c>
      <c r="N626" s="271"/>
      <c r="O626" s="271"/>
      <c r="P626" s="271"/>
      <c r="Q626" s="271"/>
      <c r="R626" s="271"/>
      <c r="S626" s="271"/>
      <c r="T626" s="271"/>
      <c r="U626" s="271"/>
      <c r="V626" s="271"/>
      <c r="W626" s="271"/>
      <c r="X626" s="271"/>
      <c r="Y626" s="271"/>
      <c r="Z626" s="271"/>
    </row>
    <row r="627" spans="2:26" s="22" customFormat="1" ht="11.25" customHeight="1">
      <c r="B627" s="113"/>
      <c r="C627" s="461" t="s">
        <v>430</v>
      </c>
      <c r="D627" s="471">
        <v>60.243499999999997</v>
      </c>
      <c r="E627" s="471">
        <v>83.370500000000007</v>
      </c>
      <c r="F627" s="471">
        <v>123.7120335</v>
      </c>
      <c r="G627" s="471">
        <v>122.789536</v>
      </c>
      <c r="H627" s="471">
        <v>113.06659500000001</v>
      </c>
      <c r="I627" s="471">
        <v>128.0843295</v>
      </c>
      <c r="J627" s="471">
        <v>151.09772949999999</v>
      </c>
      <c r="K627" s="471">
        <v>130.80506650000001</v>
      </c>
      <c r="L627" s="471">
        <v>143.878668</v>
      </c>
      <c r="M627" s="471">
        <v>135.7577445</v>
      </c>
      <c r="N627" s="271"/>
      <c r="O627" s="271"/>
      <c r="P627" s="271"/>
      <c r="Q627" s="271"/>
      <c r="R627" s="271"/>
      <c r="S627" s="271"/>
      <c r="T627" s="271"/>
      <c r="U627" s="271"/>
      <c r="V627" s="271"/>
      <c r="W627" s="271"/>
      <c r="X627" s="271"/>
      <c r="Y627" s="271"/>
      <c r="Z627" s="271"/>
    </row>
    <row r="628" spans="2:26" s="22" customFormat="1" ht="11.25" customHeight="1">
      <c r="B628" s="113"/>
      <c r="C628" s="516" t="s">
        <v>429</v>
      </c>
      <c r="D628" s="471">
        <v>60.243499999999997</v>
      </c>
      <c r="E628" s="471">
        <v>83.370500000000007</v>
      </c>
      <c r="F628" s="471">
        <v>123.7120335</v>
      </c>
      <c r="G628" s="471">
        <v>122.789536</v>
      </c>
      <c r="H628" s="471">
        <v>113.06659500000001</v>
      </c>
      <c r="I628" s="471">
        <v>128.0843295</v>
      </c>
      <c r="J628" s="471">
        <v>151.09772949999999</v>
      </c>
      <c r="K628" s="471">
        <v>130.80506650000001</v>
      </c>
      <c r="L628" s="471">
        <v>143.878668</v>
      </c>
      <c r="M628" s="471">
        <v>135.7577445</v>
      </c>
      <c r="N628" s="271"/>
      <c r="O628" s="271"/>
      <c r="P628" s="271"/>
      <c r="Q628" s="271"/>
      <c r="R628" s="271"/>
      <c r="S628" s="271"/>
      <c r="T628" s="271"/>
      <c r="U628" s="271"/>
      <c r="V628" s="271"/>
      <c r="W628" s="271"/>
      <c r="X628" s="271"/>
      <c r="Y628" s="271"/>
      <c r="Z628" s="271"/>
    </row>
    <row r="629" spans="2:26" s="22" customFormat="1" ht="11.25" customHeight="1">
      <c r="B629" s="113"/>
      <c r="C629" s="519" t="s">
        <v>255</v>
      </c>
      <c r="D629" s="520">
        <f>SUM(D618:D628)</f>
        <v>6013.1499999999987</v>
      </c>
      <c r="E629" s="520">
        <f t="shared" ref="E629:M629" si="55">SUM(E618:E628)</f>
        <v>5844.8489999999993</v>
      </c>
      <c r="F629" s="520">
        <f t="shared" si="55"/>
        <v>5739.3236850000003</v>
      </c>
      <c r="G629" s="520">
        <f t="shared" si="55"/>
        <v>5245.8371059999999</v>
      </c>
      <c r="H629" s="520">
        <f t="shared" si="55"/>
        <v>4398.3639820000008</v>
      </c>
      <c r="I629" s="520">
        <f t="shared" si="55"/>
        <v>4279.2185509999999</v>
      </c>
      <c r="J629" s="520">
        <f t="shared" si="55"/>
        <v>4452.1765990000031</v>
      </c>
      <c r="K629" s="520">
        <f t="shared" si="55"/>
        <v>4572.6067230000008</v>
      </c>
      <c r="L629" s="520">
        <f t="shared" si="55"/>
        <v>4837.1093739999997</v>
      </c>
      <c r="M629" s="520">
        <f t="shared" si="55"/>
        <v>4819.8499359999987</v>
      </c>
      <c r="N629" s="271"/>
      <c r="O629" s="271"/>
      <c r="P629" s="271"/>
      <c r="Q629" s="271"/>
      <c r="R629" s="271"/>
      <c r="S629" s="271"/>
      <c r="T629" s="271"/>
      <c r="U629" s="271"/>
      <c r="V629" s="271"/>
      <c r="W629" s="271"/>
      <c r="X629" s="271"/>
      <c r="Y629" s="271"/>
      <c r="Z629" s="271"/>
    </row>
    <row r="630" spans="2:26" s="22" customFormat="1" ht="11.25" customHeight="1">
      <c r="B630" s="113"/>
      <c r="C630" s="516" t="s">
        <v>578</v>
      </c>
      <c r="D630" s="521">
        <v>0</v>
      </c>
      <c r="E630" s="521">
        <v>0</v>
      </c>
      <c r="F630" s="521">
        <v>0.66324899999999998</v>
      </c>
      <c r="G630" s="521">
        <v>575.56301800000006</v>
      </c>
      <c r="H630" s="521">
        <v>1268.5086000000001</v>
      </c>
      <c r="I630" s="521">
        <v>1298.258934</v>
      </c>
      <c r="J630" s="521">
        <v>1335.7925439999999</v>
      </c>
      <c r="K630" s="521">
        <v>1250.5839680000001</v>
      </c>
      <c r="L630" s="521">
        <v>1179.306642</v>
      </c>
      <c r="M630" s="521">
        <v>1233.358142</v>
      </c>
      <c r="N630" s="271"/>
      <c r="O630" s="271"/>
      <c r="P630" s="271"/>
      <c r="Q630" s="271"/>
      <c r="R630" s="271"/>
      <c r="S630" s="271"/>
      <c r="T630" s="271"/>
      <c r="U630" s="271"/>
      <c r="V630" s="271"/>
      <c r="W630" s="271"/>
      <c r="X630" s="271"/>
      <c r="Y630" s="271"/>
      <c r="Z630" s="271"/>
    </row>
    <row r="631" spans="2:26" s="22" customFormat="1" ht="11.25" customHeight="1">
      <c r="B631" s="113"/>
      <c r="C631" s="465" t="s">
        <v>35</v>
      </c>
      <c r="D631" s="522">
        <f>SUM(D629:D630)</f>
        <v>6013.1499999999987</v>
      </c>
      <c r="E631" s="522">
        <f t="shared" ref="E631:M631" si="56">SUM(E629:E630)</f>
        <v>5844.8489999999993</v>
      </c>
      <c r="F631" s="522">
        <f t="shared" si="56"/>
        <v>5739.9869340000005</v>
      </c>
      <c r="G631" s="522">
        <f t="shared" si="56"/>
        <v>5821.4001239999998</v>
      </c>
      <c r="H631" s="522">
        <f t="shared" si="56"/>
        <v>5666.8725820000009</v>
      </c>
      <c r="I631" s="522">
        <f t="shared" si="56"/>
        <v>5577.4774849999994</v>
      </c>
      <c r="J631" s="522">
        <f t="shared" si="56"/>
        <v>5787.969143000003</v>
      </c>
      <c r="K631" s="522">
        <f t="shared" si="56"/>
        <v>5823.1906910000007</v>
      </c>
      <c r="L631" s="522">
        <f t="shared" si="56"/>
        <v>6016.4160159999992</v>
      </c>
      <c r="M631" s="522">
        <f t="shared" si="56"/>
        <v>6053.2080779999987</v>
      </c>
      <c r="N631" s="271"/>
      <c r="O631" s="271"/>
      <c r="P631" s="271"/>
      <c r="Q631" s="271"/>
      <c r="R631" s="271"/>
      <c r="S631" s="271"/>
      <c r="T631" s="271"/>
      <c r="U631" s="271"/>
      <c r="V631" s="271"/>
      <c r="W631" s="271"/>
      <c r="X631" s="271"/>
      <c r="Y631" s="271"/>
      <c r="Z631" s="271"/>
    </row>
    <row r="632" spans="2:26" s="22" customFormat="1" ht="11.25" customHeight="1">
      <c r="B632" s="113"/>
      <c r="C632" s="270"/>
      <c r="D632" s="804">
        <f t="shared" ref="D632:L632" si="57">(D630/D631)*100</f>
        <v>0</v>
      </c>
      <c r="E632" s="804">
        <f t="shared" si="57"/>
        <v>0</v>
      </c>
      <c r="F632" s="804">
        <f t="shared" si="57"/>
        <v>1.1554886929643312E-2</v>
      </c>
      <c r="G632" s="804">
        <f t="shared" si="57"/>
        <v>9.8870204029974715</v>
      </c>
      <c r="H632" s="804">
        <f t="shared" si="57"/>
        <v>22.384632469578261</v>
      </c>
      <c r="I632" s="804">
        <f t="shared" si="57"/>
        <v>23.276811739563662</v>
      </c>
      <c r="J632" s="804">
        <f t="shared" si="57"/>
        <v>23.078777909787469</v>
      </c>
      <c r="K632" s="804">
        <f t="shared" si="57"/>
        <v>21.475923327271989</v>
      </c>
      <c r="L632" s="804">
        <f t="shared" si="57"/>
        <v>19.601480995725083</v>
      </c>
      <c r="M632" s="804">
        <f>(M630/M631)*100</f>
        <v>20.375280778510856</v>
      </c>
    </row>
    <row r="633" spans="2:26" s="22" customFormat="1" ht="11.25" customHeight="1">
      <c r="B633" s="113"/>
      <c r="C633" s="7" t="s">
        <v>303</v>
      </c>
      <c r="D633" s="268"/>
      <c r="E633" s="269"/>
      <c r="F633" s="269"/>
    </row>
    <row r="634" spans="2:26" s="22" customFormat="1" ht="11.25" customHeight="1">
      <c r="B634" s="113"/>
      <c r="C634" s="487"/>
      <c r="D634" s="452">
        <v>2009</v>
      </c>
      <c r="E634" s="452">
        <v>2010</v>
      </c>
      <c r="F634" s="452">
        <v>2011</v>
      </c>
      <c r="G634" s="452">
        <v>2012</v>
      </c>
      <c r="H634" s="452">
        <v>2013</v>
      </c>
      <c r="I634" s="452">
        <v>2014</v>
      </c>
      <c r="J634" s="452">
        <v>2015</v>
      </c>
      <c r="K634" s="452">
        <v>2016</v>
      </c>
      <c r="L634" s="452">
        <v>2017</v>
      </c>
      <c r="M634" s="452">
        <v>2018</v>
      </c>
      <c r="O634" s="24"/>
    </row>
    <row r="635" spans="2:26" s="22" customFormat="1" ht="11.25" customHeight="1">
      <c r="B635" s="113"/>
      <c r="C635" s="516" t="s">
        <v>233</v>
      </c>
      <c r="D635" s="471">
        <v>0.39800000000000002</v>
      </c>
      <c r="E635" s="471">
        <v>0</v>
      </c>
      <c r="F635" s="471">
        <v>1.654771</v>
      </c>
      <c r="G635" s="471">
        <v>1.769099</v>
      </c>
      <c r="H635" s="471">
        <v>3.0312829999999997</v>
      </c>
      <c r="I635" s="471">
        <v>3.4610560000000001</v>
      </c>
      <c r="J635" s="471">
        <v>3.5683929999999999</v>
      </c>
      <c r="K635" s="471">
        <v>3.4539609999999996</v>
      </c>
      <c r="L635" s="471">
        <v>3.271979</v>
      </c>
      <c r="M635" s="471">
        <v>3.275909</v>
      </c>
      <c r="N635" s="271"/>
      <c r="O635" s="271"/>
      <c r="Q635" s="271"/>
      <c r="R635" s="271"/>
    </row>
    <row r="636" spans="2:26" s="22" customFormat="1" ht="11.25" customHeight="1">
      <c r="B636" s="113"/>
      <c r="C636" s="516" t="s">
        <v>359</v>
      </c>
      <c r="D636" s="471">
        <v>2140.6990000000001</v>
      </c>
      <c r="E636" s="471">
        <v>2183.3820000000001</v>
      </c>
      <c r="F636" s="471">
        <v>2161.3083939999997</v>
      </c>
      <c r="G636" s="471">
        <v>2108.4429610000002</v>
      </c>
      <c r="H636" s="471">
        <v>2066.5691229999998</v>
      </c>
      <c r="I636" s="471">
        <v>2138.1984350000002</v>
      </c>
      <c r="J636" s="471">
        <v>2202.3375219999998</v>
      </c>
      <c r="K636" s="471">
        <v>2222.301543</v>
      </c>
      <c r="L636" s="471">
        <v>2242.3242279999999</v>
      </c>
      <c r="M636" s="471">
        <v>2121.142092</v>
      </c>
      <c r="N636" s="271"/>
      <c r="O636" s="271"/>
      <c r="Q636" s="271"/>
      <c r="R636" s="271"/>
    </row>
    <row r="637" spans="2:26" s="22" customFormat="1" ht="11.25" customHeight="1">
      <c r="B637" s="113"/>
      <c r="C637" s="516" t="s">
        <v>244</v>
      </c>
      <c r="D637" s="471">
        <v>342.173</v>
      </c>
      <c r="E637" s="471">
        <v>343.26299999999998</v>
      </c>
      <c r="F637" s="471">
        <v>528.79792800000098</v>
      </c>
      <c r="G637" s="471">
        <v>598.670310000001</v>
      </c>
      <c r="H637" s="471">
        <v>368.83079300000003</v>
      </c>
      <c r="I637" s="471">
        <v>360.74429499999997</v>
      </c>
      <c r="J637" s="471">
        <v>327.805271</v>
      </c>
      <c r="K637" s="471">
        <v>275.90062399999999</v>
      </c>
      <c r="L637" s="471">
        <v>314.34570600000001</v>
      </c>
      <c r="M637" s="471">
        <v>284.35380900000001</v>
      </c>
      <c r="N637" s="271"/>
      <c r="O637" s="271"/>
      <c r="Q637" s="271"/>
      <c r="R637" s="271"/>
    </row>
    <row r="638" spans="2:26" s="22" customFormat="1" ht="11.25" customHeight="1">
      <c r="B638" s="113"/>
      <c r="C638" s="516" t="s">
        <v>245</v>
      </c>
      <c r="D638" s="471">
        <v>3243.6280000000002</v>
      </c>
      <c r="E638" s="471">
        <v>2972.5859999999998</v>
      </c>
      <c r="F638" s="471">
        <v>2634.2951170000001</v>
      </c>
      <c r="G638" s="471">
        <v>2681.6959270000002</v>
      </c>
      <c r="H638" s="471">
        <v>2463.7969989999997</v>
      </c>
      <c r="I638" s="471">
        <v>2070.771428</v>
      </c>
      <c r="J638" s="471">
        <v>2222.9505669999999</v>
      </c>
      <c r="K638" s="471">
        <v>2536.1430030000001</v>
      </c>
      <c r="L638" s="471">
        <v>2674.3938499999999</v>
      </c>
      <c r="M638" s="471">
        <v>2455.4323709999999</v>
      </c>
      <c r="N638" s="271"/>
      <c r="O638" s="271"/>
      <c r="Q638" s="271"/>
      <c r="R638" s="271"/>
    </row>
    <row r="639" spans="2:26" s="22" customFormat="1" ht="11.25" customHeight="1">
      <c r="B639" s="113"/>
      <c r="C639" s="516" t="s">
        <v>238</v>
      </c>
      <c r="D639" s="471">
        <v>2552.328</v>
      </c>
      <c r="E639" s="471">
        <v>2708.413</v>
      </c>
      <c r="F639" s="471">
        <v>2914.6264580000002</v>
      </c>
      <c r="G639" s="471">
        <v>2870.3244979999999</v>
      </c>
      <c r="H639" s="471">
        <v>2946.1503709999997</v>
      </c>
      <c r="I639" s="471">
        <v>3240.591696</v>
      </c>
      <c r="J639" s="471">
        <v>3188.0567889999998</v>
      </c>
      <c r="K639" s="471">
        <v>3008.3337409999999</v>
      </c>
      <c r="L639" s="471">
        <v>2997.3769480000001</v>
      </c>
      <c r="M639" s="471">
        <v>3051.021608</v>
      </c>
      <c r="N639" s="271"/>
      <c r="O639" s="271"/>
      <c r="Q639" s="798"/>
      <c r="R639" s="798"/>
    </row>
    <row r="640" spans="2:26" s="22" customFormat="1" ht="11.25" customHeight="1">
      <c r="B640" s="113"/>
      <c r="C640" s="516" t="s">
        <v>249</v>
      </c>
      <c r="D640" s="471">
        <v>33.787999999999997</v>
      </c>
      <c r="E640" s="471">
        <v>0</v>
      </c>
      <c r="F640" s="471">
        <v>0</v>
      </c>
      <c r="G640" s="471">
        <v>0</v>
      </c>
      <c r="H640" s="471">
        <v>0</v>
      </c>
      <c r="I640" s="471">
        <v>0</v>
      </c>
      <c r="J640" s="471">
        <v>0</v>
      </c>
      <c r="K640" s="471">
        <v>0</v>
      </c>
      <c r="L640" s="471">
        <v>0</v>
      </c>
      <c r="M640" s="471">
        <v>0</v>
      </c>
      <c r="N640" s="271"/>
      <c r="O640" s="271"/>
      <c r="Q640" s="798"/>
      <c r="R640" s="798"/>
    </row>
    <row r="641" spans="2:18" s="22" customFormat="1" ht="11.25" customHeight="1">
      <c r="B641" s="113"/>
      <c r="C641" s="516" t="s">
        <v>234</v>
      </c>
      <c r="D641" s="471">
        <v>0</v>
      </c>
      <c r="E641" s="471">
        <v>0</v>
      </c>
      <c r="F641" s="471">
        <v>0</v>
      </c>
      <c r="G641" s="471">
        <v>0</v>
      </c>
      <c r="H641" s="471">
        <v>0</v>
      </c>
      <c r="I641" s="471">
        <v>0.72883699999999996</v>
      </c>
      <c r="J641" s="471">
        <v>8.2074240000000014</v>
      </c>
      <c r="K641" s="471">
        <v>17.891936000000001</v>
      </c>
      <c r="L641" s="471">
        <v>20.233057000000002</v>
      </c>
      <c r="M641" s="471">
        <v>23.655544000000003</v>
      </c>
      <c r="N641" s="271"/>
      <c r="O641" s="271"/>
      <c r="Q641" s="271"/>
      <c r="R641" s="271"/>
    </row>
    <row r="642" spans="2:18" s="22" customFormat="1" ht="11.25" customHeight="1">
      <c r="B642" s="113"/>
      <c r="C642" s="516" t="s">
        <v>235</v>
      </c>
      <c r="D642" s="471">
        <v>358.709</v>
      </c>
      <c r="E642" s="471">
        <v>331.36399999999998</v>
      </c>
      <c r="F642" s="471">
        <v>355.67776099999998</v>
      </c>
      <c r="G642" s="471">
        <v>361.76732500000003</v>
      </c>
      <c r="H642" s="471">
        <v>362.73348499999997</v>
      </c>
      <c r="I642" s="471">
        <v>389.52880599999997</v>
      </c>
      <c r="J642" s="471">
        <v>396.68714299999999</v>
      </c>
      <c r="K642" s="471">
        <v>393.08058299999999</v>
      </c>
      <c r="L642" s="471">
        <v>395.92533299999997</v>
      </c>
      <c r="M642" s="471">
        <v>620.94642700000099</v>
      </c>
      <c r="N642" s="271"/>
      <c r="O642" s="271"/>
      <c r="Q642" s="271"/>
      <c r="R642" s="271"/>
    </row>
    <row r="643" spans="2:18" s="22" customFormat="1" ht="11.25" customHeight="1">
      <c r="B643" s="113"/>
      <c r="C643" s="516" t="s">
        <v>236</v>
      </c>
      <c r="D643" s="471">
        <v>162.32900000000001</v>
      </c>
      <c r="E643" s="471">
        <v>195.16499999999999</v>
      </c>
      <c r="F643" s="471">
        <v>232.99919</v>
      </c>
      <c r="G643" s="471">
        <v>256.51338600000003</v>
      </c>
      <c r="H643" s="471">
        <v>286.70331699999997</v>
      </c>
      <c r="I643" s="471">
        <v>282.28568899999999</v>
      </c>
      <c r="J643" s="471">
        <v>275.546605</v>
      </c>
      <c r="K643" s="471">
        <v>277.66134299999999</v>
      </c>
      <c r="L643" s="471">
        <v>273.626665</v>
      </c>
      <c r="M643" s="471">
        <v>271.95830000000001</v>
      </c>
      <c r="N643" s="271"/>
      <c r="O643" s="271"/>
      <c r="Q643" s="271"/>
      <c r="R643" s="271"/>
    </row>
    <row r="644" spans="2:18" s="22" customFormat="1" ht="11.25" customHeight="1">
      <c r="B644" s="113"/>
      <c r="C644" s="516" t="s">
        <v>294</v>
      </c>
      <c r="D644" s="471">
        <v>273.05500000000001</v>
      </c>
      <c r="E644" s="471">
        <v>160.56100000000001</v>
      </c>
      <c r="F644" s="471">
        <v>8.8159460000000003</v>
      </c>
      <c r="G644" s="471">
        <v>8.0504469999999895</v>
      </c>
      <c r="H644" s="471">
        <v>8.5025879999999905</v>
      </c>
      <c r="I644" s="471">
        <v>8.8065840000000009</v>
      </c>
      <c r="J644" s="471">
        <v>8.0536250000000003</v>
      </c>
      <c r="K644" s="471">
        <v>9.3357749999999999</v>
      </c>
      <c r="L644" s="471">
        <v>9.5652589999999886</v>
      </c>
      <c r="M644" s="471">
        <v>8.9315969999999911</v>
      </c>
      <c r="N644" s="271"/>
      <c r="O644" s="271"/>
      <c r="Q644" s="271"/>
      <c r="R644" s="271"/>
    </row>
    <row r="645" spans="2:18" s="22" customFormat="1" ht="11.25" customHeight="1">
      <c r="B645" s="113"/>
      <c r="C645" s="516" t="s">
        <v>247</v>
      </c>
      <c r="D645" s="471">
        <v>0.02</v>
      </c>
      <c r="E645" s="471">
        <v>0</v>
      </c>
      <c r="F645" s="471">
        <v>24.807366000000002</v>
      </c>
      <c r="G645" s="471">
        <v>0</v>
      </c>
      <c r="H645" s="471">
        <v>0</v>
      </c>
      <c r="I645" s="471">
        <v>0</v>
      </c>
      <c r="J645" s="471">
        <v>0</v>
      </c>
      <c r="K645" s="471">
        <v>0</v>
      </c>
      <c r="L645" s="471">
        <v>0</v>
      </c>
      <c r="M645" s="471">
        <v>0</v>
      </c>
      <c r="N645" s="271"/>
      <c r="O645" s="271"/>
      <c r="Q645" s="271"/>
      <c r="R645" s="271"/>
    </row>
    <row r="646" spans="2:18" s="22" customFormat="1" ht="11.25" customHeight="1">
      <c r="B646" s="113"/>
      <c r="C646" s="465" t="s">
        <v>35</v>
      </c>
      <c r="D646" s="522">
        <f t="shared" ref="D646:M646" si="58">SUM(D635:D645)</f>
        <v>9107.1270000000022</v>
      </c>
      <c r="E646" s="522">
        <f t="shared" si="58"/>
        <v>8894.7340000000004</v>
      </c>
      <c r="F646" s="522">
        <f t="shared" si="58"/>
        <v>8862.9829310000023</v>
      </c>
      <c r="G646" s="522">
        <f t="shared" si="58"/>
        <v>8887.2339530000027</v>
      </c>
      <c r="H646" s="522">
        <f t="shared" si="58"/>
        <v>8506.3179589999982</v>
      </c>
      <c r="I646" s="522">
        <f t="shared" si="58"/>
        <v>8495.1168259999995</v>
      </c>
      <c r="J646" s="522">
        <f t="shared" si="58"/>
        <v>8633.2133389999999</v>
      </c>
      <c r="K646" s="522">
        <f t="shared" si="58"/>
        <v>8744.1025090000003</v>
      </c>
      <c r="L646" s="522">
        <f t="shared" si="58"/>
        <v>8931.0630249999995</v>
      </c>
      <c r="M646" s="522">
        <f t="shared" si="58"/>
        <v>8840.7176570000029</v>
      </c>
      <c r="N646" s="271"/>
      <c r="O646" s="271"/>
    </row>
    <row r="647" spans="2:18" s="22" customFormat="1" ht="11.25" customHeight="1">
      <c r="B647" s="113"/>
      <c r="C647" s="267"/>
      <c r="D647" s="268"/>
      <c r="E647" s="804"/>
      <c r="F647" s="804"/>
      <c r="G647" s="804"/>
      <c r="H647" s="804"/>
      <c r="I647" s="804"/>
      <c r="J647" s="804"/>
      <c r="K647" s="804"/>
      <c r="L647" s="804"/>
      <c r="M647" s="804"/>
      <c r="O647" s="24"/>
      <c r="Q647" s="271"/>
      <c r="R647" s="271"/>
    </row>
    <row r="648" spans="2:18" s="22" customFormat="1" ht="11.25" customHeight="1">
      <c r="B648" s="113"/>
      <c r="C648" s="7" t="s">
        <v>307</v>
      </c>
      <c r="D648" s="94"/>
      <c r="E648" s="94"/>
      <c r="F648" s="94"/>
      <c r="G648" s="94"/>
      <c r="H648" s="94"/>
      <c r="I648" s="94"/>
      <c r="J648" s="94"/>
      <c r="K648" s="94"/>
      <c r="L648" s="94"/>
      <c r="M648" s="94"/>
      <c r="O648" s="24"/>
    </row>
    <row r="649" spans="2:18" s="22" customFormat="1" ht="11.25" customHeight="1">
      <c r="B649" s="113"/>
      <c r="C649" s="487"/>
      <c r="D649" s="452">
        <v>2009</v>
      </c>
      <c r="E649" s="452">
        <v>2010</v>
      </c>
      <c r="F649" s="452">
        <v>2011</v>
      </c>
      <c r="G649" s="452">
        <v>2012</v>
      </c>
      <c r="H649" s="452">
        <v>2013</v>
      </c>
      <c r="I649" s="452">
        <v>2014</v>
      </c>
      <c r="J649" s="452">
        <v>2015</v>
      </c>
      <c r="K649" s="452">
        <v>2016</v>
      </c>
      <c r="L649" s="452">
        <v>2017</v>
      </c>
      <c r="M649" s="452">
        <v>2018</v>
      </c>
      <c r="N649" s="24" t="s">
        <v>613</v>
      </c>
      <c r="O649" s="24" t="s">
        <v>614</v>
      </c>
    </row>
    <row r="650" spans="2:18" s="22" customFormat="1" ht="11.25" customHeight="1">
      <c r="B650" s="113"/>
      <c r="C650" s="516" t="s">
        <v>304</v>
      </c>
      <c r="D650" s="471">
        <v>33053373.75</v>
      </c>
      <c r="E650" s="471">
        <v>22515582.350000001</v>
      </c>
      <c r="F650" s="471">
        <v>41018591.158150002</v>
      </c>
      <c r="G650" s="471">
        <v>51090896.614349999</v>
      </c>
      <c r="H650" s="471">
        <v>37469460.830199994</v>
      </c>
      <c r="I650" s="471">
        <v>41083753.672149993</v>
      </c>
      <c r="J650" s="471">
        <v>49985653.718099996</v>
      </c>
      <c r="K650" s="471">
        <v>35448088.863449998</v>
      </c>
      <c r="L650" s="471">
        <v>42768449.373350002</v>
      </c>
      <c r="M650" s="471">
        <v>35649409.42295</v>
      </c>
      <c r="N650" s="271">
        <f>((M650/L650)-1)*100</f>
        <v>-16.645541408934129</v>
      </c>
      <c r="O650" s="263">
        <f>M650/$M$655*100</f>
        <v>55.533144237316435</v>
      </c>
      <c r="P650" s="271"/>
      <c r="Q650" s="271"/>
    </row>
    <row r="651" spans="2:18" s="22" customFormat="1" ht="11.25" customHeight="1">
      <c r="B651" s="113"/>
      <c r="C651" s="461" t="s">
        <v>66</v>
      </c>
      <c r="D651" s="471">
        <v>7683629.9199999999</v>
      </c>
      <c r="E651" s="471">
        <v>7321645.7700000005</v>
      </c>
      <c r="F651" s="471">
        <v>6051870.3048200021</v>
      </c>
      <c r="G651" s="471">
        <v>6120699.4940900002</v>
      </c>
      <c r="H651" s="471">
        <v>5481837.6612</v>
      </c>
      <c r="I651" s="471">
        <v>5089248.2870500013</v>
      </c>
      <c r="J651" s="471">
        <v>5245262.5964600006</v>
      </c>
      <c r="K651" s="471">
        <v>5481851.8405200001</v>
      </c>
      <c r="L651" s="471">
        <v>5686516.3458500002</v>
      </c>
      <c r="M651" s="471">
        <v>5383399.0242000008</v>
      </c>
      <c r="N651" s="271">
        <f t="shared" ref="N651:N654" si="59">((M651/L651)-1)*100</f>
        <v>-5.3304572292527279</v>
      </c>
      <c r="O651" s="263">
        <f t="shared" ref="O651:O654" si="60">M651/$M$655*100</f>
        <v>8.3860316155887773</v>
      </c>
      <c r="P651" s="271"/>
    </row>
    <row r="652" spans="2:18" s="22" customFormat="1" ht="11.25" customHeight="1">
      <c r="B652" s="113"/>
      <c r="C652" s="516" t="s">
        <v>67</v>
      </c>
      <c r="D652" s="471">
        <v>30736741.879999999</v>
      </c>
      <c r="E652" s="471">
        <v>25827755.43</v>
      </c>
      <c r="F652" s="471">
        <v>20964447.882320002</v>
      </c>
      <c r="G652" s="471">
        <v>16373877.78015</v>
      </c>
      <c r="H652" s="471">
        <v>11375535.861589998</v>
      </c>
      <c r="I652" s="471">
        <v>10497513.968529999</v>
      </c>
      <c r="J652" s="471">
        <v>12047200.337439999</v>
      </c>
      <c r="K652" s="471">
        <v>11965815.208590001</v>
      </c>
      <c r="L652" s="471">
        <v>14943265.769389998</v>
      </c>
      <c r="M652" s="471">
        <v>11841809.91518</v>
      </c>
      <c r="N652" s="271">
        <f t="shared" si="59"/>
        <v>-20.754873145353979</v>
      </c>
      <c r="O652" s="263">
        <f t="shared" si="60"/>
        <v>18.4466713108359</v>
      </c>
      <c r="P652" s="271"/>
    </row>
    <row r="653" spans="2:18" s="22" customFormat="1" ht="11.25" customHeight="1">
      <c r="B653" s="113"/>
      <c r="C653" s="516" t="s">
        <v>247</v>
      </c>
      <c r="D653" s="471">
        <v>9620356.1699999999</v>
      </c>
      <c r="E653" s="471">
        <v>10400976.020000001</v>
      </c>
      <c r="F653" s="471">
        <v>11320247.358860001</v>
      </c>
      <c r="G653" s="471">
        <v>12004385.488109998</v>
      </c>
      <c r="H653" s="471">
        <v>11409195.89793</v>
      </c>
      <c r="I653" s="471">
        <v>8936700.2363399994</v>
      </c>
      <c r="J653" s="471">
        <v>9324324.7734200004</v>
      </c>
      <c r="K653" s="471">
        <v>9586198.1168300007</v>
      </c>
      <c r="L653" s="471">
        <v>10438368.480110001</v>
      </c>
      <c r="M653" s="471">
        <v>10735825.62891</v>
      </c>
      <c r="N653" s="271">
        <f t="shared" si="59"/>
        <v>2.849651737882164</v>
      </c>
      <c r="O653" s="263">
        <f t="shared" si="60"/>
        <v>16.72381570431082</v>
      </c>
      <c r="P653" s="271"/>
    </row>
    <row r="654" spans="2:18" s="22" customFormat="1" ht="11.25" customHeight="1">
      <c r="B654" s="113"/>
      <c r="C654" s="516" t="s">
        <v>430</v>
      </c>
      <c r="D654" s="471">
        <v>629515.91999999993</v>
      </c>
      <c r="E654" s="471">
        <v>712984.8</v>
      </c>
      <c r="F654" s="471">
        <v>309064.91519999999</v>
      </c>
      <c r="G654" s="471">
        <v>381459.81455999997</v>
      </c>
      <c r="H654" s="471">
        <v>388136.64684</v>
      </c>
      <c r="I654" s="471">
        <v>471810.49044000002</v>
      </c>
      <c r="J654" s="471">
        <v>595226.15243999998</v>
      </c>
      <c r="K654" s="471">
        <v>625671.30348</v>
      </c>
      <c r="L654" s="471">
        <v>625916.28359999997</v>
      </c>
      <c r="M654" s="471">
        <v>584389.40519999992</v>
      </c>
      <c r="N654" s="271">
        <f t="shared" si="59"/>
        <v>-6.6345739019850081</v>
      </c>
      <c r="O654" s="263">
        <f t="shared" si="60"/>
        <v>0.91033713194807986</v>
      </c>
      <c r="P654" s="271"/>
    </row>
    <row r="655" spans="2:18" s="22" customFormat="1" ht="11.25" customHeight="1">
      <c r="B655" s="113"/>
      <c r="C655" s="465" t="s">
        <v>305</v>
      </c>
      <c r="D655" s="522">
        <f t="shared" ref="D655:M655" si="61">SUM(D650:D654)</f>
        <v>81723617.640000001</v>
      </c>
      <c r="E655" s="522">
        <f t="shared" si="61"/>
        <v>66778944.369999997</v>
      </c>
      <c r="F655" s="522">
        <f t="shared" si="61"/>
        <v>79664221.619350001</v>
      </c>
      <c r="G655" s="522">
        <f t="shared" si="61"/>
        <v>85971319.19125998</v>
      </c>
      <c r="H655" s="522">
        <f t="shared" si="61"/>
        <v>66124166.897759996</v>
      </c>
      <c r="I655" s="522">
        <f t="shared" si="61"/>
        <v>66079026.654509999</v>
      </c>
      <c r="J655" s="522">
        <f t="shared" si="61"/>
        <v>77197667.577859998</v>
      </c>
      <c r="K655" s="522">
        <f t="shared" si="61"/>
        <v>63107625.332869999</v>
      </c>
      <c r="L655" s="522">
        <f t="shared" si="61"/>
        <v>74462516.252300009</v>
      </c>
      <c r="M655" s="522">
        <f t="shared" si="61"/>
        <v>64194833.396439992</v>
      </c>
      <c r="N655" s="271">
        <f>((M655/L655)-1)*100</f>
        <v>-13.789062433869692</v>
      </c>
      <c r="O655" s="86"/>
      <c r="P655" s="271"/>
    </row>
    <row r="656" spans="2:18" s="22" customFormat="1" ht="11.25" customHeight="1">
      <c r="B656" s="113"/>
      <c r="C656" s="465" t="s">
        <v>306</v>
      </c>
      <c r="D656" s="925">
        <v>0.29778949818361367</v>
      </c>
      <c r="E656" s="925">
        <v>0.23642455969528223</v>
      </c>
      <c r="F656" s="925">
        <v>0.28519852000785706</v>
      </c>
      <c r="G656" s="925">
        <v>0.30365972461841756</v>
      </c>
      <c r="H656" s="925">
        <v>0.24204189822634348</v>
      </c>
      <c r="I656" s="925">
        <v>0.24798762588530437</v>
      </c>
      <c r="J656" s="925">
        <v>0.28863920944691174</v>
      </c>
      <c r="K656" s="925">
        <v>0.24101995024129977</v>
      </c>
      <c r="L656" s="925">
        <v>0.28387678864091387</v>
      </c>
      <c r="M656" s="925">
        <v>0.24598210415649172</v>
      </c>
    </row>
    <row r="657" spans="2:13" s="22" customFormat="1" ht="11.25" customHeight="1">
      <c r="B657" s="113"/>
      <c r="C657" s="267"/>
      <c r="D657" s="271"/>
      <c r="E657" s="271"/>
      <c r="F657" s="271"/>
      <c r="G657" s="271"/>
      <c r="H657" s="271"/>
      <c r="I657" s="271"/>
      <c r="J657" s="271"/>
      <c r="K657" s="271"/>
      <c r="L657" s="271"/>
      <c r="M657" s="802">
        <f>M655/1000000</f>
        <v>64.194833396439989</v>
      </c>
    </row>
    <row r="658" spans="2:13" s="22" customFormat="1" ht="11.25" customHeight="1">
      <c r="B658" s="113"/>
      <c r="C658" s="7" t="s">
        <v>544</v>
      </c>
      <c r="D658" s="268"/>
      <c r="E658" s="802"/>
      <c r="F658" s="802"/>
      <c r="G658" s="802"/>
      <c r="H658" s="802"/>
      <c r="I658" s="802"/>
      <c r="J658" s="802"/>
      <c r="K658" s="802"/>
      <c r="L658" s="802"/>
      <c r="M658" s="802"/>
    </row>
    <row r="659" spans="2:13" s="22" customFormat="1" ht="33" customHeight="1">
      <c r="B659" s="113"/>
      <c r="C659" s="500"/>
      <c r="D659" s="500" t="s">
        <v>336</v>
      </c>
      <c r="E659" s="500" t="s">
        <v>499</v>
      </c>
      <c r="F659" s="269"/>
      <c r="I659" s="551"/>
      <c r="J659" s="551"/>
      <c r="K659" s="551"/>
      <c r="M659" s="802"/>
    </row>
    <row r="660" spans="2:13" s="22" customFormat="1" ht="11.25" customHeight="1">
      <c r="B660" s="113"/>
      <c r="C660" s="461" t="s">
        <v>310</v>
      </c>
      <c r="D660" s="472">
        <f>('Data 3'!D167/'Data 3'!$D$170)*100</f>
        <v>85.320973071890634</v>
      </c>
      <c r="E660" s="471">
        <f>'Data 3'!$D$167</f>
        <v>34264.799735000001</v>
      </c>
      <c r="F660" s="133" t="str">
        <f>CONCATENATE(C660," ",TEXT(D660,"0,0")," % ",TEXT(E660,"0.0")," GWh")</f>
        <v>Andalucía 85,3 % 34.265 GWh</v>
      </c>
      <c r="G660" s="551"/>
      <c r="H660" s="551"/>
      <c r="I660" s="295"/>
      <c r="J660" s="796"/>
      <c r="K660" s="424"/>
    </row>
    <row r="661" spans="2:13" s="22" customFormat="1" ht="11.25" customHeight="1">
      <c r="B661" s="113"/>
      <c r="C661" s="954" t="s">
        <v>311</v>
      </c>
      <c r="D661" s="953">
        <f>('Data 3'!E167/'Data 3'!E170)*100</f>
        <v>141.99400502591504</v>
      </c>
      <c r="E661" s="471">
        <f>'Data 3'!$E$167</f>
        <v>15206.722207000001</v>
      </c>
      <c r="F661" s="133" t="str">
        <f t="shared" ref="F661:F678" si="62">CONCATENATE(C661," ",TEXT(D661,"0,0")," % ",TEXT(E661,"0.0")," GWh")</f>
        <v>Aragón 142,0 % 15.207 GWh</v>
      </c>
      <c r="G661" s="551"/>
      <c r="H661" s="551"/>
      <c r="I661" s="295"/>
      <c r="J661" s="796"/>
      <c r="K661" s="424"/>
    </row>
    <row r="662" spans="2:13" s="22" customFormat="1" ht="11.25" customHeight="1">
      <c r="B662" s="113"/>
      <c r="C662" s="954" t="s">
        <v>312</v>
      </c>
      <c r="D662" s="953">
        <f>('Data 3'!F167/'Data 3'!F170)*100</f>
        <v>120.11286686264368</v>
      </c>
      <c r="E662" s="471">
        <f>'Data 3'!$F$167</f>
        <v>12803.957797000001</v>
      </c>
      <c r="F662" s="133" t="str">
        <f t="shared" si="62"/>
        <v>Asturias 120,1 % 12.804 GWh</v>
      </c>
      <c r="G662" s="551"/>
      <c r="H662" s="551"/>
      <c r="I662" s="295"/>
      <c r="J662" s="796"/>
      <c r="K662" s="424"/>
    </row>
    <row r="663" spans="2:13" s="22" customFormat="1" ht="11.25" customHeight="1">
      <c r="B663" s="113"/>
      <c r="C663" s="461" t="s">
        <v>239</v>
      </c>
      <c r="D663" s="472">
        <f>('Data 3'!G167/'Data 3'!G170)*100</f>
        <v>79.624719221489144</v>
      </c>
      <c r="E663" s="471">
        <f>'Data 3'!$G$167</f>
        <v>4819.8499359999996</v>
      </c>
      <c r="F663" s="133" t="str">
        <f t="shared" si="62"/>
        <v>Islas Baleares 79,6 % 4.820 GWh</v>
      </c>
      <c r="G663" s="551"/>
      <c r="H663" s="551"/>
      <c r="I663" s="295"/>
      <c r="J663" s="796"/>
      <c r="K663" s="424"/>
    </row>
    <row r="664" spans="2:13" s="22" customFormat="1" ht="11.25" customHeight="1">
      <c r="B664" s="113"/>
      <c r="C664" s="461" t="s">
        <v>333</v>
      </c>
      <c r="D664" s="472">
        <f>('Data 3'!H167/'Data 3'!H170)*100</f>
        <v>70.154994422582831</v>
      </c>
      <c r="E664" s="471">
        <f>'Data 3'!$H$167</f>
        <v>19121.864451000001</v>
      </c>
      <c r="F664" s="133" t="str">
        <f t="shared" si="62"/>
        <v>Comunidad Valenciana 70,2 % 19.122 GWh</v>
      </c>
      <c r="G664" s="551"/>
      <c r="H664" s="551"/>
      <c r="I664" s="295"/>
      <c r="J664" s="796"/>
      <c r="K664" s="424"/>
    </row>
    <row r="665" spans="2:13" s="22" customFormat="1" ht="11.25" customHeight="1">
      <c r="B665" s="113"/>
      <c r="C665" s="461" t="s">
        <v>240</v>
      </c>
      <c r="D665" s="472">
        <f>('Data 3'!I167/'Data 3'!I170)*100</f>
        <v>100</v>
      </c>
      <c r="E665" s="471">
        <f>'Data 3'!$I$167</f>
        <v>8840.7176570000011</v>
      </c>
      <c r="F665" s="133" t="str">
        <f>CONCATENATE(C665," ",TEXT(D665,"0")," % ",TEXT(E665,"0.0")," GWh")</f>
        <v>Islas Canarias 100 % 8.841 GWh</v>
      </c>
      <c r="G665" s="551"/>
      <c r="H665" s="551"/>
      <c r="I665" s="295"/>
      <c r="J665" s="796"/>
      <c r="K665" s="424"/>
    </row>
    <row r="666" spans="2:13" s="22" customFormat="1" ht="11.25" customHeight="1">
      <c r="B666" s="113"/>
      <c r="C666" s="461" t="s">
        <v>316</v>
      </c>
      <c r="D666" s="472">
        <f>('Data 3'!J167/'Data 3'!J170)*100</f>
        <v>51.694740269392078</v>
      </c>
      <c r="E666" s="471">
        <f>'Data 3'!$J$167</f>
        <v>2213.0845170000002</v>
      </c>
      <c r="F666" s="133" t="str">
        <f t="shared" si="62"/>
        <v>Cantabria 51,7 % 2.213 GWh</v>
      </c>
      <c r="G666" s="551"/>
      <c r="H666" s="551"/>
      <c r="I666" s="295"/>
      <c r="J666" s="796"/>
      <c r="K666" s="424"/>
    </row>
    <row r="667" spans="2:13" s="22" customFormat="1" ht="11.25" customHeight="1">
      <c r="B667" s="113"/>
      <c r="C667" s="954" t="s">
        <v>317</v>
      </c>
      <c r="D667" s="953">
        <f>('Data 3'!K167/'Data 3'!K170)*100</f>
        <v>181.62094985158629</v>
      </c>
      <c r="E667" s="471">
        <f>'Data 3'!$K$167</f>
        <v>21670.019374</v>
      </c>
      <c r="F667" s="133" t="str">
        <f t="shared" si="62"/>
        <v>Castilla-La Mancha 181,6 % 21.670 GWh</v>
      </c>
      <c r="G667" s="551"/>
      <c r="H667" s="551"/>
      <c r="I667" s="295"/>
      <c r="J667" s="796"/>
      <c r="K667" s="424"/>
    </row>
    <row r="668" spans="2:13" s="22" customFormat="1" ht="11.25" customHeight="1">
      <c r="B668" s="113"/>
      <c r="C668" s="954" t="s">
        <v>334</v>
      </c>
      <c r="D668" s="953">
        <f>('Data 3'!L167/'Data 3'!L170)*100</f>
        <v>187.08222651617226</v>
      </c>
      <c r="E668" s="471">
        <f>'Data 3'!$L$167</f>
        <v>26796.090654</v>
      </c>
      <c r="F668" s="133" t="str">
        <f t="shared" si="62"/>
        <v>Castilla León 187,1 % 26.796 GWh</v>
      </c>
      <c r="G668" s="551"/>
      <c r="H668" s="551"/>
      <c r="I668" s="295"/>
      <c r="J668" s="796"/>
      <c r="K668" s="424"/>
    </row>
    <row r="669" spans="2:13" s="22" customFormat="1" ht="11.25" customHeight="1">
      <c r="B669" s="113"/>
      <c r="C669" s="461" t="s">
        <v>319</v>
      </c>
      <c r="D669" s="472">
        <f>('Data 3'!M167/'Data 3'!M170)*100</f>
        <v>89.738402878919274</v>
      </c>
      <c r="E669" s="471">
        <f>'Data 3'!$M$167</f>
        <v>42467.968742999998</v>
      </c>
      <c r="F669" s="133" t="str">
        <f t="shared" si="62"/>
        <v>Cataluña 89,7 % 42.468 GWh</v>
      </c>
      <c r="G669" s="551"/>
      <c r="H669" s="551"/>
      <c r="I669" s="295"/>
      <c r="J669" s="796"/>
      <c r="K669" s="424"/>
    </row>
    <row r="670" spans="2:13" s="22" customFormat="1" ht="11.25" customHeight="1">
      <c r="B670" s="113"/>
      <c r="C670" s="461" t="s">
        <v>262</v>
      </c>
      <c r="D670" s="472">
        <f>('Data 3'!N167/'Data 3'!N170)*100</f>
        <v>100</v>
      </c>
      <c r="E670" s="471">
        <f>'Data 3'!$N$167</f>
        <v>207.356224</v>
      </c>
      <c r="F670" s="133" t="str">
        <f>CONCATENATE(C670," ",TEXT(D670,"0")," % ",TEXT(E670,"0.0")," GWh")</f>
        <v>Ceuta 100 % 207 GWh</v>
      </c>
      <c r="G670" s="551"/>
      <c r="H670" s="551"/>
      <c r="I670" s="295"/>
      <c r="J670" s="796"/>
      <c r="K670" s="424"/>
    </row>
    <row r="671" spans="2:13" s="22" customFormat="1" ht="11.25" customHeight="1">
      <c r="B671" s="113"/>
      <c r="C671" s="954" t="s">
        <v>320</v>
      </c>
      <c r="D671" s="953">
        <f>('Data 3'!O167/'Data 3'!O170)*100</f>
        <v>414.89702006866196</v>
      </c>
      <c r="E671" s="471">
        <f>'Data 3'!$O$167</f>
        <v>20980.553734999994</v>
      </c>
      <c r="F671" s="133" t="str">
        <f t="shared" si="62"/>
        <v>Extremadura 414,9 % 20.981 GWh</v>
      </c>
      <c r="G671" s="551"/>
      <c r="H671" s="551"/>
      <c r="I671" s="295"/>
      <c r="J671" s="796"/>
      <c r="K671" s="424"/>
    </row>
    <row r="672" spans="2:13" s="22" customFormat="1" ht="11.25" customHeight="1">
      <c r="B672" s="113"/>
      <c r="C672" s="954" t="s">
        <v>321</v>
      </c>
      <c r="D672" s="953">
        <f>('Data 3'!P167/'Data 3'!P170)*100</f>
        <v>155.29607114516685</v>
      </c>
      <c r="E672" s="471">
        <f>'Data 3'!$P$167</f>
        <v>31312.462797000004</v>
      </c>
      <c r="F672" s="133" t="str">
        <f t="shared" si="62"/>
        <v>Galicia 155,3 % 31.312 GWh</v>
      </c>
      <c r="G672" s="551"/>
      <c r="H672" s="551"/>
      <c r="I672" s="295"/>
      <c r="J672" s="796"/>
      <c r="K672" s="424"/>
    </row>
    <row r="673" spans="2:12" s="22" customFormat="1" ht="11.25" customHeight="1">
      <c r="B673" s="113"/>
      <c r="C673" s="954" t="s">
        <v>322</v>
      </c>
      <c r="D673" s="953">
        <f>('Data 3'!Q167/'Data 3'!Q170)*100</f>
        <v>139.63629166943838</v>
      </c>
      <c r="E673" s="471">
        <f>'Data 3'!$Q$167</f>
        <v>2392.5821489999998</v>
      </c>
      <c r="F673" s="133" t="str">
        <f t="shared" si="62"/>
        <v>La Rioja 139,6 % 2.393 GWh</v>
      </c>
      <c r="G673" s="551"/>
      <c r="H673" s="551"/>
      <c r="I673" s="295"/>
      <c r="J673" s="796"/>
      <c r="K673" s="424"/>
    </row>
    <row r="674" spans="2:12" s="22" customFormat="1" ht="11.25" customHeight="1">
      <c r="B674" s="113"/>
      <c r="C674" s="461" t="s">
        <v>139</v>
      </c>
      <c r="D674" s="472">
        <f>('Data 3'!R167/'Data 3'!R170)*100</f>
        <v>4.3587301923052264</v>
      </c>
      <c r="E674" s="471">
        <f>'Data 3'!$R$167</f>
        <v>1250.8467960000003</v>
      </c>
      <c r="F674" s="133" t="str">
        <f t="shared" si="62"/>
        <v>Madrid 4,4 % 1.251 GWh</v>
      </c>
      <c r="G674" s="551"/>
      <c r="H674" s="551"/>
      <c r="I674" s="295"/>
      <c r="J674" s="796"/>
      <c r="K674" s="424"/>
    </row>
    <row r="675" spans="2:12" s="22" customFormat="1" ht="11.25" customHeight="1">
      <c r="B675" s="113"/>
      <c r="C675" s="461" t="s">
        <v>242</v>
      </c>
      <c r="D675" s="472">
        <f>('Data 3'!S167/'Data 3'!S170)*100</f>
        <v>100</v>
      </c>
      <c r="E675" s="471">
        <f>'Data 3'!$S$167</f>
        <v>212.94905599999998</v>
      </c>
      <c r="F675" s="133" t="str">
        <f>CONCATENATE(C675," ",TEXT(D675,"0")," % ",TEXT(E675,"0.0")," GWh")</f>
        <v>Melilla 100 % 213 GWh</v>
      </c>
      <c r="G675" s="551"/>
      <c r="H675" s="551"/>
      <c r="I675" s="295"/>
      <c r="J675" s="796"/>
      <c r="K675" s="424"/>
    </row>
    <row r="676" spans="2:12" s="22" customFormat="1" ht="11.25" customHeight="1">
      <c r="B676" s="113"/>
      <c r="C676" s="461" t="s">
        <v>323</v>
      </c>
      <c r="D676" s="472">
        <f>('Data 3'!T167/'Data 3'!T170)*100</f>
        <v>64.115506220868326</v>
      </c>
      <c r="E676" s="471">
        <f>'Data 3'!$T$167</f>
        <v>6089.4583910000001</v>
      </c>
      <c r="F676" s="133" t="str">
        <f t="shared" si="62"/>
        <v>Murcia 64,1 % 6.089 GWh</v>
      </c>
      <c r="G676" s="551"/>
      <c r="H676" s="551"/>
      <c r="I676" s="295"/>
      <c r="J676" s="796"/>
      <c r="K676" s="424"/>
    </row>
    <row r="677" spans="2:12" s="22" customFormat="1" ht="11.25" customHeight="1">
      <c r="B677" s="113"/>
      <c r="C677" s="954" t="s">
        <v>324</v>
      </c>
      <c r="D677" s="953">
        <f>('Data 3'!U167/'Data 3'!U170)*100</f>
        <v>101.34523329283059</v>
      </c>
      <c r="E677" s="471">
        <f>'Data 3'!$U$167</f>
        <v>5180.6221029999997</v>
      </c>
      <c r="F677" s="133" t="str">
        <f t="shared" si="62"/>
        <v>Navarra 101,3 % 5.181 GWh</v>
      </c>
      <c r="G677" s="551"/>
      <c r="H677" s="551"/>
      <c r="I677" s="295"/>
      <c r="J677" s="796"/>
      <c r="K677" s="424"/>
    </row>
    <row r="678" spans="2:12" s="22" customFormat="1" ht="11.25" customHeight="1">
      <c r="B678" s="113"/>
      <c r="C678" s="524" t="s">
        <v>325</v>
      </c>
      <c r="D678" s="923">
        <f>('Data 3'!V167/'Data 3'!V170)*100</f>
        <v>30.830652581003665</v>
      </c>
      <c r="E678" s="934">
        <f>'Data 3'!$V$167</f>
        <v>5141.6861129999998</v>
      </c>
      <c r="F678" s="133" t="str">
        <f t="shared" si="62"/>
        <v>País Vasco 30,8 % 5.142 GWh</v>
      </c>
      <c r="G678" s="551"/>
      <c r="H678" s="551"/>
      <c r="I678" s="295"/>
      <c r="J678" s="796"/>
      <c r="K678" s="424"/>
    </row>
    <row r="679" spans="2:12" s="22" customFormat="1" ht="11.25" customHeight="1">
      <c r="B679" s="113"/>
      <c r="C679" s="267"/>
      <c r="D679" s="268"/>
      <c r="E679" s="269"/>
      <c r="F679" s="269"/>
      <c r="I679" s="295"/>
      <c r="L679" s="271"/>
    </row>
    <row r="680" spans="2:12" s="22" customFormat="1" ht="11.25" customHeight="1">
      <c r="C680" s="24"/>
      <c r="D680" s="271"/>
      <c r="K680" s="131"/>
    </row>
    <row r="681" spans="2:12" s="22" customFormat="1" ht="11.25" customHeight="1">
      <c r="C681" s="814"/>
      <c r="D681" s="798"/>
      <c r="E681" s="815"/>
      <c r="F681" s="815"/>
      <c r="K681" s="131"/>
    </row>
    <row r="682" spans="2:12" s="22" customFormat="1" ht="11.25" customHeight="1">
      <c r="C682" s="814"/>
      <c r="D682" s="798"/>
      <c r="E682" s="260"/>
      <c r="F682" s="815"/>
      <c r="K682" s="131"/>
    </row>
    <row r="683" spans="2:12" s="22" customFormat="1" ht="11.25" customHeight="1">
      <c r="C683" s="814"/>
      <c r="D683" s="798"/>
      <c r="E683" s="815"/>
      <c r="F683" s="815"/>
      <c r="K683" s="131"/>
    </row>
    <row r="684" spans="2:12" s="22" customFormat="1" ht="11.25" customHeight="1">
      <c r="C684" s="814"/>
      <c r="D684" s="798"/>
      <c r="E684" s="815"/>
      <c r="F684" s="815"/>
      <c r="K684" s="131"/>
    </row>
    <row r="685" spans="2:12" s="22" customFormat="1" ht="11.25" customHeight="1">
      <c r="C685" s="24"/>
      <c r="D685" s="271"/>
      <c r="E685" s="815"/>
      <c r="F685" s="815"/>
      <c r="K685" s="131"/>
    </row>
    <row r="686" spans="2:12" s="22" customFormat="1" ht="11.25" customHeight="1">
      <c r="C686" s="24"/>
      <c r="D686" s="271"/>
      <c r="E686" s="815"/>
      <c r="F686" s="815"/>
      <c r="K686" s="131"/>
    </row>
    <row r="687" spans="2:12" s="22" customFormat="1" ht="11.25" customHeight="1">
      <c r="C687" s="24"/>
      <c r="D687" s="271"/>
      <c r="E687" s="260"/>
      <c r="F687" s="815"/>
      <c r="K687" s="134"/>
    </row>
    <row r="688" spans="2:12" s="22" customFormat="1" ht="11.25" customHeight="1">
      <c r="C688" s="24"/>
      <c r="D688" s="271"/>
      <c r="E688" s="260"/>
      <c r="F688" s="815"/>
      <c r="K688" s="134"/>
    </row>
    <row r="689" spans="3:11" s="22" customFormat="1" ht="11.25" customHeight="1">
      <c r="C689" s="24"/>
      <c r="D689" s="271"/>
      <c r="E689" s="260"/>
      <c r="F689" s="815"/>
      <c r="K689" s="134"/>
    </row>
    <row r="690" spans="3:11" s="22" customFormat="1" ht="11.25" customHeight="1">
      <c r="C690" s="24"/>
      <c r="D690" s="271"/>
      <c r="E690" s="260"/>
      <c r="F690" s="815"/>
      <c r="K690" s="134"/>
    </row>
    <row r="691" spans="3:11" s="22" customFormat="1" ht="11.25" customHeight="1">
      <c r="C691" s="24"/>
      <c r="D691" s="271"/>
      <c r="E691" s="260"/>
      <c r="F691" s="815"/>
      <c r="K691" s="134"/>
    </row>
    <row r="692" spans="3:11" s="22" customFormat="1" ht="11.25" customHeight="1">
      <c r="C692" s="24"/>
      <c r="D692" s="271"/>
      <c r="E692" s="260"/>
      <c r="F692" s="815"/>
      <c r="K692" s="134"/>
    </row>
    <row r="693" spans="3:11" s="22" customFormat="1" ht="11.25" customHeight="1">
      <c r="C693" s="24"/>
      <c r="D693" s="271"/>
      <c r="E693" s="260"/>
      <c r="F693" s="815"/>
      <c r="K693" s="134"/>
    </row>
    <row r="694" spans="3:11" s="22" customFormat="1" ht="11.25" customHeight="1">
      <c r="C694" s="24"/>
      <c r="D694" s="271"/>
      <c r="E694" s="260"/>
      <c r="F694" s="815"/>
      <c r="K694" s="134"/>
    </row>
    <row r="695" spans="3:11" s="22" customFormat="1" ht="11.25" customHeight="1">
      <c r="C695" s="24"/>
      <c r="D695" s="271"/>
      <c r="E695" s="815"/>
      <c r="F695" s="815"/>
      <c r="K695" s="134"/>
    </row>
    <row r="696" spans="3:11" s="22" customFormat="1" ht="11.25" customHeight="1">
      <c r="C696" s="24"/>
      <c r="D696" s="271"/>
      <c r="E696" s="815"/>
      <c r="F696" s="815"/>
      <c r="K696" s="134"/>
    </row>
    <row r="697" spans="3:11" s="22" customFormat="1" ht="11.25" customHeight="1">
      <c r="C697" s="24"/>
      <c r="D697" s="271"/>
      <c r="E697" s="260"/>
      <c r="F697" s="815"/>
      <c r="K697" s="134"/>
    </row>
    <row r="698" spans="3:11" s="22" customFormat="1" ht="11.25" customHeight="1">
      <c r="C698" s="24"/>
      <c r="D698" s="271"/>
      <c r="E698" s="260"/>
      <c r="F698" s="815"/>
      <c r="K698" s="134"/>
    </row>
    <row r="699" spans="3:11" s="22" customFormat="1" ht="11.25" customHeight="1">
      <c r="E699" s="815"/>
      <c r="F699" s="815"/>
      <c r="K699" s="134"/>
    </row>
    <row r="700" spans="3:11" s="22" customFormat="1" ht="11.25" customHeight="1">
      <c r="K700" s="134"/>
    </row>
    <row r="701" spans="3:11" s="22" customFormat="1" ht="11.25" customHeight="1">
      <c r="C701" s="24"/>
      <c r="D701" s="271"/>
      <c r="E701" s="260"/>
      <c r="K701" s="134"/>
    </row>
    <row r="702" spans="3:11" s="22" customFormat="1" ht="11.25" customHeight="1">
      <c r="C702" s="24"/>
      <c r="D702" s="271"/>
      <c r="E702" s="260"/>
      <c r="K702" s="134"/>
    </row>
    <row r="703" spans="3:11" s="22" customFormat="1" ht="11.25" customHeight="1">
      <c r="C703" s="24"/>
      <c r="D703" s="271"/>
      <c r="E703" s="260"/>
      <c r="K703" s="134"/>
    </row>
    <row r="704" spans="3:11" s="22" customFormat="1" ht="11.25" customHeight="1">
      <c r="C704" s="24"/>
      <c r="D704" s="271"/>
      <c r="E704" s="260"/>
      <c r="K704" s="134"/>
    </row>
    <row r="705" spans="3:11" s="22" customFormat="1" ht="11.25" customHeight="1">
      <c r="C705" s="24"/>
      <c r="D705" s="271"/>
      <c r="E705" s="260"/>
      <c r="K705" s="134"/>
    </row>
    <row r="706" spans="3:11" s="22" customFormat="1" ht="11.25" customHeight="1">
      <c r="C706" s="24"/>
      <c r="D706" s="271"/>
      <c r="E706" s="260"/>
      <c r="K706" s="134"/>
    </row>
    <row r="707" spans="3:11" s="22" customFormat="1" ht="11.25" customHeight="1">
      <c r="C707" s="24"/>
      <c r="D707" s="271"/>
      <c r="E707" s="260"/>
      <c r="K707" s="134"/>
    </row>
    <row r="708" spans="3:11" s="22" customFormat="1" ht="11.25" customHeight="1">
      <c r="C708" s="24"/>
      <c r="D708" s="271"/>
      <c r="E708" s="260"/>
      <c r="K708" s="134"/>
    </row>
    <row r="709" spans="3:11" s="22" customFormat="1" ht="11.25" customHeight="1">
      <c r="C709" s="24"/>
      <c r="D709" s="271"/>
      <c r="E709" s="260"/>
      <c r="K709" s="134"/>
    </row>
    <row r="710" spans="3:11" s="22" customFormat="1" ht="11.25" customHeight="1">
      <c r="C710" s="24"/>
      <c r="D710" s="271"/>
      <c r="E710" s="260"/>
      <c r="K710" s="134"/>
    </row>
    <row r="711" spans="3:11" s="22" customFormat="1" ht="11.25" customHeight="1">
      <c r="C711" s="24"/>
      <c r="D711" s="271"/>
      <c r="E711" s="260"/>
      <c r="K711" s="134"/>
    </row>
    <row r="712" spans="3:11" s="22" customFormat="1" ht="11.25" customHeight="1">
      <c r="C712" s="24"/>
      <c r="D712" s="271"/>
      <c r="E712" s="260"/>
      <c r="K712" s="134"/>
    </row>
    <row r="713" spans="3:11" s="22" customFormat="1" ht="11.25" customHeight="1">
      <c r="C713" s="24"/>
      <c r="D713" s="271"/>
      <c r="E713" s="260"/>
      <c r="K713" s="134"/>
    </row>
    <row r="714" spans="3:11" s="22" customFormat="1" ht="11.25" customHeight="1">
      <c r="C714" s="24"/>
      <c r="D714" s="271"/>
      <c r="E714" s="260"/>
      <c r="K714" s="134"/>
    </row>
    <row r="715" spans="3:11" s="22" customFormat="1" ht="11.25" customHeight="1">
      <c r="C715" s="24"/>
      <c r="D715" s="271"/>
      <c r="E715" s="260"/>
      <c r="K715" s="134"/>
    </row>
    <row r="716" spans="3:11" s="22" customFormat="1" ht="11.25" customHeight="1">
      <c r="C716" s="24"/>
      <c r="D716" s="271"/>
      <c r="E716" s="260"/>
      <c r="K716" s="134"/>
    </row>
    <row r="717" spans="3:11" s="22" customFormat="1" ht="11.25" customHeight="1">
      <c r="C717" s="24"/>
      <c r="D717" s="271"/>
      <c r="E717" s="260"/>
      <c r="K717" s="134"/>
    </row>
    <row r="718" spans="3:11" s="22" customFormat="1" ht="11.25" customHeight="1">
      <c r="C718" s="24"/>
      <c r="D718" s="271"/>
      <c r="E718" s="260"/>
      <c r="K718" s="134"/>
    </row>
    <row r="719" spans="3:11" s="22" customFormat="1" ht="11.25" customHeight="1">
      <c r="C719" s="24"/>
      <c r="D719" s="271"/>
      <c r="E719" s="260"/>
      <c r="K719" s="134"/>
    </row>
    <row r="720" spans="3:11" s="22" customFormat="1" ht="11.25" customHeight="1">
      <c r="K720" s="134"/>
    </row>
    <row r="721" spans="11:11" s="22" customFormat="1" ht="11.25" customHeight="1">
      <c r="K721" s="134"/>
    </row>
    <row r="722" spans="11:11" s="22" customFormat="1" ht="11.25" customHeight="1">
      <c r="K722" s="134"/>
    </row>
    <row r="723" spans="11:11" s="22" customFormat="1" ht="11.25" customHeight="1">
      <c r="K723" s="134"/>
    </row>
    <row r="724" spans="11:11" s="22" customFormat="1" ht="11.25" customHeight="1">
      <c r="K724" s="134"/>
    </row>
    <row r="725" spans="11:11" s="22" customFormat="1" ht="11.25" customHeight="1">
      <c r="K725" s="134"/>
    </row>
    <row r="726" spans="11:11" s="22" customFormat="1" ht="11.25" customHeight="1">
      <c r="K726" s="134"/>
    </row>
    <row r="727" spans="11:11" s="22" customFormat="1" ht="11.25" customHeight="1">
      <c r="K727" s="134"/>
    </row>
    <row r="728" spans="11:11" s="22" customFormat="1" ht="11.25" customHeight="1">
      <c r="K728" s="134"/>
    </row>
    <row r="729" spans="11:11" s="22" customFormat="1" ht="11.25" customHeight="1">
      <c r="K729" s="134"/>
    </row>
    <row r="730" spans="11:11" s="22" customFormat="1" ht="11.25" customHeight="1">
      <c r="K730" s="134"/>
    </row>
    <row r="731" spans="11:11" s="22" customFormat="1" ht="11.25" customHeight="1">
      <c r="K731" s="134"/>
    </row>
    <row r="732" spans="11:11" s="22" customFormat="1" ht="11.25" customHeight="1">
      <c r="K732" s="134"/>
    </row>
    <row r="733" spans="11:11" s="22" customFormat="1" ht="11.25" customHeight="1">
      <c r="K733" s="134"/>
    </row>
    <row r="734" spans="11:11" s="22" customFormat="1" ht="11.25" customHeight="1">
      <c r="K734" s="134"/>
    </row>
    <row r="735" spans="11:11" s="22" customFormat="1" ht="11.25" customHeight="1">
      <c r="K735" s="134"/>
    </row>
    <row r="736" spans="11:11" s="22" customFormat="1" ht="11.25" customHeight="1">
      <c r="K736" s="134"/>
    </row>
    <row r="737" spans="11:11" s="22" customFormat="1" ht="11.25" customHeight="1">
      <c r="K737" s="134"/>
    </row>
    <row r="738" spans="11:11" s="22" customFormat="1" ht="11.25" customHeight="1">
      <c r="K738" s="134"/>
    </row>
    <row r="739" spans="11:11" s="22" customFormat="1" ht="11.25" customHeight="1">
      <c r="K739" s="134"/>
    </row>
    <row r="740" spans="11:11" s="22" customFormat="1" ht="11.25" customHeight="1">
      <c r="K740" s="134"/>
    </row>
    <row r="741" spans="11:11" s="22" customFormat="1" ht="11.25" customHeight="1">
      <c r="K741" s="134"/>
    </row>
    <row r="742" spans="11:11" s="22" customFormat="1" ht="11.25" customHeight="1">
      <c r="K742" s="134"/>
    </row>
    <row r="743" spans="11:11" s="22" customFormat="1" ht="11.25" customHeight="1">
      <c r="K743" s="134"/>
    </row>
    <row r="744" spans="11:11" s="22" customFormat="1" ht="11.25" customHeight="1">
      <c r="K744" s="23"/>
    </row>
    <row r="745" spans="11:11" s="22" customFormat="1" ht="11.25" customHeight="1">
      <c r="K745" s="131"/>
    </row>
    <row r="746" spans="11:11" s="22" customFormat="1" ht="11.25" customHeight="1">
      <c r="K746" s="131"/>
    </row>
    <row r="747" spans="11:11" s="22" customFormat="1" ht="11.25" customHeight="1">
      <c r="K747" s="131"/>
    </row>
    <row r="748" spans="11:11" s="22" customFormat="1" ht="11.25" hidden="1" customHeight="1">
      <c r="K748" s="131"/>
    </row>
    <row r="749" spans="11:11" s="22" customFormat="1" ht="11.25" customHeight="1">
      <c r="K749" s="131"/>
    </row>
    <row r="750" spans="11:11" s="22" customFormat="1" ht="11.25" customHeight="1">
      <c r="K750" s="131"/>
    </row>
    <row r="751" spans="11:11" s="22" customFormat="1" ht="11.25" customHeight="1">
      <c r="K751" s="131"/>
    </row>
    <row r="752" spans="11:11" s="22" customFormat="1" ht="11.25" customHeight="1">
      <c r="K752" s="131"/>
    </row>
    <row r="753" spans="11:11" s="22" customFormat="1" ht="11.25" customHeight="1">
      <c r="K753" s="131"/>
    </row>
    <row r="754" spans="11:11" s="22" customFormat="1" ht="11.25" customHeight="1">
      <c r="K754" s="131"/>
    </row>
    <row r="755" spans="11:11" s="22" customFormat="1" ht="11.25" customHeight="1">
      <c r="K755" s="131"/>
    </row>
    <row r="756" spans="11:11" s="22" customFormat="1" ht="11.25" customHeight="1">
      <c r="K756" s="131"/>
    </row>
    <row r="757" spans="11:11" s="22" customFormat="1" ht="11.25" customHeight="1">
      <c r="K757" s="131"/>
    </row>
    <row r="758" spans="11:11" s="22" customFormat="1" ht="11.25" customHeight="1">
      <c r="K758" s="131"/>
    </row>
    <row r="759" spans="11:11" s="22" customFormat="1" ht="11.25" customHeight="1">
      <c r="K759" s="131"/>
    </row>
    <row r="760" spans="11:11" s="22" customFormat="1" ht="11.25" customHeight="1">
      <c r="K760" s="137"/>
    </row>
    <row r="761" spans="11:11" s="22" customFormat="1" ht="11.25" customHeight="1">
      <c r="K761" s="137"/>
    </row>
    <row r="762" spans="11:11" s="22" customFormat="1" ht="11.25" customHeight="1">
      <c r="K762" s="137"/>
    </row>
    <row r="763" spans="11:11" s="22" customFormat="1" ht="11.25" customHeight="1">
      <c r="K763" s="137"/>
    </row>
    <row r="764" spans="11:11" s="22" customFormat="1" ht="11.25" customHeight="1">
      <c r="K764" s="137"/>
    </row>
    <row r="765" spans="11:11" s="22" customFormat="1" ht="11.25" customHeight="1">
      <c r="K765" s="137"/>
    </row>
    <row r="766" spans="11:11" s="22" customFormat="1" ht="11.25" customHeight="1">
      <c r="K766" s="137"/>
    </row>
    <row r="767" spans="11:11" s="22" customFormat="1" ht="11.25" customHeight="1">
      <c r="K767" s="137"/>
    </row>
    <row r="768" spans="11:11" s="22" customFormat="1" ht="11.25" customHeight="1">
      <c r="K768" s="137"/>
    </row>
    <row r="769" spans="11:11" s="22" customFormat="1" ht="11.25" customHeight="1">
      <c r="K769" s="137"/>
    </row>
    <row r="770" spans="11:11" s="22" customFormat="1" ht="11.25" customHeight="1">
      <c r="K770" s="137"/>
    </row>
    <row r="771" spans="11:11" s="22" customFormat="1" ht="11.25" customHeight="1">
      <c r="K771" s="137"/>
    </row>
    <row r="772" spans="11:11" s="22" customFormat="1" ht="11.25" customHeight="1">
      <c r="K772" s="137"/>
    </row>
    <row r="773" spans="11:11" s="22" customFormat="1" ht="11.25" customHeight="1">
      <c r="K773" s="137"/>
    </row>
    <row r="774" spans="11:11" s="22" customFormat="1" ht="11.25" customHeight="1">
      <c r="K774" s="137"/>
    </row>
    <row r="775" spans="11:11" s="22" customFormat="1" ht="11.25" customHeight="1">
      <c r="K775" s="137"/>
    </row>
    <row r="776" spans="11:11" s="22" customFormat="1" ht="11.25" customHeight="1">
      <c r="K776" s="137"/>
    </row>
    <row r="777" spans="11:11" s="22" customFormat="1" ht="11.25" customHeight="1">
      <c r="K777" s="137"/>
    </row>
    <row r="778" spans="11:11" s="22" customFormat="1" ht="11.25" customHeight="1">
      <c r="K778" s="137"/>
    </row>
    <row r="779" spans="11:11" s="22" customFormat="1" ht="11.25" customHeight="1">
      <c r="K779" s="137"/>
    </row>
    <row r="780" spans="11:11" s="22" customFormat="1" ht="11.25" customHeight="1">
      <c r="K780" s="137"/>
    </row>
    <row r="781" spans="11:11" s="22" customFormat="1" ht="11.25" customHeight="1">
      <c r="K781" s="137"/>
    </row>
    <row r="782" spans="11:11" s="22" customFormat="1" ht="11.25" customHeight="1">
      <c r="K782" s="137"/>
    </row>
    <row r="783" spans="11:11" s="22" customFormat="1" ht="11.25" customHeight="1">
      <c r="K783" s="137"/>
    </row>
    <row r="784" spans="11:11" s="22" customFormat="1" ht="11.25" customHeight="1">
      <c r="K784" s="137"/>
    </row>
    <row r="785" spans="11:11" s="22" customFormat="1" ht="11.25" customHeight="1">
      <c r="K785" s="137"/>
    </row>
    <row r="786" spans="11:11" s="22" customFormat="1" ht="11.25" customHeight="1">
      <c r="K786" s="137"/>
    </row>
    <row r="787" spans="11:11" s="22" customFormat="1" ht="11.25" customHeight="1">
      <c r="K787" s="137"/>
    </row>
    <row r="788" spans="11:11" s="22" customFormat="1" ht="11.25" customHeight="1">
      <c r="K788" s="137"/>
    </row>
    <row r="789" spans="11:11" s="22" customFormat="1" ht="11.25" customHeight="1">
      <c r="K789" s="137"/>
    </row>
    <row r="790" spans="11:11" s="22" customFormat="1" ht="11.25" customHeight="1">
      <c r="K790" s="137"/>
    </row>
    <row r="791" spans="11:11" s="22" customFormat="1" ht="11.25" customHeight="1">
      <c r="K791" s="137"/>
    </row>
    <row r="792" spans="11:11" s="22" customFormat="1" ht="11.25" customHeight="1">
      <c r="K792" s="137"/>
    </row>
    <row r="793" spans="11:11" s="22" customFormat="1" ht="11.25" customHeight="1">
      <c r="K793" s="137"/>
    </row>
    <row r="794" spans="11:11" s="22" customFormat="1" ht="11.25" customHeight="1">
      <c r="K794" s="137"/>
    </row>
    <row r="795" spans="11:11" s="22" customFormat="1" ht="11.25" customHeight="1">
      <c r="K795" s="137"/>
    </row>
    <row r="796" spans="11:11" s="22" customFormat="1" ht="11.25" customHeight="1">
      <c r="K796" s="137"/>
    </row>
    <row r="797" spans="11:11" s="22" customFormat="1" ht="11.25" customHeight="1">
      <c r="K797" s="137"/>
    </row>
    <row r="798" spans="11:11" s="22" customFormat="1" ht="11.25" customHeight="1">
      <c r="K798" s="137"/>
    </row>
    <row r="799" spans="11:11" s="22" customFormat="1" ht="11.25" customHeight="1">
      <c r="K799" s="137"/>
    </row>
    <row r="800" spans="11:11" s="22" customFormat="1" ht="11.25" customHeight="1">
      <c r="K800" s="137"/>
    </row>
    <row r="801" spans="11:11" s="22" customFormat="1" ht="11.25" customHeight="1">
      <c r="K801" s="137"/>
    </row>
    <row r="802" spans="11:11" s="22" customFormat="1" ht="11.25" customHeight="1">
      <c r="K802" s="137"/>
    </row>
    <row r="803" spans="11:11" s="22" customFormat="1" ht="11.25" customHeight="1">
      <c r="K803" s="137"/>
    </row>
    <row r="804" spans="11:11" s="22" customFormat="1" ht="11.25" customHeight="1">
      <c r="K804" s="137"/>
    </row>
    <row r="805" spans="11:11" s="22" customFormat="1" ht="11.25" customHeight="1">
      <c r="K805" s="137"/>
    </row>
    <row r="806" spans="11:11" s="22" customFormat="1" ht="11.25" customHeight="1">
      <c r="K806" s="137"/>
    </row>
    <row r="807" spans="11:11" s="22" customFormat="1" ht="11.25" customHeight="1">
      <c r="K807" s="137"/>
    </row>
    <row r="808" spans="11:11" s="22" customFormat="1" ht="11.25" customHeight="1">
      <c r="K808" s="137"/>
    </row>
    <row r="809" spans="11:11" s="22" customFormat="1" ht="11.25" customHeight="1">
      <c r="K809" s="136"/>
    </row>
    <row r="810" spans="11:11" s="22" customFormat="1" ht="11.25" customHeight="1">
      <c r="K810" s="131"/>
    </row>
    <row r="811" spans="11:11" s="22" customFormat="1" ht="11.25" customHeight="1">
      <c r="K811" s="131"/>
    </row>
    <row r="812" spans="11:11" s="22" customFormat="1" ht="11.25" customHeight="1">
      <c r="K812" s="131"/>
    </row>
    <row r="813" spans="11:11" s="22" customFormat="1" ht="11.25" hidden="1" customHeight="1">
      <c r="K813" s="131"/>
    </row>
    <row r="814" spans="11:11" s="22" customFormat="1" ht="11.25" customHeight="1">
      <c r="K814" s="131"/>
    </row>
    <row r="815" spans="11:11" s="22" customFormat="1" ht="11.25" customHeight="1">
      <c r="K815" s="131"/>
    </row>
    <row r="816" spans="11:11" s="22" customFormat="1" ht="11.25" customHeight="1">
      <c r="K816" s="131"/>
    </row>
    <row r="817" spans="11:11" s="22" customFormat="1" ht="11.25" customHeight="1">
      <c r="K817" s="131"/>
    </row>
    <row r="818" spans="11:11" s="22" customFormat="1" ht="11.25" customHeight="1">
      <c r="K818" s="131"/>
    </row>
    <row r="819" spans="11:11" s="22" customFormat="1" ht="11.25" customHeight="1">
      <c r="K819" s="131"/>
    </row>
    <row r="820" spans="11:11" s="22" customFormat="1" ht="11.25" customHeight="1">
      <c r="K820" s="131"/>
    </row>
    <row r="821" spans="11:11" s="22" customFormat="1" ht="11.25" customHeight="1">
      <c r="K821" s="131"/>
    </row>
    <row r="822" spans="11:11" s="22" customFormat="1" ht="11.25" customHeight="1">
      <c r="K822" s="131"/>
    </row>
    <row r="823" spans="11:11" s="22" customFormat="1" ht="11.25" customHeight="1">
      <c r="K823" s="131"/>
    </row>
    <row r="824" spans="11:11" s="22" customFormat="1" ht="11.25" customHeight="1">
      <c r="K824" s="131"/>
    </row>
    <row r="825" spans="11:11" s="22" customFormat="1" ht="11.25" customHeight="1">
      <c r="K825" s="131"/>
    </row>
    <row r="826" spans="11:11" s="22" customFormat="1" ht="11.25" customHeight="1">
      <c r="K826" s="131"/>
    </row>
    <row r="827" spans="11:11" s="22" customFormat="1" ht="11.25" customHeight="1">
      <c r="K827" s="131"/>
    </row>
    <row r="828" spans="11:11" s="22" customFormat="1" ht="11.25" customHeight="1">
      <c r="K828" s="131"/>
    </row>
    <row r="829" spans="11:11" s="22" customFormat="1" ht="11.25" customHeight="1">
      <c r="K829" s="131"/>
    </row>
    <row r="830" spans="11:11" s="22" customFormat="1" ht="11.25" customHeight="1">
      <c r="K830" s="131"/>
    </row>
    <row r="831" spans="11:11" s="22" customFormat="1" ht="11.25" customHeight="1">
      <c r="K831" s="131"/>
    </row>
    <row r="832" spans="11:11" s="22" customFormat="1" ht="11.25" customHeight="1">
      <c r="K832" s="131"/>
    </row>
    <row r="833" spans="11:11" s="22" customFormat="1" ht="11.25" customHeight="1">
      <c r="K833" s="131"/>
    </row>
    <row r="834" spans="11:11" s="22" customFormat="1" ht="11.25" customHeight="1">
      <c r="K834" s="131"/>
    </row>
    <row r="835" spans="11:11" s="22" customFormat="1" ht="11.25" customHeight="1">
      <c r="K835" s="131"/>
    </row>
    <row r="836" spans="11:11" s="22" customFormat="1" ht="11.25" customHeight="1">
      <c r="K836" s="131"/>
    </row>
    <row r="837" spans="11:11" s="22" customFormat="1" ht="11.25" customHeight="1">
      <c r="K837" s="131"/>
    </row>
    <row r="838" spans="11:11" s="22" customFormat="1" ht="11.25" customHeight="1">
      <c r="K838" s="131"/>
    </row>
    <row r="839" spans="11:11" s="22" customFormat="1" ht="11.25" customHeight="1">
      <c r="K839" s="131"/>
    </row>
    <row r="840" spans="11:11" s="22" customFormat="1" ht="11.25" customHeight="1">
      <c r="K840" s="131"/>
    </row>
    <row r="841" spans="11:11" s="22" customFormat="1" ht="11.25" customHeight="1">
      <c r="K841" s="131"/>
    </row>
    <row r="842" spans="11:11" s="22" customFormat="1" ht="11.25" customHeight="1">
      <c r="K842" s="131"/>
    </row>
    <row r="843" spans="11:11" s="22" customFormat="1" ht="11.25" customHeight="1">
      <c r="K843" s="131"/>
    </row>
    <row r="844" spans="11:11" s="22" customFormat="1" ht="11.25" customHeight="1">
      <c r="K844" s="131"/>
    </row>
    <row r="845" spans="11:11" s="22" customFormat="1" ht="11.25" customHeight="1">
      <c r="K845" s="131"/>
    </row>
    <row r="846" spans="11:11" s="22" customFormat="1" ht="11.25" customHeight="1">
      <c r="K846" s="131"/>
    </row>
    <row r="847" spans="11:11" s="22" customFormat="1" ht="11.25" customHeight="1">
      <c r="K847" s="131"/>
    </row>
    <row r="848" spans="11:11" s="22" customFormat="1" ht="11.25" customHeight="1">
      <c r="K848" s="131"/>
    </row>
    <row r="849" spans="11:11" s="22" customFormat="1" ht="11.25" customHeight="1">
      <c r="K849" s="131"/>
    </row>
    <row r="850" spans="11:11" s="22" customFormat="1" ht="11.25" customHeight="1">
      <c r="K850" s="131"/>
    </row>
    <row r="851" spans="11:11" s="22" customFormat="1" ht="11.25" customHeight="1">
      <c r="K851" s="131"/>
    </row>
    <row r="852" spans="11:11" s="22" customFormat="1" ht="11.25" customHeight="1">
      <c r="K852" s="131"/>
    </row>
    <row r="853" spans="11:11" s="22" customFormat="1" ht="11.25" customHeight="1">
      <c r="K853" s="131"/>
    </row>
    <row r="854" spans="11:11" s="22" customFormat="1" ht="11.25" customHeight="1">
      <c r="K854" s="131"/>
    </row>
    <row r="855" spans="11:11" s="22" customFormat="1" ht="11.25" customHeight="1">
      <c r="K855" s="131"/>
    </row>
    <row r="856" spans="11:11" s="22" customFormat="1" ht="11.25" customHeight="1">
      <c r="K856" s="131"/>
    </row>
    <row r="857" spans="11:11" s="22" customFormat="1" ht="11.25" customHeight="1">
      <c r="K857" s="131"/>
    </row>
    <row r="858" spans="11:11" s="22" customFormat="1" ht="11.25" customHeight="1">
      <c r="K858" s="131"/>
    </row>
    <row r="859" spans="11:11" s="22" customFormat="1" ht="11.25" customHeight="1">
      <c r="K859" s="131"/>
    </row>
    <row r="860" spans="11:11" s="22" customFormat="1" ht="11.25" customHeight="1">
      <c r="K860" s="131"/>
    </row>
    <row r="861" spans="11:11" s="22" customFormat="1" ht="11.25" customHeight="1">
      <c r="K861" s="131"/>
    </row>
    <row r="862" spans="11:11" s="22" customFormat="1" ht="11.25" customHeight="1">
      <c r="K862" s="131"/>
    </row>
    <row r="863" spans="11:11" s="22" customFormat="1" ht="11.25" customHeight="1">
      <c r="K863" s="131"/>
    </row>
    <row r="864" spans="11:11" s="22" customFormat="1" ht="11.25" customHeight="1">
      <c r="K864" s="131"/>
    </row>
    <row r="865" spans="11:11" s="22" customFormat="1" ht="11.25" customHeight="1">
      <c r="K865" s="131"/>
    </row>
    <row r="866" spans="11:11" s="22" customFormat="1" ht="11.25" customHeight="1">
      <c r="K866" s="131"/>
    </row>
    <row r="867" spans="11:11" s="22" customFormat="1" ht="11.25" customHeight="1">
      <c r="K867" s="131"/>
    </row>
    <row r="868" spans="11:11" s="22" customFormat="1" ht="11.25" customHeight="1">
      <c r="K868" s="131"/>
    </row>
    <row r="869" spans="11:11" s="22" customFormat="1" ht="11.25" customHeight="1">
      <c r="K869" s="131"/>
    </row>
    <row r="870" spans="11:11" s="22" customFormat="1" ht="11.25" customHeight="1">
      <c r="K870" s="131"/>
    </row>
    <row r="871" spans="11:11" s="22" customFormat="1" ht="11.25" customHeight="1">
      <c r="K871" s="131"/>
    </row>
    <row r="872" spans="11:11" s="22" customFormat="1" ht="11.25" customHeight="1">
      <c r="K872" s="131"/>
    </row>
    <row r="873" spans="11:11" s="22" customFormat="1" ht="11.25" customHeight="1">
      <c r="K873" s="131"/>
    </row>
    <row r="874" spans="11:11" s="22" customFormat="1" ht="11.25" customHeight="1">
      <c r="K874" s="23"/>
    </row>
    <row r="875" spans="11:11" s="22" customFormat="1" ht="11.25" customHeight="1">
      <c r="K875" s="23"/>
    </row>
    <row r="876" spans="11:11" s="22" customFormat="1" ht="11.25" customHeight="1">
      <c r="K876" s="23"/>
    </row>
    <row r="877" spans="11:11" s="22" customFormat="1" ht="11.25" customHeight="1">
      <c r="K877" s="23"/>
    </row>
    <row r="878" spans="11:11" s="22" customFormat="1" ht="11.25" customHeight="1">
      <c r="K878" s="23"/>
    </row>
    <row r="879" spans="11:11" s="22" customFormat="1" ht="11.25" customHeight="1">
      <c r="K879" s="23"/>
    </row>
    <row r="880" spans="11:11" s="22" customFormat="1" ht="11.25" customHeight="1">
      <c r="K880" s="23"/>
    </row>
    <row r="881" spans="2:16" s="22" customFormat="1" ht="11.25" customHeight="1">
      <c r="K881" s="23"/>
    </row>
    <row r="882" spans="2:16" s="22" customFormat="1" ht="11.25" customHeight="1">
      <c r="K882" s="23"/>
    </row>
    <row r="883" spans="2:16" s="22" customFormat="1" ht="11.25" customHeight="1">
      <c r="K883" s="23"/>
    </row>
    <row r="884" spans="2:16" s="22" customFormat="1" ht="11.25" customHeight="1">
      <c r="K884" s="23"/>
    </row>
    <row r="885" spans="2:16" s="22" customFormat="1" ht="11.25" customHeight="1">
      <c r="K885" s="23"/>
    </row>
    <row r="886" spans="2:16" s="22" customFormat="1" ht="11.25" customHeight="1">
      <c r="K886" s="23"/>
    </row>
    <row r="887" spans="2:16" s="22" customFormat="1" ht="11.25" customHeight="1">
      <c r="K887" s="23"/>
    </row>
    <row r="888" spans="2:16" s="22" customFormat="1" ht="11.25" customHeight="1">
      <c r="K888" s="23"/>
    </row>
    <row r="889" spans="2:16" s="22" customFormat="1" ht="11.25" customHeight="1">
      <c r="K889" s="23"/>
    </row>
    <row r="890" spans="2:16" s="22" customFormat="1" ht="11.25" customHeight="1">
      <c r="K890" s="23"/>
    </row>
    <row r="891" spans="2:16" s="22" customFormat="1" ht="11.25" customHeight="1">
      <c r="K891" s="23"/>
    </row>
    <row r="892" spans="2:16" s="22" customFormat="1" ht="11.25" customHeight="1">
      <c r="K892" s="23"/>
    </row>
    <row r="893" spans="2:16" s="22" customFormat="1" ht="11.25" customHeight="1">
      <c r="K893" s="23"/>
    </row>
    <row r="894" spans="2:16" ht="22.5" customHeight="1">
      <c r="B894" s="23"/>
      <c r="K894"/>
      <c r="L894"/>
      <c r="M894"/>
      <c r="O894" s="70"/>
    </row>
    <row r="895" spans="2:16" ht="11.25" customHeight="1">
      <c r="B895" s="23"/>
      <c r="K895"/>
      <c r="M895"/>
      <c r="N895" s="34"/>
      <c r="O895" s="70"/>
      <c r="P895" s="34"/>
    </row>
    <row r="896" spans="2:16" ht="11.25" customHeight="1">
      <c r="B896" s="23"/>
      <c r="K896"/>
      <c r="L896"/>
      <c r="M896"/>
      <c r="O896" s="70"/>
      <c r="P896" s="34"/>
    </row>
    <row r="897" spans="2:16" ht="11.25" customHeight="1">
      <c r="B897" s="23"/>
      <c r="K897"/>
      <c r="L897"/>
      <c r="M897"/>
      <c r="O897" s="70"/>
      <c r="P897" s="34"/>
    </row>
    <row r="898" spans="2:16" ht="11.25" customHeight="1">
      <c r="B898" s="23"/>
      <c r="K898"/>
      <c r="L898"/>
      <c r="M898"/>
      <c r="O898" s="70"/>
      <c r="P898" s="34"/>
    </row>
    <row r="899" spans="2:16" ht="11.25" customHeight="1">
      <c r="B899" s="23"/>
      <c r="K899"/>
      <c r="L899"/>
      <c r="M899"/>
      <c r="O899" s="70"/>
      <c r="P899" s="34"/>
    </row>
    <row r="900" spans="2:16" ht="11.25" customHeight="1">
      <c r="B900" s="23"/>
      <c r="K900"/>
      <c r="L900"/>
      <c r="M900"/>
      <c r="O900" s="70"/>
      <c r="P900" s="34"/>
    </row>
    <row r="901" spans="2:16" ht="11.25" customHeight="1">
      <c r="B901" s="23"/>
      <c r="K901"/>
      <c r="L901"/>
      <c r="M901"/>
      <c r="O901" s="70"/>
      <c r="P901" s="34"/>
    </row>
    <row r="902" spans="2:16" ht="11.25" customHeight="1">
      <c r="B902" s="23"/>
      <c r="K902"/>
      <c r="L902"/>
      <c r="M902"/>
      <c r="O902" s="70"/>
      <c r="P902" s="34"/>
    </row>
    <row r="903" spans="2:16" ht="11.25" customHeight="1">
      <c r="B903" s="23"/>
      <c r="K903"/>
      <c r="L903"/>
      <c r="M903"/>
      <c r="O903" s="70"/>
      <c r="P903" s="34"/>
    </row>
    <row r="904" spans="2:16" ht="11.25" customHeight="1">
      <c r="B904" s="23"/>
      <c r="K904"/>
      <c r="L904"/>
      <c r="M904"/>
      <c r="O904" s="70"/>
      <c r="P904" s="34"/>
    </row>
    <row r="905" spans="2:16" ht="11.25" customHeight="1">
      <c r="B905" s="23"/>
      <c r="K905"/>
      <c r="L905"/>
      <c r="M905"/>
      <c r="O905" s="70"/>
      <c r="P905" s="34"/>
    </row>
    <row r="906" spans="2:16" ht="11.25" customHeight="1">
      <c r="B906" s="23"/>
      <c r="K906"/>
      <c r="L906"/>
      <c r="M906"/>
      <c r="O906" s="70"/>
      <c r="P906" s="34"/>
    </row>
    <row r="907" spans="2:16" ht="11.25" customHeight="1">
      <c r="B907" s="23"/>
      <c r="K907"/>
      <c r="L907"/>
      <c r="M907"/>
      <c r="O907" s="70"/>
      <c r="P907" s="34"/>
    </row>
    <row r="908" spans="2:16" ht="11.25" customHeight="1">
      <c r="B908" s="23"/>
      <c r="K908"/>
      <c r="L908"/>
      <c r="M908"/>
      <c r="O908" s="70"/>
      <c r="P908" s="34"/>
    </row>
    <row r="909" spans="2:16" ht="11.25" customHeight="1">
      <c r="B909" s="23"/>
      <c r="K909"/>
      <c r="L909"/>
      <c r="M909"/>
      <c r="O909" s="70"/>
      <c r="P909" s="34"/>
    </row>
    <row r="910" spans="2:16" ht="11.25" customHeight="1">
      <c r="B910" s="23"/>
      <c r="K910"/>
      <c r="L910"/>
      <c r="M910"/>
      <c r="O910" s="70"/>
      <c r="P910" s="34"/>
    </row>
    <row r="911" spans="2:16" ht="11.25" customHeight="1">
      <c r="B911" s="23"/>
      <c r="K911"/>
      <c r="L911"/>
      <c r="M911"/>
      <c r="O911" s="70"/>
      <c r="P911" s="34"/>
    </row>
    <row r="912" spans="2:16" ht="11.25" customHeight="1">
      <c r="B912" s="23"/>
      <c r="K912"/>
      <c r="L912"/>
      <c r="M912"/>
      <c r="O912" s="70"/>
      <c r="P912" s="34"/>
    </row>
    <row r="913" spans="2:16" ht="11.25" customHeight="1">
      <c r="B913" s="23"/>
      <c r="K913"/>
      <c r="L913"/>
      <c r="M913"/>
      <c r="O913" s="70"/>
      <c r="P913" s="34"/>
    </row>
    <row r="914" spans="2:16" ht="11.25" customHeight="1">
      <c r="B914" s="23"/>
      <c r="K914"/>
      <c r="L914"/>
      <c r="M914"/>
      <c r="O914" s="70"/>
      <c r="P914" s="34"/>
    </row>
    <row r="915" spans="2:16" ht="11.25" customHeight="1">
      <c r="B915" s="23"/>
      <c r="K915"/>
      <c r="L915"/>
      <c r="M915"/>
      <c r="O915" s="70"/>
      <c r="P915" s="34"/>
    </row>
    <row r="916" spans="2:16" ht="11.25" customHeight="1">
      <c r="B916" s="23"/>
      <c r="K916"/>
      <c r="L916"/>
      <c r="M916"/>
      <c r="O916" s="70"/>
      <c r="P916" s="34"/>
    </row>
    <row r="917" spans="2:16" ht="11.25" customHeight="1">
      <c r="B917" s="23"/>
      <c r="K917"/>
      <c r="L917"/>
      <c r="M917"/>
      <c r="O917" s="70"/>
      <c r="P917" s="34"/>
    </row>
    <row r="918" spans="2:16" ht="11.25" customHeight="1">
      <c r="B918" s="23"/>
      <c r="K918"/>
      <c r="L918"/>
      <c r="M918"/>
      <c r="O918" s="70"/>
      <c r="P918" s="34"/>
    </row>
    <row r="919" spans="2:16" ht="11.25" customHeight="1">
      <c r="B919" s="23"/>
      <c r="K919"/>
      <c r="L919"/>
      <c r="M919"/>
      <c r="O919" s="70"/>
      <c r="P919" s="34"/>
    </row>
    <row r="920" spans="2:16" ht="11.25" customHeight="1">
      <c r="B920" s="23"/>
      <c r="K920"/>
      <c r="L920"/>
      <c r="M920"/>
      <c r="O920" s="70"/>
      <c r="P920" s="34"/>
    </row>
    <row r="921" spans="2:16" ht="11.25" customHeight="1">
      <c r="B921" s="23"/>
      <c r="K921"/>
      <c r="L921"/>
      <c r="M921"/>
      <c r="O921" s="70"/>
      <c r="P921" s="34"/>
    </row>
    <row r="922" spans="2:16" ht="11.25" customHeight="1">
      <c r="B922" s="23"/>
      <c r="K922"/>
      <c r="L922"/>
      <c r="M922"/>
      <c r="O922" s="70"/>
      <c r="P922" s="34"/>
    </row>
    <row r="923" spans="2:16" ht="11.25" customHeight="1">
      <c r="B923" s="23"/>
      <c r="K923"/>
      <c r="L923"/>
      <c r="M923"/>
      <c r="O923" s="70"/>
      <c r="P923" s="34"/>
    </row>
    <row r="924" spans="2:16" ht="11.25" customHeight="1">
      <c r="B924" s="23"/>
      <c r="K924"/>
      <c r="L924"/>
      <c r="M924"/>
      <c r="O924" s="70"/>
      <c r="P924" s="34"/>
    </row>
    <row r="925" spans="2:16" ht="11.25" customHeight="1">
      <c r="B925" s="23"/>
      <c r="K925"/>
      <c r="L925"/>
      <c r="M925"/>
      <c r="O925" s="70"/>
      <c r="P925" s="34"/>
    </row>
    <row r="926" spans="2:16" ht="11.25" customHeight="1">
      <c r="B926" s="23"/>
      <c r="K926"/>
      <c r="L926"/>
      <c r="M926"/>
      <c r="O926" s="70"/>
      <c r="P926" s="34"/>
    </row>
    <row r="927" spans="2:16" ht="11.25" customHeight="1">
      <c r="B927" s="23"/>
      <c r="K927"/>
      <c r="L927"/>
      <c r="M927"/>
      <c r="O927" s="70"/>
      <c r="P927" s="34"/>
    </row>
    <row r="928" spans="2:16" ht="11.25" customHeight="1">
      <c r="B928" s="23"/>
      <c r="K928"/>
      <c r="L928"/>
      <c r="M928"/>
      <c r="O928" s="70"/>
      <c r="P928" s="34"/>
    </row>
    <row r="929" spans="2:16" ht="11.25" customHeight="1">
      <c r="B929" s="23"/>
      <c r="K929"/>
      <c r="L929"/>
      <c r="M929"/>
      <c r="O929" s="70"/>
      <c r="P929" s="34"/>
    </row>
    <row r="930" spans="2:16" ht="11.25" customHeight="1">
      <c r="B930" s="23"/>
      <c r="K930"/>
      <c r="L930"/>
      <c r="M930"/>
      <c r="O930" s="70"/>
      <c r="P930" s="34"/>
    </row>
    <row r="931" spans="2:16" ht="11.25" customHeight="1">
      <c r="B931" s="23"/>
      <c r="K931"/>
      <c r="L931"/>
      <c r="M931"/>
      <c r="O931" s="70"/>
      <c r="P931" s="34"/>
    </row>
    <row r="932" spans="2:16" ht="11.25" customHeight="1">
      <c r="B932" s="23"/>
      <c r="K932"/>
      <c r="L932"/>
      <c r="M932"/>
      <c r="O932" s="70"/>
      <c r="P932" s="34"/>
    </row>
    <row r="933" spans="2:16" ht="11.25" customHeight="1">
      <c r="B933" s="23"/>
      <c r="K933"/>
      <c r="L933"/>
      <c r="M933"/>
      <c r="O933" s="70"/>
      <c r="P933" s="34"/>
    </row>
    <row r="934" spans="2:16" ht="11.25" customHeight="1">
      <c r="B934" s="23"/>
      <c r="K934"/>
      <c r="L934"/>
      <c r="M934"/>
      <c r="O934" s="70"/>
      <c r="P934" s="34"/>
    </row>
    <row r="935" spans="2:16" ht="11.25" customHeight="1">
      <c r="B935" s="23"/>
      <c r="K935"/>
      <c r="L935"/>
      <c r="M935"/>
      <c r="O935" s="70"/>
      <c r="P935" s="34"/>
    </row>
    <row r="936" spans="2:16" ht="11.25" customHeight="1">
      <c r="B936" s="23"/>
      <c r="K936"/>
      <c r="L936"/>
      <c r="M936"/>
      <c r="O936" s="70"/>
      <c r="P936" s="34"/>
    </row>
    <row r="937" spans="2:16" ht="11.25" customHeight="1">
      <c r="B937" s="23"/>
      <c r="K937"/>
      <c r="L937"/>
      <c r="M937"/>
      <c r="O937" s="70"/>
      <c r="P937" s="34"/>
    </row>
    <row r="938" spans="2:16" ht="11.25" customHeight="1">
      <c r="B938" s="23"/>
      <c r="K938"/>
      <c r="L938"/>
      <c r="M938"/>
      <c r="O938" s="70"/>
      <c r="P938" s="34"/>
    </row>
    <row r="939" spans="2:16" ht="11.25" customHeight="1">
      <c r="B939" s="23"/>
      <c r="K939"/>
      <c r="L939"/>
      <c r="M939"/>
      <c r="O939" s="70"/>
      <c r="P939" s="34"/>
    </row>
    <row r="940" spans="2:16" ht="11.25" customHeight="1">
      <c r="B940" s="23"/>
      <c r="K940"/>
      <c r="L940"/>
      <c r="M940"/>
      <c r="O940" s="70"/>
      <c r="P940" s="34"/>
    </row>
    <row r="941" spans="2:16" ht="11.25" customHeight="1">
      <c r="B941" s="23"/>
      <c r="K941"/>
      <c r="L941"/>
      <c r="M941"/>
      <c r="O941" s="70"/>
      <c r="P941" s="34"/>
    </row>
    <row r="942" spans="2:16" ht="11.25" customHeight="1">
      <c r="B942" s="23"/>
      <c r="K942"/>
      <c r="L942"/>
      <c r="M942"/>
      <c r="O942" s="70"/>
      <c r="P942" s="34"/>
    </row>
    <row r="943" spans="2:16" ht="11.25" customHeight="1">
      <c r="B943" s="23"/>
      <c r="K943"/>
      <c r="L943"/>
      <c r="M943"/>
      <c r="O943" s="70"/>
      <c r="P943" s="34"/>
    </row>
    <row r="944" spans="2:16" ht="11.25" customHeight="1">
      <c r="B944" s="23"/>
      <c r="K944"/>
      <c r="L944"/>
      <c r="M944"/>
      <c r="O944" s="70"/>
      <c r="P944" s="34"/>
    </row>
    <row r="945" spans="2:16" ht="11.25" customHeight="1">
      <c r="B945" s="23"/>
      <c r="K945"/>
      <c r="L945"/>
      <c r="M945"/>
      <c r="O945" s="70"/>
      <c r="P945" s="34"/>
    </row>
    <row r="946" spans="2:16" ht="11.25" customHeight="1">
      <c r="B946" s="23"/>
      <c r="K946"/>
      <c r="L946"/>
      <c r="M946"/>
      <c r="O946" s="70"/>
      <c r="P946" s="34"/>
    </row>
    <row r="947" spans="2:16" ht="11.25" customHeight="1">
      <c r="B947" s="23"/>
      <c r="K947"/>
      <c r="L947"/>
      <c r="M947"/>
      <c r="O947" s="70"/>
      <c r="P947" s="34"/>
    </row>
    <row r="948" spans="2:16" ht="11.25" customHeight="1">
      <c r="B948" s="23"/>
      <c r="K948"/>
      <c r="L948"/>
      <c r="M948"/>
      <c r="O948" s="70"/>
      <c r="P948" s="34"/>
    </row>
    <row r="949" spans="2:16" ht="11.25" customHeight="1">
      <c r="B949" s="23"/>
      <c r="K949"/>
      <c r="L949"/>
      <c r="M949"/>
      <c r="O949" s="70"/>
      <c r="P949" s="34"/>
    </row>
    <row r="950" spans="2:16" ht="11.25" customHeight="1">
      <c r="B950" s="23"/>
      <c r="K950"/>
      <c r="L950"/>
      <c r="M950"/>
      <c r="O950" s="70"/>
      <c r="P950" s="34"/>
    </row>
    <row r="951" spans="2:16" ht="11.25" customHeight="1">
      <c r="B951" s="23"/>
      <c r="K951"/>
      <c r="L951"/>
      <c r="M951"/>
      <c r="O951" s="70"/>
      <c r="P951" s="34"/>
    </row>
    <row r="952" spans="2:16" ht="11.25" customHeight="1">
      <c r="B952" s="23"/>
      <c r="K952"/>
      <c r="L952"/>
      <c r="M952"/>
      <c r="O952" s="70"/>
      <c r="P952" s="34"/>
    </row>
    <row r="953" spans="2:16" ht="11.25" customHeight="1">
      <c r="B953" s="23"/>
      <c r="K953"/>
      <c r="L953"/>
      <c r="M953"/>
      <c r="O953" s="70"/>
      <c r="P953" s="34"/>
    </row>
    <row r="954" spans="2:16" ht="11.25" customHeight="1">
      <c r="B954" s="23"/>
      <c r="K954"/>
      <c r="L954"/>
      <c r="M954"/>
      <c r="O954" s="70"/>
      <c r="P954" s="34"/>
    </row>
    <row r="955" spans="2:16" ht="11.25" customHeight="1">
      <c r="B955" s="23"/>
      <c r="K955"/>
      <c r="L955"/>
      <c r="M955"/>
      <c r="O955" s="70"/>
      <c r="P955" s="34"/>
    </row>
    <row r="956" spans="2:16" ht="11.25" customHeight="1">
      <c r="B956" s="23"/>
      <c r="K956"/>
      <c r="L956"/>
      <c r="M956"/>
      <c r="O956" s="70"/>
      <c r="P956" s="34"/>
    </row>
    <row r="957" spans="2:16" ht="11.25" customHeight="1">
      <c r="B957" s="23"/>
      <c r="K957"/>
      <c r="L957"/>
      <c r="M957"/>
      <c r="O957" s="70"/>
      <c r="P957" s="34"/>
    </row>
    <row r="958" spans="2:16" ht="11.25" customHeight="1">
      <c r="B958" s="23"/>
      <c r="K958"/>
      <c r="L958"/>
      <c r="M958"/>
      <c r="O958" s="70"/>
      <c r="P958" s="34"/>
    </row>
    <row r="959" spans="2:16" ht="11.25" customHeight="1">
      <c r="B959" s="23"/>
      <c r="K959"/>
      <c r="L959"/>
      <c r="M959"/>
      <c r="O959" s="70"/>
      <c r="P959" s="34"/>
    </row>
    <row r="960" spans="2:16" ht="11.25" customHeight="1">
      <c r="B960" s="23"/>
      <c r="K960"/>
      <c r="L960"/>
      <c r="M960"/>
      <c r="O960" s="70"/>
      <c r="P960" s="34"/>
    </row>
    <row r="961" spans="2:16" ht="11.25" customHeight="1">
      <c r="B961" s="23"/>
      <c r="K961"/>
      <c r="L961"/>
      <c r="M961"/>
      <c r="O961" s="70"/>
      <c r="P961" s="34"/>
    </row>
    <row r="962" spans="2:16" ht="11.25" customHeight="1">
      <c r="B962" s="23"/>
      <c r="K962"/>
      <c r="L962"/>
      <c r="M962"/>
      <c r="O962" s="70"/>
      <c r="P962" s="34"/>
    </row>
    <row r="963" spans="2:16" ht="11.25" customHeight="1">
      <c r="B963" s="23"/>
      <c r="K963"/>
      <c r="L963"/>
      <c r="M963"/>
      <c r="O963" s="70"/>
      <c r="P963" s="34"/>
    </row>
    <row r="964" spans="2:16" ht="11.25" customHeight="1">
      <c r="B964" s="23"/>
      <c r="K964"/>
      <c r="L964"/>
      <c r="M964"/>
      <c r="O964" s="70"/>
      <c r="P964" s="34"/>
    </row>
    <row r="965" spans="2:16" ht="11.25" customHeight="1">
      <c r="B965" s="23"/>
      <c r="K965"/>
      <c r="L965"/>
      <c r="M965"/>
      <c r="O965" s="70"/>
      <c r="P965" s="34"/>
    </row>
    <row r="966" spans="2:16" ht="11.25" customHeight="1">
      <c r="B966" s="23"/>
      <c r="K966"/>
      <c r="L966"/>
      <c r="M966"/>
      <c r="O966" s="70"/>
      <c r="P966" s="34"/>
    </row>
    <row r="967" spans="2:16" ht="11.25" customHeight="1">
      <c r="B967" s="23"/>
      <c r="K967"/>
      <c r="L967"/>
      <c r="M967"/>
      <c r="O967" s="70"/>
      <c r="P967" s="34"/>
    </row>
    <row r="968" spans="2:16" ht="11.25" customHeight="1">
      <c r="B968" s="23"/>
      <c r="K968"/>
      <c r="L968"/>
      <c r="M968"/>
      <c r="O968" s="70"/>
      <c r="P968" s="34"/>
    </row>
    <row r="969" spans="2:16" ht="11.25" customHeight="1">
      <c r="B969" s="23"/>
      <c r="K969"/>
      <c r="L969"/>
      <c r="M969"/>
      <c r="O969" s="70"/>
      <c r="P969" s="34"/>
    </row>
    <row r="970" spans="2:16" ht="11.25" customHeight="1">
      <c r="B970" s="23"/>
      <c r="K970"/>
      <c r="L970"/>
      <c r="M970"/>
      <c r="O970" s="70"/>
      <c r="P970" s="34"/>
    </row>
    <row r="971" spans="2:16" ht="11.25" customHeight="1">
      <c r="B971" s="23"/>
      <c r="K971"/>
      <c r="L971"/>
      <c r="M971"/>
      <c r="O971" s="70"/>
      <c r="P971" s="34"/>
    </row>
    <row r="972" spans="2:16" ht="11.25" customHeight="1">
      <c r="B972" s="23"/>
      <c r="K972"/>
      <c r="L972"/>
      <c r="M972"/>
      <c r="O972" s="70"/>
      <c r="P972" s="34"/>
    </row>
    <row r="973" spans="2:16" ht="11.25" customHeight="1">
      <c r="B973" s="23"/>
      <c r="K973"/>
      <c r="L973"/>
      <c r="M973"/>
      <c r="O973" s="70"/>
      <c r="P973" s="34"/>
    </row>
    <row r="974" spans="2:16" ht="11.25" customHeight="1">
      <c r="B974" s="23"/>
      <c r="K974"/>
      <c r="L974"/>
      <c r="M974"/>
      <c r="O974" s="70"/>
      <c r="P974" s="34"/>
    </row>
    <row r="975" spans="2:16" ht="11.25" customHeight="1">
      <c r="B975" s="23"/>
      <c r="K975"/>
      <c r="L975"/>
      <c r="M975"/>
      <c r="O975" s="70"/>
      <c r="P975" s="34"/>
    </row>
    <row r="976" spans="2:16" ht="11.25" customHeight="1">
      <c r="B976" s="23"/>
      <c r="K976"/>
      <c r="L976"/>
      <c r="M976"/>
      <c r="O976" s="70"/>
      <c r="P976" s="34"/>
    </row>
    <row r="977" spans="2:16" ht="11.25" customHeight="1">
      <c r="B977" s="23"/>
      <c r="K977"/>
      <c r="L977"/>
      <c r="M977"/>
      <c r="O977" s="70"/>
      <c r="P977" s="34"/>
    </row>
    <row r="978" spans="2:16" ht="11.25" customHeight="1">
      <c r="B978" s="23"/>
      <c r="K978"/>
      <c r="L978"/>
      <c r="M978"/>
      <c r="O978" s="70"/>
      <c r="P978" s="34"/>
    </row>
    <row r="979" spans="2:16" ht="11.25" customHeight="1">
      <c r="B979" s="23"/>
      <c r="K979"/>
      <c r="L979"/>
      <c r="M979"/>
      <c r="O979" s="70"/>
      <c r="P979" s="34"/>
    </row>
    <row r="980" spans="2:16" ht="11.25" customHeight="1">
      <c r="B980" s="23"/>
      <c r="K980"/>
      <c r="L980"/>
      <c r="M980"/>
      <c r="O980" s="70"/>
      <c r="P980" s="34"/>
    </row>
    <row r="981" spans="2:16" ht="11.25" customHeight="1">
      <c r="B981" s="23"/>
      <c r="K981"/>
      <c r="L981"/>
      <c r="M981"/>
      <c r="O981" s="70"/>
      <c r="P981" s="34"/>
    </row>
    <row r="982" spans="2:16" ht="11.25" customHeight="1">
      <c r="B982" s="23"/>
      <c r="K982"/>
      <c r="L982"/>
      <c r="M982"/>
      <c r="O982" s="70"/>
      <c r="P982" s="34"/>
    </row>
    <row r="983" spans="2:16" ht="11.25" customHeight="1">
      <c r="B983" s="23"/>
      <c r="K983"/>
      <c r="L983"/>
      <c r="M983"/>
      <c r="O983" s="70"/>
      <c r="P983" s="34"/>
    </row>
    <row r="984" spans="2:16" ht="11.25" customHeight="1">
      <c r="B984" s="23"/>
      <c r="K984"/>
      <c r="L984"/>
      <c r="M984"/>
      <c r="O984" s="70"/>
      <c r="P984" s="34"/>
    </row>
    <row r="985" spans="2:16" ht="11.25" customHeight="1">
      <c r="B985" s="23"/>
      <c r="K985"/>
      <c r="L985"/>
      <c r="M985"/>
      <c r="O985" s="70"/>
      <c r="P985" s="34"/>
    </row>
    <row r="986" spans="2:16" ht="11.25" customHeight="1">
      <c r="B986" s="23"/>
      <c r="K986"/>
      <c r="L986"/>
      <c r="M986"/>
      <c r="O986" s="70"/>
      <c r="P986" s="34"/>
    </row>
    <row r="987" spans="2:16" ht="11.25" customHeight="1">
      <c r="B987" s="23"/>
      <c r="K987"/>
      <c r="L987"/>
      <c r="M987"/>
      <c r="O987" s="70"/>
      <c r="P987" s="34"/>
    </row>
    <row r="988" spans="2:16" ht="11.25" customHeight="1">
      <c r="B988" s="23"/>
      <c r="K988"/>
      <c r="L988"/>
      <c r="M988"/>
      <c r="O988" s="70"/>
      <c r="P988" s="34"/>
    </row>
    <row r="989" spans="2:16" ht="11.25" customHeight="1">
      <c r="B989" s="23"/>
      <c r="K989"/>
      <c r="L989"/>
      <c r="M989"/>
      <c r="O989" s="70"/>
      <c r="P989" s="34"/>
    </row>
    <row r="990" spans="2:16" ht="11.25" customHeight="1">
      <c r="B990" s="23"/>
      <c r="K990"/>
      <c r="L990"/>
      <c r="M990"/>
      <c r="O990" s="70"/>
      <c r="P990" s="34"/>
    </row>
    <row r="991" spans="2:16" ht="11.25" customHeight="1">
      <c r="B991" s="23"/>
      <c r="K991"/>
      <c r="L991"/>
      <c r="M991"/>
      <c r="O991" s="70"/>
      <c r="P991" s="34"/>
    </row>
    <row r="992" spans="2:16" ht="11.25" customHeight="1">
      <c r="B992" s="23"/>
      <c r="K992"/>
      <c r="L992"/>
      <c r="M992"/>
      <c r="O992" s="70"/>
      <c r="P992" s="34"/>
    </row>
    <row r="993" spans="2:16" ht="11.25" customHeight="1">
      <c r="B993" s="23"/>
      <c r="K993"/>
      <c r="L993"/>
      <c r="M993"/>
      <c r="O993" s="70"/>
      <c r="P993" s="34"/>
    </row>
    <row r="994" spans="2:16" ht="11.25" customHeight="1">
      <c r="B994" s="23"/>
      <c r="K994"/>
      <c r="L994"/>
      <c r="M994"/>
      <c r="O994" s="70"/>
      <c r="P994" s="34"/>
    </row>
    <row r="995" spans="2:16" ht="11.25" customHeight="1">
      <c r="B995" s="23"/>
      <c r="K995"/>
      <c r="L995"/>
      <c r="M995"/>
      <c r="O995" s="70"/>
      <c r="P995" s="34"/>
    </row>
    <row r="996" spans="2:16" ht="11.25" customHeight="1">
      <c r="B996" s="23"/>
      <c r="K996"/>
      <c r="L996"/>
      <c r="M996"/>
      <c r="O996" s="70"/>
      <c r="P996" s="34"/>
    </row>
    <row r="997" spans="2:16" ht="11.25" customHeight="1">
      <c r="B997" s="23"/>
      <c r="K997"/>
      <c r="L997"/>
      <c r="M997"/>
      <c r="O997" s="70"/>
      <c r="P997" s="34"/>
    </row>
    <row r="998" spans="2:16" ht="11.25" customHeight="1">
      <c r="B998" s="23"/>
      <c r="K998"/>
      <c r="L998"/>
      <c r="M998"/>
      <c r="O998" s="70"/>
      <c r="P998" s="34"/>
    </row>
    <row r="999" spans="2:16" ht="11.25" customHeight="1">
      <c r="B999" s="23"/>
      <c r="K999"/>
      <c r="L999"/>
      <c r="M999"/>
      <c r="O999" s="70"/>
      <c r="P999" s="34"/>
    </row>
    <row r="1000" spans="2:16" ht="11.25" customHeight="1">
      <c r="B1000" s="23"/>
      <c r="K1000"/>
      <c r="L1000"/>
      <c r="M1000"/>
      <c r="O1000" s="70"/>
      <c r="P1000" s="34"/>
    </row>
    <row r="1001" spans="2:16" ht="11.25" customHeight="1">
      <c r="B1001" s="23"/>
      <c r="K1001"/>
      <c r="L1001"/>
      <c r="M1001"/>
      <c r="O1001" s="70"/>
      <c r="P1001" s="34"/>
    </row>
    <row r="1002" spans="2:16" ht="11.25" customHeight="1">
      <c r="B1002" s="23"/>
      <c r="K1002"/>
      <c r="L1002"/>
      <c r="M1002"/>
      <c r="O1002" s="70"/>
      <c r="P1002" s="34"/>
    </row>
    <row r="1003" spans="2:16" ht="11.25" customHeight="1">
      <c r="B1003" s="23"/>
      <c r="K1003"/>
      <c r="L1003"/>
      <c r="M1003"/>
      <c r="O1003" s="70"/>
      <c r="P1003" s="34"/>
    </row>
    <row r="1004" spans="2:16" ht="11.25" customHeight="1">
      <c r="B1004" s="23"/>
      <c r="K1004"/>
      <c r="L1004"/>
      <c r="M1004"/>
      <c r="O1004" s="70"/>
      <c r="P1004" s="34"/>
    </row>
    <row r="1005" spans="2:16" ht="11.25" customHeight="1">
      <c r="B1005" s="23"/>
      <c r="K1005"/>
      <c r="L1005"/>
      <c r="M1005"/>
      <c r="O1005" s="70"/>
      <c r="P1005" s="34"/>
    </row>
    <row r="1006" spans="2:16" ht="11.25" customHeight="1">
      <c r="B1006" s="23"/>
      <c r="K1006"/>
      <c r="L1006"/>
      <c r="M1006"/>
      <c r="O1006" s="70"/>
      <c r="P1006" s="34"/>
    </row>
    <row r="1007" spans="2:16" ht="11.25" customHeight="1">
      <c r="B1007" s="23"/>
      <c r="K1007"/>
      <c r="L1007"/>
      <c r="M1007"/>
      <c r="O1007" s="70"/>
      <c r="P1007" s="34"/>
    </row>
    <row r="1008" spans="2:16" ht="11.25" customHeight="1">
      <c r="B1008" s="23"/>
      <c r="K1008"/>
      <c r="L1008"/>
      <c r="M1008"/>
      <c r="O1008" s="70"/>
      <c r="P1008" s="34"/>
    </row>
    <row r="1009" spans="2:16" ht="11.25" customHeight="1">
      <c r="B1009" s="23"/>
      <c r="K1009"/>
      <c r="L1009"/>
      <c r="M1009"/>
      <c r="O1009" s="70"/>
      <c r="P1009" s="34"/>
    </row>
    <row r="1010" spans="2:16" ht="11.25" customHeight="1">
      <c r="B1010" s="23"/>
      <c r="K1010"/>
      <c r="L1010"/>
      <c r="M1010"/>
      <c r="O1010" s="70"/>
      <c r="P1010" s="34"/>
    </row>
    <row r="1011" spans="2:16" ht="11.25" customHeight="1">
      <c r="B1011" s="23"/>
      <c r="K1011"/>
      <c r="L1011"/>
      <c r="M1011"/>
      <c r="O1011" s="70"/>
      <c r="P1011" s="34"/>
    </row>
    <row r="1012" spans="2:16" ht="11.25" customHeight="1">
      <c r="B1012" s="23"/>
      <c r="K1012"/>
      <c r="L1012"/>
      <c r="M1012"/>
      <c r="O1012" s="70"/>
      <c r="P1012" s="34"/>
    </row>
    <row r="1013" spans="2:16" ht="11.25" customHeight="1">
      <c r="B1013" s="23"/>
      <c r="K1013"/>
      <c r="L1013"/>
      <c r="M1013"/>
      <c r="O1013" s="70"/>
      <c r="P1013" s="34"/>
    </row>
    <row r="1014" spans="2:16" ht="11.25" customHeight="1">
      <c r="B1014" s="23"/>
      <c r="K1014"/>
      <c r="L1014"/>
      <c r="M1014"/>
      <c r="O1014" s="70"/>
      <c r="P1014" s="34"/>
    </row>
    <row r="1015" spans="2:16" ht="11.25" customHeight="1">
      <c r="B1015" s="23"/>
      <c r="K1015"/>
      <c r="L1015"/>
      <c r="M1015"/>
      <c r="O1015" s="70"/>
      <c r="P1015" s="34"/>
    </row>
    <row r="1016" spans="2:16" ht="11.25" customHeight="1">
      <c r="B1016" s="23"/>
      <c r="K1016"/>
      <c r="L1016"/>
      <c r="M1016"/>
      <c r="O1016" s="70"/>
      <c r="P1016" s="34"/>
    </row>
    <row r="1017" spans="2:16" ht="11.25" customHeight="1">
      <c r="B1017" s="23"/>
      <c r="K1017"/>
      <c r="L1017"/>
      <c r="M1017"/>
      <c r="O1017" s="70"/>
      <c r="P1017" s="34"/>
    </row>
    <row r="1018" spans="2:16" ht="11.25" customHeight="1">
      <c r="B1018" s="23"/>
      <c r="K1018"/>
      <c r="L1018"/>
      <c r="M1018"/>
      <c r="O1018" s="70"/>
      <c r="P1018" s="34"/>
    </row>
    <row r="1019" spans="2:16" ht="11.25" customHeight="1">
      <c r="B1019" s="23"/>
      <c r="K1019"/>
      <c r="L1019"/>
      <c r="M1019"/>
      <c r="O1019" s="70"/>
      <c r="P1019" s="34"/>
    </row>
    <row r="1020" spans="2:16" ht="11.25" customHeight="1">
      <c r="B1020" s="23"/>
      <c r="K1020"/>
      <c r="L1020"/>
      <c r="M1020"/>
      <c r="O1020" s="70"/>
      <c r="P1020" s="34"/>
    </row>
    <row r="1021" spans="2:16" ht="11.25" customHeight="1">
      <c r="B1021" s="23"/>
      <c r="K1021"/>
      <c r="L1021"/>
      <c r="M1021"/>
      <c r="O1021" s="70"/>
      <c r="P1021" s="34"/>
    </row>
    <row r="1022" spans="2:16" ht="11.25" customHeight="1">
      <c r="B1022" s="23"/>
      <c r="K1022"/>
      <c r="L1022"/>
      <c r="M1022"/>
      <c r="O1022" s="70"/>
      <c r="P1022" s="34"/>
    </row>
    <row r="1023" spans="2:16" ht="11.25" customHeight="1">
      <c r="B1023" s="23"/>
      <c r="K1023"/>
      <c r="L1023"/>
      <c r="M1023"/>
      <c r="O1023" s="70"/>
      <c r="P1023" s="34"/>
    </row>
    <row r="1024" spans="2:16" ht="11.25" customHeight="1">
      <c r="B1024" s="23"/>
      <c r="K1024"/>
      <c r="L1024"/>
      <c r="M1024"/>
      <c r="O1024" s="70"/>
      <c r="P1024" s="34"/>
    </row>
    <row r="1025" spans="2:16" ht="11.25" customHeight="1">
      <c r="B1025" s="23"/>
      <c r="K1025"/>
      <c r="L1025"/>
      <c r="M1025"/>
      <c r="O1025" s="70"/>
      <c r="P1025" s="34"/>
    </row>
    <row r="1026" spans="2:16" ht="11.25" customHeight="1">
      <c r="B1026" s="23"/>
      <c r="K1026"/>
      <c r="L1026"/>
      <c r="M1026"/>
      <c r="O1026" s="70"/>
      <c r="P1026" s="34"/>
    </row>
    <row r="1027" spans="2:16" ht="11.25" customHeight="1">
      <c r="B1027" s="23"/>
      <c r="K1027"/>
      <c r="L1027"/>
      <c r="M1027"/>
      <c r="O1027" s="70"/>
      <c r="P1027" s="34"/>
    </row>
    <row r="1028" spans="2:16" ht="11.25" customHeight="1">
      <c r="B1028" s="23"/>
      <c r="K1028"/>
      <c r="L1028"/>
      <c r="M1028"/>
      <c r="O1028" s="70"/>
      <c r="P1028" s="34"/>
    </row>
    <row r="1029" spans="2:16" ht="11.25" customHeight="1">
      <c r="B1029" s="23"/>
      <c r="K1029"/>
      <c r="L1029"/>
      <c r="M1029"/>
      <c r="O1029" s="70"/>
      <c r="P1029" s="34"/>
    </row>
    <row r="1030" spans="2:16" ht="11.25" customHeight="1">
      <c r="B1030" s="23"/>
      <c r="K1030"/>
      <c r="L1030"/>
      <c r="M1030"/>
      <c r="O1030" s="70"/>
      <c r="P1030" s="34"/>
    </row>
    <row r="1031" spans="2:16" ht="11.25" customHeight="1">
      <c r="B1031" s="23"/>
      <c r="K1031"/>
      <c r="L1031"/>
      <c r="M1031"/>
      <c r="O1031" s="70"/>
      <c r="P1031" s="34"/>
    </row>
    <row r="1032" spans="2:16" ht="11.25" customHeight="1">
      <c r="B1032" s="23"/>
      <c r="K1032"/>
      <c r="L1032"/>
      <c r="M1032"/>
      <c r="O1032" s="70"/>
      <c r="P1032" s="34"/>
    </row>
    <row r="1033" spans="2:16" ht="11.25" customHeight="1">
      <c r="B1033" s="23"/>
      <c r="K1033"/>
      <c r="L1033"/>
      <c r="M1033"/>
      <c r="O1033" s="70"/>
      <c r="P1033" s="34"/>
    </row>
    <row r="1034" spans="2:16" ht="11.25" customHeight="1">
      <c r="B1034" s="23"/>
      <c r="K1034"/>
      <c r="L1034"/>
      <c r="M1034"/>
      <c r="O1034" s="70"/>
      <c r="P1034" s="34"/>
    </row>
    <row r="1035" spans="2:16" ht="11.25" customHeight="1">
      <c r="B1035" s="23"/>
      <c r="K1035"/>
      <c r="L1035"/>
      <c r="M1035"/>
      <c r="O1035" s="70"/>
      <c r="P1035" s="34"/>
    </row>
    <row r="1036" spans="2:16" ht="11.25" customHeight="1">
      <c r="B1036" s="23"/>
      <c r="K1036"/>
      <c r="L1036"/>
      <c r="M1036"/>
      <c r="O1036" s="70"/>
      <c r="P1036" s="34"/>
    </row>
    <row r="1037" spans="2:16" ht="11.25" customHeight="1">
      <c r="B1037" s="23"/>
      <c r="K1037"/>
      <c r="L1037"/>
      <c r="M1037"/>
      <c r="O1037" s="70"/>
      <c r="P1037" s="34"/>
    </row>
    <row r="1038" spans="2:16" ht="11.25" customHeight="1">
      <c r="B1038" s="23"/>
      <c r="K1038"/>
      <c r="L1038"/>
      <c r="M1038"/>
      <c r="O1038" s="70"/>
      <c r="P1038" s="34"/>
    </row>
    <row r="1039" spans="2:16" ht="11.25" customHeight="1">
      <c r="B1039" s="23"/>
      <c r="K1039"/>
      <c r="L1039"/>
      <c r="M1039"/>
      <c r="O1039" s="70"/>
      <c r="P1039" s="34"/>
    </row>
    <row r="1040" spans="2:16" ht="11.25" customHeight="1">
      <c r="B1040" s="23"/>
      <c r="K1040"/>
      <c r="L1040"/>
      <c r="M1040"/>
      <c r="O1040" s="70"/>
      <c r="P1040" s="34"/>
    </row>
    <row r="1041" spans="2:16" ht="11.25" customHeight="1">
      <c r="B1041" s="23"/>
      <c r="K1041"/>
      <c r="L1041"/>
      <c r="M1041"/>
      <c r="O1041" s="70"/>
      <c r="P1041" s="34"/>
    </row>
    <row r="1042" spans="2:16" ht="11.25" customHeight="1">
      <c r="B1042" s="23"/>
      <c r="K1042"/>
      <c r="L1042"/>
      <c r="M1042"/>
      <c r="O1042" s="70"/>
      <c r="P1042" s="34"/>
    </row>
    <row r="1043" spans="2:16" ht="11.25" customHeight="1">
      <c r="B1043" s="23"/>
      <c r="K1043"/>
      <c r="L1043"/>
      <c r="M1043"/>
      <c r="O1043" s="70"/>
      <c r="P1043" s="34"/>
    </row>
    <row r="1044" spans="2:16" ht="11.25" customHeight="1">
      <c r="B1044" s="23"/>
      <c r="K1044"/>
      <c r="L1044"/>
      <c r="M1044"/>
      <c r="O1044" s="70"/>
      <c r="P1044" s="34"/>
    </row>
    <row r="1045" spans="2:16" ht="11.25" customHeight="1">
      <c r="B1045" s="23"/>
      <c r="K1045"/>
      <c r="L1045"/>
      <c r="M1045"/>
      <c r="O1045" s="70"/>
      <c r="P1045" s="34"/>
    </row>
    <row r="1046" spans="2:16" ht="11.25" customHeight="1">
      <c r="B1046" s="23"/>
      <c r="K1046"/>
      <c r="L1046"/>
      <c r="M1046"/>
      <c r="O1046" s="70"/>
      <c r="P1046" s="34"/>
    </row>
    <row r="1047" spans="2:16" ht="11.25" customHeight="1">
      <c r="B1047" s="23"/>
      <c r="K1047"/>
      <c r="L1047"/>
      <c r="M1047"/>
      <c r="O1047" s="70"/>
      <c r="P1047" s="34"/>
    </row>
    <row r="1048" spans="2:16" ht="11.25" customHeight="1">
      <c r="B1048" s="23"/>
      <c r="K1048"/>
      <c r="L1048"/>
      <c r="M1048"/>
      <c r="O1048" s="70"/>
      <c r="P1048" s="34"/>
    </row>
    <row r="1049" spans="2:16" ht="11.25" customHeight="1">
      <c r="B1049" s="23"/>
      <c r="K1049"/>
      <c r="L1049"/>
      <c r="M1049"/>
      <c r="O1049" s="70"/>
      <c r="P1049" s="34"/>
    </row>
    <row r="1050" spans="2:16" ht="11.25" customHeight="1">
      <c r="B1050" s="23"/>
      <c r="K1050"/>
      <c r="L1050"/>
      <c r="M1050"/>
      <c r="O1050" s="70"/>
      <c r="P1050" s="34"/>
    </row>
    <row r="1051" spans="2:16" ht="11.25" customHeight="1">
      <c r="B1051" s="23"/>
      <c r="K1051"/>
      <c r="L1051"/>
      <c r="M1051"/>
      <c r="O1051" s="70"/>
      <c r="P1051" s="34"/>
    </row>
    <row r="1052" spans="2:16" ht="11.25" customHeight="1">
      <c r="B1052" s="23"/>
      <c r="K1052"/>
      <c r="L1052"/>
      <c r="M1052"/>
      <c r="O1052" s="70"/>
      <c r="P1052" s="34"/>
    </row>
    <row r="1053" spans="2:16" ht="11.25" customHeight="1">
      <c r="B1053" s="23"/>
      <c r="K1053"/>
      <c r="L1053"/>
      <c r="M1053"/>
      <c r="O1053" s="70"/>
      <c r="P1053" s="34"/>
    </row>
    <row r="1054" spans="2:16" ht="11.25" customHeight="1">
      <c r="B1054" s="23"/>
      <c r="K1054"/>
      <c r="L1054"/>
      <c r="M1054"/>
      <c r="O1054" s="70"/>
      <c r="P1054" s="34"/>
    </row>
    <row r="1055" spans="2:16" ht="11.25" customHeight="1">
      <c r="B1055" s="23"/>
      <c r="K1055"/>
      <c r="L1055"/>
      <c r="M1055"/>
      <c r="O1055" s="70"/>
      <c r="P1055" s="34"/>
    </row>
    <row r="1056" spans="2:16" ht="11.25" customHeight="1">
      <c r="B1056" s="23"/>
      <c r="K1056"/>
      <c r="L1056"/>
      <c r="M1056"/>
      <c r="O1056" s="70"/>
      <c r="P1056" s="34"/>
    </row>
    <row r="1057" spans="2:16" ht="11.25" customHeight="1">
      <c r="B1057" s="23"/>
      <c r="K1057"/>
      <c r="L1057"/>
      <c r="M1057"/>
      <c r="O1057" s="70"/>
      <c r="P1057" s="34"/>
    </row>
    <row r="1058" spans="2:16" ht="11.25" customHeight="1">
      <c r="B1058" s="23"/>
      <c r="K1058"/>
      <c r="L1058"/>
      <c r="M1058"/>
      <c r="O1058" s="70"/>
      <c r="P1058" s="34"/>
    </row>
    <row r="1059" spans="2:16" ht="11.25" customHeight="1">
      <c r="B1059" s="23"/>
      <c r="K1059"/>
      <c r="L1059"/>
      <c r="M1059"/>
      <c r="O1059" s="70"/>
      <c r="P1059" s="34"/>
    </row>
    <row r="1060" spans="2:16" ht="11.25" customHeight="1">
      <c r="B1060" s="23"/>
      <c r="K1060"/>
      <c r="L1060"/>
      <c r="M1060"/>
      <c r="O1060" s="70"/>
      <c r="P1060" s="34"/>
    </row>
    <row r="1061" spans="2:16" ht="11.25" customHeight="1">
      <c r="B1061" s="23"/>
      <c r="K1061"/>
      <c r="L1061"/>
      <c r="M1061"/>
      <c r="O1061" s="70"/>
      <c r="P1061" s="34"/>
    </row>
    <row r="1062" spans="2:16" ht="11.25" customHeight="1">
      <c r="B1062" s="23"/>
      <c r="K1062"/>
      <c r="L1062"/>
      <c r="M1062"/>
      <c r="O1062" s="70"/>
      <c r="P1062" s="34"/>
    </row>
    <row r="1063" spans="2:16" ht="11.25" customHeight="1">
      <c r="B1063" s="23"/>
      <c r="K1063"/>
      <c r="L1063"/>
      <c r="M1063"/>
      <c r="O1063" s="70"/>
      <c r="P1063" s="34"/>
    </row>
    <row r="1064" spans="2:16" ht="11.25" customHeight="1">
      <c r="B1064" s="23"/>
      <c r="K1064"/>
      <c r="L1064"/>
      <c r="M1064"/>
      <c r="O1064" s="70"/>
      <c r="P1064" s="34"/>
    </row>
    <row r="1065" spans="2:16" ht="11.25" customHeight="1">
      <c r="B1065" s="23"/>
      <c r="K1065"/>
      <c r="L1065"/>
      <c r="M1065"/>
      <c r="O1065" s="70"/>
      <c r="P1065" s="34"/>
    </row>
    <row r="1066" spans="2:16" ht="11.25" customHeight="1">
      <c r="B1066" s="23"/>
      <c r="K1066"/>
      <c r="L1066"/>
      <c r="M1066"/>
      <c r="O1066" s="70"/>
      <c r="P1066" s="34"/>
    </row>
    <row r="1067" spans="2:16" ht="11.25" customHeight="1">
      <c r="B1067" s="23"/>
      <c r="K1067"/>
      <c r="L1067"/>
      <c r="M1067"/>
      <c r="O1067" s="70"/>
      <c r="P1067" s="34"/>
    </row>
    <row r="1068" spans="2:16" ht="11.25" customHeight="1">
      <c r="B1068" s="23"/>
      <c r="K1068"/>
      <c r="L1068"/>
      <c r="M1068"/>
      <c r="O1068" s="70"/>
      <c r="P1068" s="34"/>
    </row>
    <row r="1069" spans="2:16" ht="11.25" customHeight="1">
      <c r="B1069" s="23"/>
      <c r="K1069"/>
      <c r="L1069"/>
      <c r="M1069"/>
      <c r="O1069" s="70"/>
      <c r="P1069" s="34"/>
    </row>
    <row r="1070" spans="2:16" ht="11.25" customHeight="1">
      <c r="B1070" s="23"/>
      <c r="K1070"/>
      <c r="L1070"/>
      <c r="M1070"/>
      <c r="O1070" s="70"/>
      <c r="P1070" s="34"/>
    </row>
    <row r="1071" spans="2:16" ht="11.25" customHeight="1">
      <c r="B1071" s="23"/>
      <c r="K1071"/>
      <c r="L1071"/>
      <c r="M1071"/>
      <c r="O1071" s="70"/>
      <c r="P1071" s="34"/>
    </row>
    <row r="1072" spans="2:16" ht="11.25" customHeight="1">
      <c r="B1072" s="23"/>
      <c r="K1072"/>
      <c r="L1072"/>
      <c r="M1072"/>
      <c r="O1072" s="70"/>
      <c r="P1072" s="34"/>
    </row>
    <row r="1073" spans="2:16" ht="11.25" customHeight="1">
      <c r="B1073" s="23"/>
      <c r="K1073"/>
      <c r="L1073"/>
      <c r="M1073"/>
      <c r="O1073" s="70"/>
      <c r="P1073" s="34"/>
    </row>
    <row r="1074" spans="2:16" ht="11.25" customHeight="1">
      <c r="B1074" s="23"/>
      <c r="K1074"/>
      <c r="L1074"/>
      <c r="M1074"/>
      <c r="O1074" s="70"/>
      <c r="P1074" s="34"/>
    </row>
    <row r="1075" spans="2:16" ht="11.25" customHeight="1">
      <c r="B1075" s="23"/>
      <c r="K1075"/>
      <c r="L1075"/>
      <c r="M1075"/>
      <c r="O1075" s="70"/>
      <c r="P1075" s="34"/>
    </row>
    <row r="1076" spans="2:16" ht="11.25" customHeight="1">
      <c r="B1076" s="23"/>
      <c r="K1076"/>
      <c r="L1076"/>
      <c r="M1076"/>
      <c r="O1076" s="70"/>
      <c r="P1076" s="34"/>
    </row>
    <row r="1077" spans="2:16" ht="11.25" customHeight="1">
      <c r="B1077" s="23"/>
      <c r="K1077"/>
      <c r="L1077"/>
      <c r="M1077"/>
      <c r="O1077" s="70"/>
      <c r="P1077" s="34"/>
    </row>
    <row r="1078" spans="2:16" ht="11.25" customHeight="1">
      <c r="B1078" s="23"/>
      <c r="K1078"/>
      <c r="L1078"/>
      <c r="M1078"/>
      <c r="O1078" s="70"/>
      <c r="P1078" s="34"/>
    </row>
    <row r="1079" spans="2:16" ht="11.25" customHeight="1">
      <c r="B1079" s="23"/>
      <c r="K1079"/>
      <c r="L1079"/>
      <c r="M1079"/>
      <c r="O1079" s="70"/>
      <c r="P1079" s="34"/>
    </row>
    <row r="1080" spans="2:16" ht="11.25" customHeight="1">
      <c r="B1080" s="23"/>
      <c r="K1080"/>
      <c r="L1080"/>
      <c r="M1080"/>
      <c r="O1080" s="70"/>
      <c r="P1080" s="34"/>
    </row>
    <row r="1081" spans="2:16" ht="11.25" customHeight="1">
      <c r="B1081" s="23"/>
      <c r="K1081"/>
      <c r="L1081"/>
      <c r="M1081"/>
      <c r="O1081" s="70"/>
      <c r="P1081" s="34"/>
    </row>
    <row r="1082" spans="2:16" ht="11.25" customHeight="1">
      <c r="B1082" s="23"/>
      <c r="K1082"/>
      <c r="L1082"/>
      <c r="M1082"/>
      <c r="O1082" s="70"/>
      <c r="P1082" s="34"/>
    </row>
    <row r="1083" spans="2:16" ht="11.25" customHeight="1">
      <c r="B1083" s="23"/>
      <c r="K1083"/>
      <c r="L1083"/>
      <c r="M1083"/>
      <c r="O1083" s="70"/>
      <c r="P1083" s="34"/>
    </row>
    <row r="1084" spans="2:16" ht="11.25" customHeight="1">
      <c r="B1084" s="23"/>
      <c r="K1084"/>
      <c r="L1084"/>
      <c r="M1084"/>
      <c r="O1084" s="70"/>
      <c r="P1084" s="34"/>
    </row>
    <row r="1085" spans="2:16" ht="11.25" customHeight="1">
      <c r="B1085" s="23"/>
      <c r="K1085"/>
      <c r="L1085"/>
      <c r="M1085"/>
      <c r="O1085" s="70"/>
      <c r="P1085" s="34"/>
    </row>
    <row r="1086" spans="2:16" ht="11.25" customHeight="1">
      <c r="B1086" s="23"/>
      <c r="K1086"/>
      <c r="L1086"/>
      <c r="M1086"/>
      <c r="O1086" s="70"/>
      <c r="P1086" s="34"/>
    </row>
    <row r="1087" spans="2:16" ht="11.25" customHeight="1">
      <c r="B1087" s="23"/>
      <c r="K1087"/>
      <c r="L1087"/>
      <c r="M1087"/>
      <c r="O1087" s="70"/>
      <c r="P1087" s="34"/>
    </row>
    <row r="1088" spans="2:16" ht="11.25" customHeight="1">
      <c r="B1088" s="23"/>
      <c r="K1088"/>
      <c r="L1088"/>
      <c r="M1088"/>
      <c r="O1088" s="70"/>
      <c r="P1088" s="34"/>
    </row>
    <row r="1089" spans="2:16" ht="11.25" customHeight="1">
      <c r="B1089" s="23"/>
      <c r="K1089"/>
      <c r="L1089"/>
      <c r="M1089"/>
      <c r="O1089" s="70"/>
      <c r="P1089" s="34"/>
    </row>
    <row r="1090" spans="2:16" ht="11.25" customHeight="1">
      <c r="B1090" s="23"/>
      <c r="K1090"/>
      <c r="L1090"/>
      <c r="M1090"/>
      <c r="O1090" s="70"/>
      <c r="P1090" s="34"/>
    </row>
    <row r="1091" spans="2:16" ht="11.25" customHeight="1">
      <c r="B1091" s="23"/>
      <c r="K1091"/>
      <c r="L1091"/>
      <c r="M1091"/>
      <c r="O1091" s="70"/>
      <c r="P1091" s="34"/>
    </row>
    <row r="1092" spans="2:16" ht="11.25" customHeight="1">
      <c r="B1092" s="23"/>
      <c r="K1092"/>
      <c r="L1092"/>
      <c r="M1092"/>
      <c r="O1092" s="70"/>
      <c r="P1092" s="34"/>
    </row>
    <row r="1093" spans="2:16" ht="11.25" customHeight="1">
      <c r="B1093" s="23"/>
      <c r="K1093"/>
      <c r="L1093"/>
      <c r="M1093"/>
      <c r="O1093" s="70"/>
      <c r="P1093" s="34"/>
    </row>
    <row r="1094" spans="2:16" ht="11.25" customHeight="1">
      <c r="B1094" s="23"/>
      <c r="K1094"/>
      <c r="L1094"/>
      <c r="M1094"/>
      <c r="O1094" s="70"/>
      <c r="P1094" s="34"/>
    </row>
    <row r="1095" spans="2:16" ht="11.25" customHeight="1">
      <c r="B1095" s="23"/>
      <c r="K1095"/>
      <c r="L1095"/>
      <c r="M1095"/>
      <c r="O1095" s="70"/>
      <c r="P1095" s="34"/>
    </row>
    <row r="1096" spans="2:16" ht="11.25" customHeight="1">
      <c r="B1096" s="23"/>
      <c r="K1096"/>
      <c r="L1096"/>
      <c r="M1096"/>
      <c r="O1096" s="70"/>
      <c r="P1096" s="34"/>
    </row>
    <row r="1097" spans="2:16" ht="11.25" customHeight="1">
      <c r="B1097" s="23"/>
      <c r="K1097"/>
      <c r="L1097"/>
      <c r="M1097"/>
      <c r="O1097" s="70"/>
      <c r="P1097" s="34"/>
    </row>
    <row r="1098" spans="2:16" ht="11.25" customHeight="1">
      <c r="B1098" s="23"/>
      <c r="K1098"/>
      <c r="L1098"/>
      <c r="M1098"/>
      <c r="O1098" s="70"/>
      <c r="P1098" s="34"/>
    </row>
    <row r="1099" spans="2:16" ht="11.25" customHeight="1">
      <c r="B1099" s="23"/>
      <c r="K1099"/>
      <c r="L1099"/>
      <c r="M1099"/>
      <c r="O1099" s="70"/>
      <c r="P1099" s="34"/>
    </row>
    <row r="1100" spans="2:16" ht="11.25" customHeight="1">
      <c r="B1100" s="23"/>
      <c r="K1100"/>
      <c r="L1100"/>
      <c r="M1100"/>
      <c r="O1100" s="70"/>
      <c r="P1100" s="34"/>
    </row>
    <row r="1101" spans="2:16" ht="11.25" customHeight="1">
      <c r="B1101" s="23"/>
      <c r="K1101"/>
      <c r="L1101"/>
      <c r="M1101"/>
      <c r="O1101" s="70"/>
      <c r="P1101" s="34"/>
    </row>
    <row r="1102" spans="2:16" ht="11.25" customHeight="1">
      <c r="B1102" s="23"/>
      <c r="K1102"/>
      <c r="L1102"/>
      <c r="M1102"/>
      <c r="O1102" s="70"/>
      <c r="P1102" s="34"/>
    </row>
    <row r="1103" spans="2:16" ht="11.25" customHeight="1">
      <c r="B1103" s="23"/>
      <c r="K1103"/>
      <c r="L1103"/>
      <c r="M1103"/>
      <c r="O1103" s="70"/>
      <c r="P1103" s="34"/>
    </row>
    <row r="1104" spans="2:16" ht="11.25" customHeight="1">
      <c r="B1104" s="23"/>
      <c r="K1104"/>
      <c r="L1104"/>
      <c r="M1104"/>
      <c r="O1104" s="70"/>
      <c r="P1104" s="34"/>
    </row>
    <row r="1105" spans="2:16" ht="11.25" customHeight="1">
      <c r="B1105" s="23"/>
      <c r="K1105"/>
      <c r="L1105"/>
      <c r="M1105"/>
      <c r="O1105" s="70"/>
      <c r="P1105" s="34"/>
    </row>
    <row r="1106" spans="2:16" ht="11.25" customHeight="1">
      <c r="B1106" s="23"/>
      <c r="K1106"/>
      <c r="L1106"/>
      <c r="M1106"/>
      <c r="O1106" s="70"/>
      <c r="P1106" s="34"/>
    </row>
    <row r="1107" spans="2:16" ht="11.25" customHeight="1">
      <c r="B1107" s="23"/>
      <c r="K1107"/>
      <c r="L1107"/>
      <c r="M1107"/>
      <c r="O1107" s="70"/>
      <c r="P1107" s="34"/>
    </row>
    <row r="1108" spans="2:16" ht="11.25" customHeight="1">
      <c r="B1108" s="23"/>
      <c r="K1108"/>
      <c r="L1108"/>
      <c r="M1108"/>
      <c r="O1108" s="70"/>
      <c r="P1108" s="34"/>
    </row>
    <row r="1109" spans="2:16" ht="11.25" customHeight="1">
      <c r="B1109" s="23"/>
      <c r="K1109"/>
      <c r="L1109"/>
      <c r="M1109"/>
      <c r="O1109" s="70"/>
      <c r="P1109" s="34"/>
    </row>
    <row r="1110" spans="2:16" ht="11.25" customHeight="1">
      <c r="B1110" s="23"/>
      <c r="K1110"/>
      <c r="L1110"/>
      <c r="M1110"/>
      <c r="O1110" s="70"/>
      <c r="P1110" s="34"/>
    </row>
    <row r="1111" spans="2:16" ht="11.25" customHeight="1">
      <c r="B1111" s="23"/>
      <c r="K1111"/>
      <c r="L1111"/>
      <c r="M1111"/>
      <c r="O1111" s="70"/>
      <c r="P1111" s="34"/>
    </row>
    <row r="1112" spans="2:16" ht="11.25" customHeight="1">
      <c r="B1112" s="23"/>
      <c r="K1112"/>
      <c r="L1112"/>
      <c r="M1112"/>
      <c r="O1112" s="70"/>
      <c r="P1112" s="34"/>
    </row>
    <row r="1113" spans="2:16" ht="11.25" customHeight="1">
      <c r="B1113" s="23"/>
      <c r="K1113"/>
      <c r="L1113"/>
      <c r="M1113"/>
      <c r="O1113" s="70"/>
      <c r="P1113" s="34"/>
    </row>
    <row r="1114" spans="2:16" ht="11.25" customHeight="1">
      <c r="B1114" s="23"/>
      <c r="K1114"/>
      <c r="L1114"/>
      <c r="M1114"/>
      <c r="O1114" s="70"/>
      <c r="P1114" s="34"/>
    </row>
    <row r="1115" spans="2:16" ht="11.25" customHeight="1">
      <c r="B1115" s="23"/>
      <c r="K1115"/>
      <c r="L1115"/>
      <c r="M1115"/>
      <c r="O1115" s="70"/>
      <c r="P1115" s="34"/>
    </row>
    <row r="1116" spans="2:16" ht="11.25" customHeight="1">
      <c r="B1116" s="23"/>
      <c r="K1116"/>
      <c r="L1116"/>
      <c r="M1116"/>
      <c r="O1116" s="70"/>
      <c r="P1116" s="34"/>
    </row>
    <row r="1117" spans="2:16" ht="11.25" customHeight="1">
      <c r="B1117" s="23"/>
      <c r="K1117"/>
      <c r="L1117"/>
      <c r="M1117"/>
      <c r="O1117" s="70"/>
      <c r="P1117" s="34"/>
    </row>
    <row r="1118" spans="2:16" ht="11.25" customHeight="1">
      <c r="B1118" s="23"/>
      <c r="K1118"/>
      <c r="L1118"/>
      <c r="M1118"/>
      <c r="O1118" s="70"/>
      <c r="P1118" s="34"/>
    </row>
    <row r="1119" spans="2:16" ht="11.25" customHeight="1">
      <c r="B1119" s="23"/>
      <c r="K1119"/>
      <c r="L1119"/>
      <c r="M1119"/>
      <c r="O1119" s="70"/>
      <c r="P1119" s="34"/>
    </row>
    <row r="1120" spans="2:16" ht="11.25" customHeight="1">
      <c r="B1120" s="23"/>
      <c r="K1120"/>
      <c r="L1120"/>
      <c r="M1120"/>
      <c r="O1120" s="70"/>
      <c r="P1120" s="34"/>
    </row>
    <row r="1121" spans="2:16" ht="11.25" customHeight="1">
      <c r="B1121" s="23"/>
      <c r="K1121"/>
      <c r="L1121"/>
      <c r="M1121"/>
      <c r="O1121" s="70"/>
      <c r="P1121" s="34"/>
    </row>
    <row r="1122" spans="2:16" ht="11.25" customHeight="1">
      <c r="B1122" s="23"/>
      <c r="K1122"/>
      <c r="L1122"/>
      <c r="M1122"/>
      <c r="O1122" s="70"/>
      <c r="P1122" s="34"/>
    </row>
    <row r="1123" spans="2:16" ht="11.25" customHeight="1">
      <c r="B1123" s="23"/>
      <c r="K1123"/>
      <c r="L1123"/>
      <c r="M1123"/>
      <c r="O1123" s="70"/>
      <c r="P1123" s="34"/>
    </row>
    <row r="1124" spans="2:16" ht="11.25" customHeight="1">
      <c r="B1124" s="23"/>
      <c r="K1124"/>
      <c r="L1124"/>
      <c r="M1124"/>
      <c r="O1124" s="70"/>
      <c r="P1124" s="34"/>
    </row>
    <row r="1125" spans="2:16" ht="11.25" customHeight="1">
      <c r="B1125" s="23"/>
      <c r="K1125"/>
      <c r="L1125"/>
      <c r="M1125"/>
      <c r="O1125" s="70"/>
      <c r="P1125" s="34"/>
    </row>
    <row r="1126" spans="2:16" ht="11.25" customHeight="1">
      <c r="B1126" s="23"/>
      <c r="K1126"/>
      <c r="L1126"/>
      <c r="M1126"/>
      <c r="O1126" s="70"/>
      <c r="P1126" s="34"/>
    </row>
    <row r="1127" spans="2:16" ht="11.25" customHeight="1">
      <c r="B1127" s="23"/>
      <c r="K1127"/>
      <c r="L1127"/>
      <c r="M1127"/>
      <c r="O1127" s="70"/>
      <c r="P1127" s="34"/>
    </row>
    <row r="1128" spans="2:16" ht="11.25" customHeight="1">
      <c r="B1128" s="23"/>
      <c r="K1128"/>
      <c r="L1128"/>
      <c r="M1128"/>
      <c r="O1128" s="70"/>
      <c r="P1128" s="34"/>
    </row>
    <row r="1129" spans="2:16" ht="11.25" customHeight="1">
      <c r="B1129" s="23"/>
      <c r="K1129"/>
      <c r="L1129"/>
      <c r="M1129"/>
      <c r="O1129" s="70"/>
      <c r="P1129" s="34"/>
    </row>
    <row r="1130" spans="2:16" ht="11.25" customHeight="1">
      <c r="B1130" s="23"/>
      <c r="K1130"/>
      <c r="L1130"/>
      <c r="M1130"/>
      <c r="O1130" s="70"/>
      <c r="P1130" s="34"/>
    </row>
    <row r="1131" spans="2:16" ht="11.25" customHeight="1">
      <c r="B1131" s="23"/>
      <c r="K1131"/>
      <c r="L1131"/>
      <c r="M1131"/>
      <c r="O1131" s="70"/>
      <c r="P1131" s="34"/>
    </row>
    <row r="1132" spans="2:16" ht="11.25" customHeight="1">
      <c r="B1132" s="23"/>
      <c r="K1132"/>
      <c r="L1132"/>
      <c r="M1132"/>
      <c r="O1132" s="70"/>
      <c r="P1132" s="34"/>
    </row>
    <row r="1133" spans="2:16" ht="11.25" customHeight="1">
      <c r="B1133" s="23"/>
      <c r="K1133"/>
      <c r="L1133"/>
      <c r="M1133"/>
      <c r="O1133" s="70"/>
      <c r="P1133" s="34"/>
    </row>
    <row r="1134" spans="2:16" ht="11.25" customHeight="1">
      <c r="B1134" s="23"/>
      <c r="K1134"/>
      <c r="L1134"/>
      <c r="M1134"/>
      <c r="O1134" s="70"/>
      <c r="P1134" s="34"/>
    </row>
    <row r="1135" spans="2:16" ht="11.25" customHeight="1">
      <c r="B1135" s="23"/>
      <c r="K1135"/>
      <c r="L1135"/>
      <c r="M1135"/>
      <c r="O1135" s="70"/>
      <c r="P1135" s="34"/>
    </row>
    <row r="1136" spans="2:16" ht="11.25" customHeight="1">
      <c r="B1136" s="23"/>
      <c r="K1136"/>
      <c r="L1136"/>
      <c r="M1136"/>
      <c r="O1136" s="70"/>
      <c r="P1136" s="34"/>
    </row>
    <row r="1137" spans="2:16" ht="11.25" customHeight="1">
      <c r="B1137" s="23"/>
      <c r="K1137"/>
      <c r="L1137"/>
      <c r="M1137"/>
      <c r="O1137" s="70"/>
      <c r="P1137" s="34"/>
    </row>
    <row r="1138" spans="2:16" ht="11.25" customHeight="1">
      <c r="B1138" s="23"/>
      <c r="K1138"/>
      <c r="L1138"/>
      <c r="M1138"/>
      <c r="O1138" s="70"/>
      <c r="P1138" s="34"/>
    </row>
    <row r="1139" spans="2:16" ht="11.25" customHeight="1">
      <c r="B1139" s="23"/>
      <c r="K1139"/>
      <c r="L1139"/>
      <c r="M1139"/>
      <c r="O1139" s="70"/>
      <c r="P1139" s="34"/>
    </row>
    <row r="1140" spans="2:16" ht="11.25" customHeight="1">
      <c r="B1140" s="23"/>
      <c r="K1140"/>
      <c r="L1140"/>
      <c r="M1140"/>
      <c r="O1140" s="70"/>
      <c r="P1140" s="34"/>
    </row>
    <row r="1141" spans="2:16" ht="11.25" customHeight="1">
      <c r="B1141" s="23"/>
      <c r="K1141"/>
      <c r="L1141"/>
      <c r="M1141"/>
      <c r="O1141" s="70"/>
      <c r="P1141" s="34"/>
    </row>
    <row r="1142" spans="2:16" ht="11.25" customHeight="1">
      <c r="B1142" s="23"/>
      <c r="K1142"/>
      <c r="L1142"/>
      <c r="M1142"/>
      <c r="O1142" s="70"/>
      <c r="P1142" s="34"/>
    </row>
    <row r="1143" spans="2:16" ht="11.25" customHeight="1">
      <c r="B1143" s="23"/>
      <c r="K1143"/>
      <c r="L1143"/>
      <c r="M1143"/>
      <c r="O1143" s="70"/>
      <c r="P1143" s="34"/>
    </row>
    <row r="1144" spans="2:16" ht="11.25" customHeight="1">
      <c r="B1144" s="23"/>
      <c r="K1144"/>
      <c r="L1144"/>
      <c r="M1144"/>
      <c r="O1144" s="70"/>
      <c r="P1144" s="34"/>
    </row>
    <row r="1145" spans="2:16" ht="11.25" customHeight="1">
      <c r="B1145" s="23"/>
      <c r="K1145"/>
      <c r="L1145"/>
      <c r="M1145"/>
      <c r="O1145" s="70"/>
      <c r="P1145" s="34"/>
    </row>
    <row r="1146" spans="2:16" ht="11.25" customHeight="1">
      <c r="B1146" s="23"/>
      <c r="K1146"/>
      <c r="L1146"/>
      <c r="M1146"/>
      <c r="O1146" s="70"/>
      <c r="P1146" s="34"/>
    </row>
    <row r="1147" spans="2:16" ht="11.25" customHeight="1">
      <c r="B1147" s="23"/>
      <c r="K1147"/>
      <c r="L1147"/>
      <c r="M1147"/>
      <c r="O1147" s="70"/>
      <c r="P1147" s="34"/>
    </row>
    <row r="1148" spans="2:16" ht="11.25" customHeight="1">
      <c r="B1148" s="23"/>
      <c r="K1148"/>
      <c r="L1148"/>
      <c r="M1148"/>
      <c r="O1148" s="70"/>
      <c r="P1148" s="34"/>
    </row>
    <row r="1149" spans="2:16" ht="11.25" customHeight="1">
      <c r="B1149" s="23"/>
      <c r="K1149"/>
      <c r="L1149"/>
      <c r="M1149"/>
      <c r="O1149" s="70"/>
      <c r="P1149" s="34"/>
    </row>
    <row r="1150" spans="2:16" ht="11.25" customHeight="1">
      <c r="B1150" s="23"/>
      <c r="K1150"/>
      <c r="L1150"/>
      <c r="M1150"/>
      <c r="O1150" s="70"/>
      <c r="P1150" s="34"/>
    </row>
    <row r="1151" spans="2:16" ht="11.25" customHeight="1">
      <c r="B1151" s="23"/>
      <c r="K1151"/>
      <c r="L1151"/>
      <c r="M1151"/>
      <c r="O1151" s="70"/>
      <c r="P1151" s="34"/>
    </row>
    <row r="1152" spans="2:16" ht="11.25" customHeight="1">
      <c r="B1152" s="23"/>
      <c r="K1152"/>
      <c r="L1152"/>
      <c r="M1152"/>
      <c r="O1152" s="70"/>
      <c r="P1152" s="34"/>
    </row>
    <row r="1153" spans="2:16" ht="11.25" customHeight="1">
      <c r="B1153" s="23"/>
      <c r="K1153"/>
      <c r="L1153"/>
      <c r="M1153"/>
      <c r="O1153" s="70"/>
      <c r="P1153" s="34"/>
    </row>
    <row r="1154" spans="2:16" ht="11.25" customHeight="1">
      <c r="B1154" s="23"/>
      <c r="K1154"/>
      <c r="L1154"/>
      <c r="M1154"/>
      <c r="O1154" s="70"/>
      <c r="P1154" s="34"/>
    </row>
    <row r="1155" spans="2:16" ht="11.25" customHeight="1">
      <c r="B1155" s="23"/>
      <c r="K1155"/>
      <c r="L1155"/>
      <c r="M1155"/>
      <c r="O1155" s="70"/>
      <c r="P1155" s="34"/>
    </row>
    <row r="1156" spans="2:16" ht="11.25" customHeight="1">
      <c r="B1156" s="23"/>
      <c r="K1156"/>
      <c r="L1156"/>
      <c r="M1156"/>
      <c r="O1156" s="70"/>
      <c r="P1156" s="34"/>
    </row>
    <row r="1157" spans="2:16" ht="11.25" customHeight="1">
      <c r="B1157" s="23"/>
      <c r="K1157"/>
      <c r="L1157"/>
      <c r="M1157"/>
      <c r="O1157" s="70"/>
      <c r="P1157" s="34"/>
    </row>
    <row r="1158" spans="2:16" ht="11.25" customHeight="1">
      <c r="B1158" s="23"/>
      <c r="K1158"/>
      <c r="L1158"/>
      <c r="M1158"/>
      <c r="O1158" s="70"/>
      <c r="P1158" s="34"/>
    </row>
    <row r="1159" spans="2:16" ht="11.25" customHeight="1">
      <c r="B1159" s="23"/>
      <c r="K1159"/>
      <c r="L1159"/>
      <c r="M1159"/>
      <c r="O1159" s="70"/>
      <c r="P1159" s="34"/>
    </row>
    <row r="1160" spans="2:16" ht="11.25" customHeight="1">
      <c r="B1160" s="23"/>
      <c r="K1160"/>
      <c r="L1160"/>
      <c r="M1160"/>
      <c r="O1160" s="70"/>
      <c r="P1160" s="34"/>
    </row>
    <row r="1161" spans="2:16" ht="11.25" customHeight="1">
      <c r="B1161" s="23"/>
      <c r="K1161"/>
      <c r="L1161"/>
      <c r="M1161"/>
      <c r="O1161" s="70"/>
      <c r="P1161" s="34"/>
    </row>
    <row r="1162" spans="2:16" ht="11.25" customHeight="1">
      <c r="B1162" s="23"/>
      <c r="K1162"/>
      <c r="L1162"/>
      <c r="M1162"/>
      <c r="O1162" s="70"/>
      <c r="P1162" s="34"/>
    </row>
    <row r="1163" spans="2:16" ht="11.25" customHeight="1">
      <c r="B1163" s="23"/>
      <c r="K1163"/>
      <c r="L1163"/>
      <c r="M1163"/>
      <c r="O1163" s="70"/>
      <c r="P1163" s="34"/>
    </row>
    <row r="1164" spans="2:16" ht="11.25" customHeight="1">
      <c r="B1164" s="23"/>
      <c r="K1164"/>
      <c r="L1164"/>
      <c r="M1164"/>
      <c r="O1164" s="70"/>
      <c r="P1164" s="34"/>
    </row>
    <row r="1165" spans="2:16" ht="11.25" customHeight="1">
      <c r="B1165" s="23"/>
      <c r="K1165"/>
      <c r="L1165"/>
      <c r="M1165"/>
      <c r="O1165" s="70"/>
      <c r="P1165" s="34"/>
    </row>
    <row r="1166" spans="2:16" ht="11.25" customHeight="1">
      <c r="B1166" s="23"/>
      <c r="K1166"/>
      <c r="L1166"/>
      <c r="M1166"/>
      <c r="O1166" s="70"/>
      <c r="P1166" s="34"/>
    </row>
    <row r="1167" spans="2:16" ht="11.25" customHeight="1">
      <c r="B1167" s="23"/>
      <c r="K1167"/>
      <c r="L1167"/>
      <c r="M1167"/>
      <c r="O1167" s="70"/>
      <c r="P1167" s="34"/>
    </row>
    <row r="1168" spans="2:16" ht="11.25" customHeight="1">
      <c r="B1168" s="23"/>
      <c r="K1168"/>
      <c r="L1168"/>
      <c r="M1168"/>
      <c r="O1168" s="70"/>
      <c r="P1168" s="34"/>
    </row>
    <row r="1169" spans="2:16" ht="11.25" customHeight="1">
      <c r="B1169" s="23"/>
      <c r="K1169"/>
      <c r="L1169"/>
      <c r="M1169"/>
      <c r="O1169" s="70"/>
      <c r="P1169" s="34"/>
    </row>
    <row r="1170" spans="2:16" ht="11.25" customHeight="1">
      <c r="B1170" s="23"/>
      <c r="K1170"/>
      <c r="L1170"/>
      <c r="M1170"/>
      <c r="O1170" s="70"/>
      <c r="P1170" s="34"/>
    </row>
    <row r="1171" spans="2:16" ht="11.25" customHeight="1">
      <c r="B1171" s="23"/>
      <c r="K1171"/>
      <c r="L1171"/>
      <c r="M1171"/>
      <c r="O1171" s="70"/>
      <c r="P1171" s="34"/>
    </row>
    <row r="1172" spans="2:16" ht="11.25" customHeight="1">
      <c r="B1172" s="23"/>
      <c r="K1172"/>
      <c r="L1172"/>
      <c r="M1172"/>
      <c r="O1172" s="70"/>
      <c r="P1172" s="34"/>
    </row>
    <row r="1173" spans="2:16" ht="11.25" customHeight="1">
      <c r="B1173" s="23"/>
      <c r="K1173"/>
      <c r="L1173"/>
      <c r="M1173"/>
      <c r="O1173" s="70"/>
      <c r="P1173" s="34"/>
    </row>
    <row r="1174" spans="2:16" ht="11.25" customHeight="1">
      <c r="B1174" s="23"/>
      <c r="K1174"/>
      <c r="L1174"/>
      <c r="M1174"/>
      <c r="O1174" s="70"/>
      <c r="P1174" s="34"/>
    </row>
    <row r="1175" spans="2:16" ht="11.25" customHeight="1">
      <c r="B1175" s="23"/>
      <c r="K1175"/>
      <c r="L1175"/>
      <c r="M1175"/>
      <c r="O1175" s="70"/>
      <c r="P1175" s="34"/>
    </row>
    <row r="1176" spans="2:16" ht="11.25" customHeight="1">
      <c r="B1176" s="23"/>
      <c r="K1176"/>
      <c r="L1176"/>
      <c r="M1176"/>
      <c r="O1176" s="70"/>
      <c r="P1176" s="34"/>
    </row>
    <row r="1177" spans="2:16" ht="11.25" customHeight="1">
      <c r="B1177" s="23"/>
      <c r="K1177"/>
      <c r="L1177"/>
      <c r="M1177"/>
      <c r="O1177" s="70"/>
      <c r="P1177" s="34"/>
    </row>
    <row r="1178" spans="2:16" ht="11.25" customHeight="1">
      <c r="B1178" s="23"/>
      <c r="K1178"/>
      <c r="L1178"/>
      <c r="M1178"/>
      <c r="O1178" s="70"/>
      <c r="P1178" s="34"/>
    </row>
    <row r="1179" spans="2:16" ht="11.25" customHeight="1">
      <c r="B1179" s="23"/>
      <c r="K1179"/>
      <c r="L1179"/>
      <c r="M1179"/>
      <c r="O1179" s="70"/>
      <c r="P1179" s="34"/>
    </row>
    <row r="1180" spans="2:16" ht="11.25" customHeight="1">
      <c r="B1180" s="23"/>
      <c r="K1180"/>
      <c r="L1180"/>
      <c r="M1180"/>
      <c r="O1180" s="70"/>
      <c r="P1180" s="34"/>
    </row>
    <row r="1181" spans="2:16" ht="11.25" customHeight="1">
      <c r="B1181" s="23"/>
      <c r="K1181"/>
      <c r="L1181"/>
      <c r="M1181"/>
      <c r="O1181" s="70"/>
      <c r="P1181" s="34"/>
    </row>
    <row r="1182" spans="2:16" ht="11.25" customHeight="1">
      <c r="B1182" s="23"/>
      <c r="K1182"/>
      <c r="L1182"/>
      <c r="M1182"/>
      <c r="O1182" s="70"/>
      <c r="P1182" s="34"/>
    </row>
    <row r="1183" spans="2:16" ht="11.25" customHeight="1">
      <c r="B1183" s="23"/>
      <c r="K1183"/>
      <c r="L1183"/>
      <c r="M1183"/>
      <c r="O1183" s="70"/>
      <c r="P1183" s="34"/>
    </row>
    <row r="1184" spans="2:16" ht="11.25" customHeight="1">
      <c r="B1184" s="23"/>
      <c r="K1184"/>
      <c r="L1184"/>
      <c r="M1184"/>
      <c r="O1184" s="70"/>
      <c r="P1184" s="34"/>
    </row>
    <row r="1185" spans="2:16" ht="11.25" customHeight="1">
      <c r="B1185" s="23"/>
      <c r="K1185"/>
      <c r="L1185"/>
      <c r="M1185"/>
      <c r="O1185" s="70"/>
      <c r="P1185" s="34"/>
    </row>
    <row r="1186" spans="2:16" ht="11.25" customHeight="1">
      <c r="B1186" s="23"/>
      <c r="K1186"/>
      <c r="L1186"/>
      <c r="M1186"/>
      <c r="O1186" s="70"/>
      <c r="P1186" s="34"/>
    </row>
    <row r="1187" spans="2:16" ht="11.25" customHeight="1">
      <c r="B1187" s="23"/>
      <c r="K1187"/>
      <c r="L1187"/>
      <c r="M1187"/>
      <c r="O1187" s="70"/>
      <c r="P1187" s="34"/>
    </row>
    <row r="1188" spans="2:16" ht="11.25" customHeight="1">
      <c r="B1188" s="23"/>
      <c r="K1188"/>
      <c r="L1188"/>
      <c r="M1188"/>
      <c r="O1188" s="70"/>
      <c r="P1188" s="34"/>
    </row>
    <row r="1189" spans="2:16" ht="11.25" customHeight="1">
      <c r="B1189" s="23"/>
      <c r="K1189"/>
      <c r="L1189"/>
      <c r="M1189"/>
      <c r="O1189" s="70"/>
      <c r="P1189" s="34"/>
    </row>
    <row r="1190" spans="2:16" ht="11.25" customHeight="1">
      <c r="B1190" s="23"/>
      <c r="K1190"/>
      <c r="L1190"/>
      <c r="M1190"/>
      <c r="O1190" s="70"/>
      <c r="P1190" s="34"/>
    </row>
    <row r="1191" spans="2:16" ht="11.25" customHeight="1">
      <c r="B1191" s="23"/>
      <c r="K1191"/>
      <c r="L1191"/>
      <c r="M1191"/>
      <c r="O1191" s="70"/>
      <c r="P1191" s="34"/>
    </row>
    <row r="1192" spans="2:16" ht="11.25" customHeight="1">
      <c r="B1192" s="23"/>
      <c r="K1192"/>
      <c r="L1192"/>
      <c r="M1192"/>
      <c r="O1192" s="70"/>
      <c r="P1192" s="34"/>
    </row>
    <row r="1193" spans="2:16" ht="11.25" customHeight="1">
      <c r="B1193" s="23"/>
      <c r="K1193"/>
      <c r="L1193"/>
      <c r="M1193"/>
      <c r="O1193" s="70"/>
      <c r="P1193" s="34"/>
    </row>
    <row r="1194" spans="2:16" ht="11.25" customHeight="1">
      <c r="B1194" s="23"/>
      <c r="K1194"/>
      <c r="L1194"/>
      <c r="M1194"/>
      <c r="O1194" s="70"/>
      <c r="P1194" s="34"/>
    </row>
    <row r="1195" spans="2:16" ht="11.25" customHeight="1">
      <c r="B1195" s="23"/>
      <c r="K1195"/>
      <c r="L1195"/>
      <c r="M1195"/>
      <c r="O1195" s="70"/>
      <c r="P1195" s="34"/>
    </row>
    <row r="1196" spans="2:16" ht="11.25" customHeight="1">
      <c r="B1196" s="23"/>
      <c r="K1196"/>
      <c r="L1196"/>
      <c r="M1196"/>
      <c r="O1196" s="70"/>
      <c r="P1196" s="34"/>
    </row>
    <row r="1197" spans="2:16" ht="11.25" customHeight="1">
      <c r="B1197" s="23"/>
      <c r="K1197"/>
      <c r="L1197"/>
      <c r="M1197"/>
      <c r="O1197" s="70"/>
      <c r="P1197" s="34"/>
    </row>
    <row r="1198" spans="2:16" ht="11.25" customHeight="1">
      <c r="B1198" s="23"/>
      <c r="K1198"/>
      <c r="L1198"/>
      <c r="M1198"/>
      <c r="O1198" s="70"/>
      <c r="P1198" s="34"/>
    </row>
    <row r="1199" spans="2:16" ht="11.25" customHeight="1">
      <c r="B1199" s="23"/>
      <c r="K1199"/>
      <c r="L1199"/>
      <c r="M1199"/>
      <c r="O1199" s="70"/>
      <c r="P1199" s="34"/>
    </row>
    <row r="1200" spans="2:16" ht="11.25" customHeight="1">
      <c r="B1200" s="23"/>
      <c r="K1200"/>
      <c r="L1200"/>
      <c r="M1200"/>
      <c r="O1200" s="70"/>
      <c r="P1200" s="34"/>
    </row>
    <row r="1201" spans="2:16" ht="11.25" customHeight="1">
      <c r="B1201" s="23"/>
      <c r="K1201"/>
      <c r="L1201"/>
      <c r="M1201"/>
      <c r="O1201" s="70"/>
      <c r="P1201" s="34"/>
    </row>
    <row r="1202" spans="2:16" ht="11.25" customHeight="1">
      <c r="B1202" s="23"/>
      <c r="K1202"/>
      <c r="L1202"/>
      <c r="M1202"/>
      <c r="O1202" s="70"/>
      <c r="P1202" s="34"/>
    </row>
    <row r="1203" spans="2:16" ht="11.25" customHeight="1">
      <c r="B1203" s="23"/>
      <c r="K1203"/>
      <c r="L1203"/>
      <c r="M1203"/>
      <c r="O1203" s="70"/>
      <c r="P1203" s="34"/>
    </row>
    <row r="1204" spans="2:16" ht="11.25" customHeight="1">
      <c r="B1204" s="23"/>
      <c r="K1204"/>
      <c r="L1204"/>
      <c r="M1204"/>
      <c r="O1204" s="70"/>
      <c r="P1204" s="34"/>
    </row>
    <row r="1205" spans="2:16" ht="11.25" customHeight="1">
      <c r="B1205" s="23"/>
      <c r="K1205"/>
      <c r="L1205"/>
      <c r="M1205"/>
      <c r="O1205" s="70"/>
      <c r="P1205" s="34"/>
    </row>
    <row r="1206" spans="2:16" ht="11.25" customHeight="1">
      <c r="B1206" s="23"/>
      <c r="K1206"/>
      <c r="L1206"/>
      <c r="M1206"/>
      <c r="O1206" s="70"/>
      <c r="P1206" s="34"/>
    </row>
    <row r="1207" spans="2:16" ht="11.25" customHeight="1">
      <c r="B1207" s="23"/>
      <c r="K1207"/>
      <c r="L1207"/>
      <c r="M1207"/>
      <c r="O1207" s="70"/>
      <c r="P1207" s="34"/>
    </row>
    <row r="1208" spans="2:16" ht="11.25" customHeight="1">
      <c r="B1208" s="23"/>
      <c r="K1208"/>
      <c r="L1208"/>
      <c r="M1208"/>
      <c r="O1208" s="70"/>
      <c r="P1208" s="34"/>
    </row>
    <row r="1209" spans="2:16" ht="11.25" customHeight="1">
      <c r="B1209" s="23"/>
      <c r="K1209"/>
      <c r="L1209"/>
      <c r="M1209"/>
      <c r="O1209" s="70"/>
      <c r="P1209" s="34"/>
    </row>
    <row r="1210" spans="2:16" ht="11.25" customHeight="1">
      <c r="B1210" s="23"/>
      <c r="K1210"/>
      <c r="L1210"/>
      <c r="M1210"/>
      <c r="O1210" s="70"/>
      <c r="P1210" s="34"/>
    </row>
    <row r="1211" spans="2:16" ht="11.25" customHeight="1">
      <c r="B1211" s="23"/>
      <c r="K1211"/>
      <c r="L1211"/>
      <c r="M1211"/>
      <c r="O1211" s="70"/>
      <c r="P1211" s="34"/>
    </row>
    <row r="1212" spans="2:16" ht="11.25" customHeight="1">
      <c r="B1212" s="23"/>
      <c r="K1212"/>
      <c r="L1212"/>
      <c r="M1212"/>
      <c r="O1212" s="70"/>
      <c r="P1212" s="34"/>
    </row>
    <row r="1213" spans="2:16" ht="11.25" customHeight="1">
      <c r="B1213" s="23"/>
      <c r="K1213"/>
      <c r="L1213"/>
      <c r="M1213"/>
      <c r="O1213" s="70"/>
      <c r="P1213" s="34"/>
    </row>
    <row r="1214" spans="2:16" ht="11.25" customHeight="1">
      <c r="B1214" s="23"/>
      <c r="K1214"/>
      <c r="L1214"/>
      <c r="M1214"/>
      <c r="O1214" s="70"/>
      <c r="P1214" s="34"/>
    </row>
    <row r="1215" spans="2:16" ht="11.25" customHeight="1">
      <c r="B1215" s="23"/>
      <c r="K1215"/>
      <c r="L1215"/>
      <c r="M1215"/>
      <c r="O1215" s="70"/>
      <c r="P1215" s="34"/>
    </row>
    <row r="1216" spans="2:16" ht="11.25" customHeight="1">
      <c r="B1216" s="23"/>
      <c r="K1216"/>
      <c r="L1216"/>
      <c r="M1216"/>
      <c r="O1216" s="70"/>
      <c r="P1216" s="34"/>
    </row>
    <row r="1217" spans="2:16" ht="11.25" customHeight="1">
      <c r="B1217" s="23"/>
      <c r="K1217"/>
      <c r="L1217"/>
      <c r="M1217"/>
      <c r="O1217" s="70"/>
      <c r="P1217" s="34"/>
    </row>
    <row r="1218" spans="2:16" ht="11.25" customHeight="1">
      <c r="B1218" s="23"/>
      <c r="K1218"/>
      <c r="L1218"/>
      <c r="M1218"/>
      <c r="O1218" s="70"/>
      <c r="P1218" s="34"/>
    </row>
    <row r="1219" spans="2:16" ht="11.25" customHeight="1">
      <c r="B1219" s="23"/>
      <c r="K1219"/>
      <c r="L1219"/>
      <c r="M1219"/>
      <c r="O1219" s="70"/>
      <c r="P1219" s="34"/>
    </row>
    <row r="1220" spans="2:16" ht="11.25" customHeight="1">
      <c r="B1220" s="23"/>
      <c r="K1220"/>
      <c r="L1220"/>
      <c r="M1220"/>
      <c r="O1220" s="70"/>
      <c r="P1220" s="34"/>
    </row>
    <row r="1221" spans="2:16" ht="11.25" customHeight="1">
      <c r="B1221" s="23"/>
      <c r="K1221"/>
      <c r="L1221"/>
      <c r="M1221"/>
      <c r="O1221" s="70"/>
      <c r="P1221" s="34"/>
    </row>
    <row r="1222" spans="2:16" ht="11.25" customHeight="1">
      <c r="B1222" s="23"/>
      <c r="K1222"/>
      <c r="L1222"/>
      <c r="M1222"/>
      <c r="O1222" s="70"/>
      <c r="P1222" s="34"/>
    </row>
    <row r="1223" spans="2:16" ht="11.25" customHeight="1">
      <c r="B1223" s="23"/>
      <c r="K1223"/>
      <c r="L1223"/>
      <c r="M1223"/>
      <c r="O1223" s="70"/>
      <c r="P1223" s="34"/>
    </row>
    <row r="1224" spans="2:16" ht="11.25" customHeight="1">
      <c r="B1224" s="23"/>
      <c r="K1224"/>
      <c r="L1224"/>
      <c r="M1224"/>
      <c r="O1224" s="70"/>
      <c r="P1224" s="34"/>
    </row>
    <row r="1225" spans="2:16" ht="11.25" customHeight="1">
      <c r="B1225" s="23"/>
      <c r="K1225"/>
      <c r="L1225"/>
      <c r="M1225"/>
      <c r="O1225" s="70"/>
      <c r="P1225" s="34"/>
    </row>
    <row r="1226" spans="2:16" ht="11.25" customHeight="1">
      <c r="B1226" s="23"/>
      <c r="K1226"/>
      <c r="L1226"/>
      <c r="M1226"/>
      <c r="O1226" s="70"/>
      <c r="P1226" s="34"/>
    </row>
    <row r="1227" spans="2:16" ht="11.25" customHeight="1">
      <c r="B1227" s="23"/>
      <c r="K1227"/>
      <c r="L1227"/>
      <c r="M1227"/>
      <c r="O1227" s="70"/>
      <c r="P1227" s="34"/>
    </row>
    <row r="1228" spans="2:16" ht="11.25" customHeight="1">
      <c r="B1228" s="23"/>
      <c r="K1228"/>
      <c r="L1228"/>
      <c r="M1228"/>
      <c r="O1228" s="70"/>
      <c r="P1228" s="34"/>
    </row>
    <row r="1229" spans="2:16" ht="11.25" customHeight="1">
      <c r="B1229" s="23"/>
      <c r="K1229"/>
      <c r="L1229"/>
      <c r="M1229"/>
      <c r="O1229" s="70"/>
      <c r="P1229" s="34"/>
    </row>
    <row r="1230" spans="2:16" ht="11.25" customHeight="1">
      <c r="B1230" s="23"/>
      <c r="K1230"/>
      <c r="L1230"/>
      <c r="M1230"/>
      <c r="O1230" s="70"/>
      <c r="P1230" s="34"/>
    </row>
    <row r="1231" spans="2:16" ht="11.25" customHeight="1">
      <c r="B1231" s="23"/>
      <c r="K1231"/>
      <c r="L1231"/>
      <c r="M1231"/>
      <c r="O1231" s="70"/>
      <c r="P1231" s="34"/>
    </row>
    <row r="1232" spans="2:16" ht="11.25" customHeight="1">
      <c r="B1232" s="23"/>
      <c r="K1232"/>
      <c r="L1232"/>
      <c r="M1232"/>
      <c r="O1232" s="70"/>
      <c r="P1232" s="34"/>
    </row>
    <row r="1233" spans="2:16" ht="11.25" customHeight="1">
      <c r="B1233" s="23"/>
      <c r="K1233"/>
      <c r="L1233"/>
      <c r="M1233"/>
      <c r="O1233" s="70"/>
      <c r="P1233" s="34"/>
    </row>
    <row r="1234" spans="2:16" ht="11.25" customHeight="1">
      <c r="B1234" s="23"/>
      <c r="K1234"/>
      <c r="L1234"/>
      <c r="M1234"/>
      <c r="O1234" s="70"/>
      <c r="P1234" s="34"/>
    </row>
    <row r="1235" spans="2:16" ht="11.25" customHeight="1">
      <c r="B1235" s="23"/>
      <c r="K1235"/>
      <c r="L1235"/>
      <c r="M1235"/>
      <c r="O1235" s="70"/>
      <c r="P1235" s="34"/>
    </row>
    <row r="1236" spans="2:16" ht="11.25" customHeight="1">
      <c r="B1236" s="23"/>
      <c r="K1236"/>
      <c r="L1236"/>
      <c r="M1236"/>
      <c r="O1236" s="70"/>
      <c r="P1236" s="34"/>
    </row>
    <row r="1237" spans="2:16" ht="11.25" customHeight="1">
      <c r="B1237" s="23"/>
      <c r="K1237"/>
      <c r="L1237"/>
      <c r="M1237"/>
      <c r="O1237" s="70"/>
      <c r="P1237" s="34"/>
    </row>
    <row r="1238" spans="2:16" ht="11.25" customHeight="1">
      <c r="B1238" s="23"/>
      <c r="K1238"/>
      <c r="L1238"/>
      <c r="M1238"/>
      <c r="O1238" s="70"/>
      <c r="P1238" s="34"/>
    </row>
    <row r="1239" spans="2:16" ht="11.25" customHeight="1">
      <c r="B1239" s="23"/>
      <c r="K1239"/>
      <c r="L1239"/>
      <c r="M1239"/>
      <c r="O1239" s="70"/>
      <c r="P1239" s="34"/>
    </row>
    <row r="1240" spans="2:16" ht="11.25" customHeight="1">
      <c r="B1240" s="23"/>
      <c r="K1240"/>
      <c r="L1240"/>
      <c r="M1240"/>
      <c r="O1240" s="70"/>
      <c r="P1240" s="34"/>
    </row>
    <row r="1241" spans="2:16" ht="11.25" customHeight="1">
      <c r="B1241" s="23"/>
      <c r="K1241"/>
      <c r="L1241"/>
      <c r="M1241"/>
      <c r="O1241" s="70"/>
      <c r="P1241" s="34"/>
    </row>
    <row r="1242" spans="2:16" ht="11.25" customHeight="1">
      <c r="B1242" s="23"/>
      <c r="K1242"/>
      <c r="L1242"/>
      <c r="M1242"/>
      <c r="O1242" s="70"/>
      <c r="P1242" s="34"/>
    </row>
    <row r="1243" spans="2:16" ht="11.25" customHeight="1">
      <c r="B1243" s="23"/>
      <c r="K1243"/>
      <c r="L1243"/>
      <c r="M1243"/>
      <c r="O1243" s="70"/>
      <c r="P1243" s="34"/>
    </row>
    <row r="1244" spans="2:16" ht="11.25" customHeight="1">
      <c r="B1244" s="23"/>
      <c r="K1244"/>
      <c r="L1244"/>
      <c r="M1244"/>
      <c r="O1244" s="70"/>
      <c r="P1244" s="34"/>
    </row>
    <row r="1245" spans="2:16" ht="11.25" customHeight="1">
      <c r="B1245" s="23"/>
      <c r="K1245"/>
      <c r="L1245"/>
      <c r="M1245"/>
      <c r="O1245" s="70"/>
      <c r="P1245" s="34"/>
    </row>
    <row r="1246" spans="2:16" ht="11.25" customHeight="1">
      <c r="B1246" s="23"/>
      <c r="K1246"/>
      <c r="L1246"/>
      <c r="M1246"/>
      <c r="O1246" s="70"/>
      <c r="P1246" s="34"/>
    </row>
    <row r="1247" spans="2:16" ht="11.25" customHeight="1">
      <c r="B1247" s="23"/>
      <c r="K1247"/>
      <c r="L1247"/>
      <c r="M1247"/>
      <c r="O1247" s="70"/>
      <c r="P1247" s="34"/>
    </row>
    <row r="1248" spans="2:16" ht="11.25" customHeight="1">
      <c r="B1248" s="23"/>
      <c r="K1248"/>
      <c r="L1248"/>
      <c r="M1248"/>
      <c r="O1248" s="70"/>
      <c r="P1248" s="34"/>
    </row>
    <row r="1249" spans="2:16" ht="11.25" customHeight="1">
      <c r="B1249" s="23"/>
      <c r="K1249"/>
      <c r="L1249"/>
      <c r="M1249"/>
      <c r="O1249" s="70"/>
      <c r="P1249" s="34"/>
    </row>
    <row r="1250" spans="2:16" ht="11.25" customHeight="1">
      <c r="B1250" s="23"/>
      <c r="K1250"/>
      <c r="L1250"/>
      <c r="M1250"/>
      <c r="O1250" s="70"/>
      <c r="P1250" s="34"/>
    </row>
    <row r="1251" spans="2:16" ht="11.25" customHeight="1">
      <c r="B1251" s="23"/>
      <c r="K1251"/>
      <c r="L1251"/>
      <c r="M1251"/>
      <c r="O1251" s="70"/>
      <c r="P1251" s="34"/>
    </row>
    <row r="1252" spans="2:16" ht="11.25" customHeight="1">
      <c r="B1252" s="23"/>
      <c r="K1252"/>
      <c r="L1252"/>
      <c r="M1252"/>
      <c r="O1252" s="70"/>
      <c r="P1252" s="34"/>
    </row>
    <row r="1253" spans="2:16" ht="11.25" customHeight="1">
      <c r="B1253" s="23"/>
      <c r="K1253"/>
      <c r="L1253"/>
      <c r="M1253"/>
      <c r="O1253" s="70"/>
      <c r="P1253" s="34"/>
    </row>
    <row r="1254" spans="2:16" ht="11.25" customHeight="1">
      <c r="B1254" s="23"/>
      <c r="K1254"/>
      <c r="L1254"/>
      <c r="M1254"/>
      <c r="O1254" s="70"/>
      <c r="P1254" s="34"/>
    </row>
    <row r="1255" spans="2:16" ht="11.25" customHeight="1">
      <c r="B1255" s="23"/>
      <c r="K1255"/>
      <c r="L1255"/>
      <c r="M1255"/>
      <c r="O1255" s="70"/>
      <c r="P1255" s="34"/>
    </row>
    <row r="1256" spans="2:16" ht="11.25" customHeight="1">
      <c r="B1256" s="23"/>
      <c r="K1256"/>
      <c r="L1256"/>
      <c r="M1256"/>
      <c r="O1256" s="70"/>
      <c r="P1256" s="34"/>
    </row>
    <row r="1257" spans="2:16" ht="11.25" customHeight="1">
      <c r="B1257" s="23"/>
      <c r="K1257"/>
      <c r="L1257"/>
      <c r="M1257"/>
      <c r="O1257" s="70"/>
      <c r="P1257" s="34"/>
    </row>
    <row r="1258" spans="2:16" ht="11.25" customHeight="1">
      <c r="B1258" s="23"/>
      <c r="K1258"/>
      <c r="L1258"/>
      <c r="M1258"/>
      <c r="O1258" s="70"/>
      <c r="P1258" s="34"/>
    </row>
    <row r="1259" spans="2:16" ht="11.25" customHeight="1">
      <c r="B1259" s="23"/>
      <c r="K1259"/>
      <c r="L1259"/>
      <c r="M1259"/>
      <c r="O1259" s="70"/>
      <c r="P1259" s="34"/>
    </row>
    <row r="1260" spans="2:16" ht="11.25" customHeight="1">
      <c r="B1260" s="23"/>
      <c r="K1260"/>
      <c r="L1260"/>
      <c r="M1260"/>
      <c r="O1260" s="70"/>
    </row>
    <row r="1261" spans="2:16" ht="11.25" customHeight="1">
      <c r="D1261" s="34"/>
      <c r="E1261" s="34"/>
      <c r="F1261" s="34"/>
      <c r="G1261" s="67"/>
      <c r="H1261"/>
      <c r="I1261"/>
      <c r="K1261"/>
      <c r="L1261"/>
      <c r="M1261"/>
      <c r="O1261" s="70"/>
    </row>
    <row r="1281" spans="5:24">
      <c r="E1281" s="34"/>
      <c r="F1281" s="34"/>
      <c r="G1281" s="34"/>
      <c r="H1281" s="34"/>
      <c r="I1281" s="34"/>
      <c r="J1281" s="34"/>
      <c r="K1281" s="34"/>
      <c r="L1281" s="34"/>
      <c r="M1281" s="34"/>
      <c r="N1281" s="34"/>
      <c r="O1281" s="34"/>
      <c r="P1281" s="34"/>
      <c r="Q1281" s="34"/>
      <c r="R1281" s="34"/>
      <c r="S1281" s="34"/>
      <c r="T1281" s="34"/>
      <c r="U1281" s="34"/>
      <c r="V1281" s="34"/>
      <c r="W1281" s="34"/>
      <c r="X1281" s="34"/>
    </row>
    <row r="1282" spans="5:24">
      <c r="O1282" s="70"/>
    </row>
    <row r="1283" spans="5:24">
      <c r="O1283" s="70"/>
    </row>
    <row r="1284" spans="5:24">
      <c r="O1284" s="70"/>
    </row>
    <row r="1285" spans="5:24">
      <c r="O1285" s="70"/>
    </row>
    <row r="1286" spans="5:24">
      <c r="O1286" s="70"/>
    </row>
    <row r="1287" spans="5:24">
      <c r="O1287" s="70"/>
    </row>
    <row r="1288" spans="5:24">
      <c r="O1288" s="70"/>
    </row>
    <row r="1289" spans="5:24">
      <c r="O1289" s="70"/>
    </row>
    <row r="1290" spans="5:24">
      <c r="O1290" s="70"/>
    </row>
    <row r="1291" spans="5:24">
      <c r="O1291" s="70"/>
    </row>
    <row r="1292" spans="5:24">
      <c r="O1292" s="70"/>
    </row>
    <row r="1293" spans="5:24">
      <c r="O1293" s="70"/>
    </row>
    <row r="1294" spans="5:24">
      <c r="O1294" s="70"/>
    </row>
    <row r="1295" spans="5:24">
      <c r="O1295" s="70"/>
    </row>
    <row r="1296" spans="5:24">
      <c r="O1296" s="70"/>
    </row>
    <row r="1297" spans="15:15">
      <c r="O1297" s="70"/>
    </row>
    <row r="1298" spans="15:15">
      <c r="O1298" s="70"/>
    </row>
    <row r="1299" spans="15:15">
      <c r="O1299" s="70"/>
    </row>
    <row r="1300" spans="15:15">
      <c r="O1300" s="70"/>
    </row>
    <row r="1301" spans="15:15">
      <c r="O1301" s="70"/>
    </row>
    <row r="1302" spans="15:15">
      <c r="O1302" s="70"/>
    </row>
    <row r="1303" spans="15:15">
      <c r="O1303" s="70"/>
    </row>
    <row r="1304" spans="15:15">
      <c r="O1304" s="70"/>
    </row>
    <row r="1305" spans="15:15">
      <c r="O1305" s="70"/>
    </row>
    <row r="1306" spans="15:15">
      <c r="O1306" s="70"/>
    </row>
    <row r="1307" spans="15:15">
      <c r="O1307" s="70"/>
    </row>
    <row r="1308" spans="15:15">
      <c r="O1308" s="70"/>
    </row>
    <row r="1309" spans="15:15">
      <c r="O1309" s="70"/>
    </row>
    <row r="1310" spans="15:15">
      <c r="O1310" s="70"/>
    </row>
    <row r="1311" spans="15:15">
      <c r="O1311" s="70"/>
    </row>
    <row r="1312" spans="15:15">
      <c r="O1312" s="70"/>
    </row>
    <row r="1313" spans="15:15">
      <c r="O1313" s="70"/>
    </row>
    <row r="1314" spans="15:15">
      <c r="O1314" s="70"/>
    </row>
    <row r="1315" spans="15:15">
      <c r="O1315" s="70"/>
    </row>
    <row r="1316" spans="15:15">
      <c r="O1316" s="70"/>
    </row>
    <row r="1317" spans="15:15">
      <c r="O1317" s="70"/>
    </row>
    <row r="1318" spans="15:15">
      <c r="O1318" s="70"/>
    </row>
    <row r="1319" spans="15:15">
      <c r="O1319" s="70"/>
    </row>
    <row r="1320" spans="15:15">
      <c r="O1320" s="70"/>
    </row>
    <row r="1321" spans="15:15">
      <c r="O1321" s="70"/>
    </row>
    <row r="1322" spans="15:15">
      <c r="O1322" s="70"/>
    </row>
    <row r="1323" spans="15:15">
      <c r="O1323" s="70"/>
    </row>
    <row r="1324" spans="15:15">
      <c r="O1324" s="70"/>
    </row>
    <row r="1325" spans="15:15">
      <c r="O1325" s="70"/>
    </row>
    <row r="1326" spans="15:15">
      <c r="O1326" s="70"/>
    </row>
    <row r="1327" spans="15:15">
      <c r="O1327" s="70"/>
    </row>
    <row r="1328" spans="15:15">
      <c r="O1328" s="70"/>
    </row>
    <row r="1329" spans="15:15">
      <c r="O1329" s="70"/>
    </row>
    <row r="1330" spans="15:15">
      <c r="O1330" s="70"/>
    </row>
    <row r="1331" spans="15:15">
      <c r="O1331" s="70"/>
    </row>
    <row r="1332" spans="15:15">
      <c r="O1332" s="70"/>
    </row>
    <row r="1333" spans="15:15">
      <c r="O1333" s="70"/>
    </row>
    <row r="1334" spans="15:15">
      <c r="O1334" s="70"/>
    </row>
    <row r="1335" spans="15:15">
      <c r="O1335" s="70"/>
    </row>
    <row r="1336" spans="15:15">
      <c r="O1336" s="70"/>
    </row>
    <row r="1337" spans="15:15">
      <c r="O1337" s="70"/>
    </row>
    <row r="1338" spans="15:15">
      <c r="O1338" s="70"/>
    </row>
    <row r="1339" spans="15:15">
      <c r="O1339" s="70"/>
    </row>
    <row r="1340" spans="15:15">
      <c r="O1340" s="70"/>
    </row>
    <row r="1341" spans="15:15">
      <c r="O1341" s="70"/>
    </row>
    <row r="1342" spans="15:15">
      <c r="O1342" s="70"/>
    </row>
    <row r="1343" spans="15:15">
      <c r="O1343" s="70"/>
    </row>
    <row r="1344" spans="15:15">
      <c r="O1344" s="70"/>
    </row>
    <row r="1345" spans="15:15">
      <c r="O1345" s="70"/>
    </row>
    <row r="1346" spans="15:15">
      <c r="O1346" s="70"/>
    </row>
    <row r="1347" spans="15:15">
      <c r="O1347" s="70"/>
    </row>
    <row r="1348" spans="15:15">
      <c r="O1348" s="70"/>
    </row>
    <row r="1349" spans="15:15">
      <c r="O1349" s="70"/>
    </row>
    <row r="1350" spans="15:15">
      <c r="O1350" s="70"/>
    </row>
    <row r="1351" spans="15:15">
      <c r="O1351" s="70"/>
    </row>
    <row r="1352" spans="15:15">
      <c r="O1352" s="70"/>
    </row>
    <row r="1353" spans="15:15">
      <c r="O1353" s="70"/>
    </row>
    <row r="1354" spans="15:15">
      <c r="O1354" s="70"/>
    </row>
    <row r="1355" spans="15:15">
      <c r="O1355" s="70"/>
    </row>
    <row r="1356" spans="15:15">
      <c r="O1356" s="70"/>
    </row>
    <row r="1357" spans="15:15">
      <c r="O1357" s="70"/>
    </row>
    <row r="1358" spans="15:15">
      <c r="O1358" s="70"/>
    </row>
    <row r="1359" spans="15:15">
      <c r="O1359" s="70"/>
    </row>
    <row r="1360" spans="15:15">
      <c r="O1360" s="70"/>
    </row>
    <row r="1361" spans="15:15">
      <c r="O1361" s="70"/>
    </row>
    <row r="1362" spans="15:15">
      <c r="O1362" s="70"/>
    </row>
    <row r="1363" spans="15:15">
      <c r="O1363" s="70"/>
    </row>
    <row r="1364" spans="15:15">
      <c r="O1364" s="70"/>
    </row>
    <row r="1365" spans="15:15">
      <c r="O1365" s="70"/>
    </row>
    <row r="1366" spans="15:15">
      <c r="O1366" s="70"/>
    </row>
    <row r="1367" spans="15:15">
      <c r="O1367" s="70"/>
    </row>
    <row r="1368" spans="15:15">
      <c r="O1368" s="70"/>
    </row>
    <row r="1369" spans="15:15">
      <c r="O1369" s="70"/>
    </row>
    <row r="1370" spans="15:15">
      <c r="O1370" s="70"/>
    </row>
    <row r="1371" spans="15:15">
      <c r="O1371" s="70"/>
    </row>
    <row r="1372" spans="15:15">
      <c r="O1372" s="70"/>
    </row>
    <row r="1373" spans="15:15">
      <c r="O1373" s="70"/>
    </row>
    <row r="1374" spans="15:15">
      <c r="O1374" s="70"/>
    </row>
    <row r="1375" spans="15:15">
      <c r="O1375" s="70"/>
    </row>
    <row r="1376" spans="15:15">
      <c r="O1376" s="70"/>
    </row>
    <row r="1377" spans="15:15">
      <c r="O1377" s="70"/>
    </row>
    <row r="1378" spans="15:15">
      <c r="O1378" s="70"/>
    </row>
    <row r="1379" spans="15:15">
      <c r="O1379" s="70"/>
    </row>
    <row r="1380" spans="15:15">
      <c r="O1380" s="70"/>
    </row>
    <row r="1381" spans="15:15">
      <c r="O1381" s="70"/>
    </row>
    <row r="1382" spans="15:15">
      <c r="O1382" s="70"/>
    </row>
    <row r="1383" spans="15:15">
      <c r="O1383" s="70"/>
    </row>
    <row r="1384" spans="15:15">
      <c r="O1384" s="70"/>
    </row>
    <row r="1385" spans="15:15">
      <c r="O1385" s="70"/>
    </row>
    <row r="1386" spans="15:15">
      <c r="O1386" s="70"/>
    </row>
    <row r="1387" spans="15:15">
      <c r="O1387" s="70"/>
    </row>
    <row r="1388" spans="15:15">
      <c r="O1388" s="70"/>
    </row>
    <row r="1389" spans="15:15">
      <c r="O1389" s="70"/>
    </row>
    <row r="1390" spans="15:15">
      <c r="O1390" s="70"/>
    </row>
    <row r="1391" spans="15:15">
      <c r="O1391" s="70"/>
    </row>
    <row r="1392" spans="15:15">
      <c r="O1392" s="70"/>
    </row>
    <row r="1393" spans="15:15">
      <c r="O1393" s="70"/>
    </row>
    <row r="1394" spans="15:15">
      <c r="O1394" s="70"/>
    </row>
    <row r="1395" spans="15:15">
      <c r="O1395" s="70"/>
    </row>
    <row r="1396" spans="15:15">
      <c r="O1396" s="70"/>
    </row>
    <row r="1397" spans="15:15">
      <c r="O1397" s="70"/>
    </row>
    <row r="1398" spans="15:15">
      <c r="O1398" s="70"/>
    </row>
    <row r="1399" spans="15:15">
      <c r="O1399" s="70"/>
    </row>
    <row r="1400" spans="15:15">
      <c r="O1400" s="70"/>
    </row>
    <row r="1401" spans="15:15">
      <c r="O1401" s="70"/>
    </row>
    <row r="1402" spans="15:15">
      <c r="O1402" s="70"/>
    </row>
    <row r="1403" spans="15:15">
      <c r="O1403" s="70"/>
    </row>
    <row r="1404" spans="15:15">
      <c r="O1404" s="70"/>
    </row>
    <row r="1405" spans="15:15">
      <c r="O1405" s="70"/>
    </row>
    <row r="1406" spans="15:15">
      <c r="O1406" s="70"/>
    </row>
    <row r="1407" spans="15:15">
      <c r="O1407" s="70"/>
    </row>
    <row r="1408" spans="15:15">
      <c r="O1408" s="70"/>
    </row>
    <row r="1409" spans="15:15">
      <c r="O1409" s="70"/>
    </row>
    <row r="1410" spans="15:15">
      <c r="O1410" s="70"/>
    </row>
    <row r="1411" spans="15:15">
      <c r="O1411" s="70"/>
    </row>
    <row r="1412" spans="15:15">
      <c r="O1412" s="70"/>
    </row>
    <row r="1413" spans="15:15">
      <c r="O1413" s="70"/>
    </row>
    <row r="1414" spans="15:15">
      <c r="O1414" s="70"/>
    </row>
    <row r="1415" spans="15:15">
      <c r="O1415" s="70"/>
    </row>
    <row r="1416" spans="15:15">
      <c r="O1416" s="70"/>
    </row>
    <row r="1417" spans="15:15">
      <c r="O1417" s="70"/>
    </row>
    <row r="1418" spans="15:15">
      <c r="O1418" s="70"/>
    </row>
    <row r="1419" spans="15:15">
      <c r="O1419" s="70"/>
    </row>
    <row r="1420" spans="15:15">
      <c r="O1420" s="70"/>
    </row>
    <row r="1421" spans="15:15">
      <c r="O1421" s="70"/>
    </row>
    <row r="1422" spans="15:15">
      <c r="O1422" s="70"/>
    </row>
    <row r="1423" spans="15:15">
      <c r="O1423" s="70"/>
    </row>
    <row r="1424" spans="15:15">
      <c r="O1424" s="70"/>
    </row>
    <row r="1425" spans="15:15">
      <c r="O1425" s="70"/>
    </row>
    <row r="1426" spans="15:15">
      <c r="O1426" s="70"/>
    </row>
    <row r="1427" spans="15:15">
      <c r="O1427" s="70"/>
    </row>
    <row r="1428" spans="15:15">
      <c r="O1428" s="70"/>
    </row>
    <row r="1429" spans="15:15">
      <c r="O1429" s="70"/>
    </row>
    <row r="1430" spans="15:15">
      <c r="O1430" s="70"/>
    </row>
    <row r="1431" spans="15:15">
      <c r="O1431" s="70"/>
    </row>
    <row r="1432" spans="15:15">
      <c r="O1432" s="70"/>
    </row>
    <row r="1433" spans="15:15">
      <c r="O1433" s="70"/>
    </row>
    <row r="1434" spans="15:15">
      <c r="O1434" s="70"/>
    </row>
    <row r="1435" spans="15:15">
      <c r="O1435" s="70"/>
    </row>
    <row r="1436" spans="15:15">
      <c r="O1436" s="70"/>
    </row>
    <row r="1437" spans="15:15">
      <c r="O1437" s="70"/>
    </row>
    <row r="1438" spans="15:15">
      <c r="O1438" s="70"/>
    </row>
    <row r="1439" spans="15:15">
      <c r="O1439" s="70"/>
    </row>
    <row r="1440" spans="15:15">
      <c r="O1440" s="70"/>
    </row>
    <row r="1441" spans="15:15">
      <c r="O1441" s="70"/>
    </row>
    <row r="1442" spans="15:15">
      <c r="O1442" s="70"/>
    </row>
    <row r="1443" spans="15:15">
      <c r="O1443" s="70"/>
    </row>
    <row r="1444" spans="15:15">
      <c r="O1444" s="70"/>
    </row>
    <row r="1445" spans="15:15">
      <c r="O1445" s="70"/>
    </row>
    <row r="1446" spans="15:15">
      <c r="O1446" s="70"/>
    </row>
    <row r="1447" spans="15:15">
      <c r="O1447" s="70"/>
    </row>
    <row r="1448" spans="15:15">
      <c r="O1448" s="70"/>
    </row>
    <row r="1449" spans="15:15">
      <c r="O1449" s="70"/>
    </row>
    <row r="1450" spans="15:15">
      <c r="O1450" s="70"/>
    </row>
    <row r="1451" spans="15:15">
      <c r="O1451" s="70"/>
    </row>
    <row r="1452" spans="15:15">
      <c r="O1452" s="70"/>
    </row>
    <row r="1453" spans="15:15">
      <c r="O1453" s="70"/>
    </row>
    <row r="1454" spans="15:15">
      <c r="O1454" s="70"/>
    </row>
    <row r="1455" spans="15:15">
      <c r="O1455" s="70"/>
    </row>
    <row r="1456" spans="15:15">
      <c r="O1456" s="70"/>
    </row>
    <row r="1457" spans="15:15">
      <c r="O1457" s="70"/>
    </row>
    <row r="1458" spans="15:15">
      <c r="O1458" s="70"/>
    </row>
    <row r="1459" spans="15:15">
      <c r="O1459" s="70"/>
    </row>
    <row r="1460" spans="15:15">
      <c r="O1460" s="70"/>
    </row>
    <row r="1461" spans="15:15">
      <c r="O1461" s="70"/>
    </row>
    <row r="1462" spans="15:15">
      <c r="O1462" s="70"/>
    </row>
    <row r="1463" spans="15:15">
      <c r="O1463" s="70"/>
    </row>
    <row r="1464" spans="15:15">
      <c r="O1464" s="70"/>
    </row>
    <row r="1465" spans="15:15">
      <c r="O1465" s="70"/>
    </row>
    <row r="1466" spans="15:15">
      <c r="O1466" s="70"/>
    </row>
    <row r="1467" spans="15:15">
      <c r="O1467" s="70"/>
    </row>
    <row r="1468" spans="15:15">
      <c r="O1468" s="70"/>
    </row>
    <row r="1469" spans="15:15">
      <c r="O1469" s="70"/>
    </row>
    <row r="1470" spans="15:15">
      <c r="O1470" s="70"/>
    </row>
    <row r="1471" spans="15:15">
      <c r="O1471" s="70"/>
    </row>
    <row r="1472" spans="15:15">
      <c r="O1472" s="70"/>
    </row>
    <row r="1473" spans="15:15">
      <c r="O1473" s="70"/>
    </row>
    <row r="1474" spans="15:15">
      <c r="O1474" s="70"/>
    </row>
    <row r="1475" spans="15:15">
      <c r="O1475" s="70"/>
    </row>
    <row r="1476" spans="15:15">
      <c r="O1476" s="70"/>
    </row>
    <row r="1477" spans="15:15">
      <c r="O1477" s="70"/>
    </row>
    <row r="1478" spans="15:15">
      <c r="O1478" s="70"/>
    </row>
    <row r="1479" spans="15:15">
      <c r="O1479" s="70"/>
    </row>
    <row r="1480" spans="15:15">
      <c r="O1480" s="70"/>
    </row>
    <row r="1481" spans="15:15">
      <c r="O1481" s="70"/>
    </row>
    <row r="1482" spans="15:15">
      <c r="O1482" s="70"/>
    </row>
    <row r="1483" spans="15:15">
      <c r="O1483" s="70"/>
    </row>
    <row r="1484" spans="15:15">
      <c r="O1484" s="70"/>
    </row>
    <row r="1485" spans="15:15">
      <c r="O1485" s="70"/>
    </row>
    <row r="1486" spans="15:15">
      <c r="O1486" s="70"/>
    </row>
    <row r="1487" spans="15:15">
      <c r="O1487" s="70"/>
    </row>
    <row r="1488" spans="15:15">
      <c r="O1488" s="70"/>
    </row>
    <row r="1489" spans="15:15">
      <c r="O1489" s="70"/>
    </row>
    <row r="1490" spans="15:15">
      <c r="O1490" s="70"/>
    </row>
    <row r="1491" spans="15:15">
      <c r="O1491" s="70"/>
    </row>
    <row r="1492" spans="15:15">
      <c r="O1492" s="70"/>
    </row>
    <row r="1493" spans="15:15">
      <c r="O1493" s="70"/>
    </row>
    <row r="1494" spans="15:15">
      <c r="O1494" s="70"/>
    </row>
    <row r="1495" spans="15:15">
      <c r="O1495" s="70"/>
    </row>
    <row r="1496" spans="15:15">
      <c r="O1496" s="70"/>
    </row>
    <row r="1497" spans="15:15">
      <c r="O1497" s="70"/>
    </row>
    <row r="1498" spans="15:15">
      <c r="O1498" s="70"/>
    </row>
    <row r="1499" spans="15:15">
      <c r="O1499" s="70"/>
    </row>
    <row r="1500" spans="15:15">
      <c r="O1500" s="70"/>
    </row>
    <row r="1501" spans="15:15">
      <c r="O1501" s="70"/>
    </row>
    <row r="1502" spans="15:15">
      <c r="O1502" s="70"/>
    </row>
    <row r="1503" spans="15:15">
      <c r="O1503" s="70"/>
    </row>
    <row r="1504" spans="15:15">
      <c r="O1504" s="70"/>
    </row>
    <row r="1505" spans="15:15">
      <c r="O1505" s="70"/>
    </row>
    <row r="1506" spans="15:15">
      <c r="O1506" s="70"/>
    </row>
    <row r="1507" spans="15:15">
      <c r="O1507" s="70"/>
    </row>
    <row r="1508" spans="15:15">
      <c r="O1508" s="70"/>
    </row>
    <row r="1509" spans="15:15">
      <c r="O1509" s="70"/>
    </row>
    <row r="1510" spans="15:15">
      <c r="O1510" s="70"/>
    </row>
    <row r="1511" spans="15:15">
      <c r="O1511" s="70"/>
    </row>
    <row r="1512" spans="15:15">
      <c r="O1512" s="70"/>
    </row>
    <row r="1513" spans="15:15">
      <c r="O1513" s="70"/>
    </row>
    <row r="1514" spans="15:15">
      <c r="O1514" s="70"/>
    </row>
    <row r="1515" spans="15:15">
      <c r="O1515" s="70"/>
    </row>
    <row r="1516" spans="15:15">
      <c r="O1516" s="70"/>
    </row>
    <row r="1517" spans="15:15">
      <c r="O1517" s="70"/>
    </row>
    <row r="1518" spans="15:15">
      <c r="O1518" s="70"/>
    </row>
    <row r="1519" spans="15:15">
      <c r="O1519" s="70"/>
    </row>
    <row r="1520" spans="15:15">
      <c r="O1520" s="70"/>
    </row>
    <row r="1521" spans="15:15">
      <c r="O1521" s="70"/>
    </row>
    <row r="1522" spans="15:15">
      <c r="O1522" s="70"/>
    </row>
    <row r="1523" spans="15:15">
      <c r="O1523" s="70"/>
    </row>
    <row r="1524" spans="15:15">
      <c r="O1524" s="70"/>
    </row>
    <row r="1525" spans="15:15">
      <c r="O1525" s="70"/>
    </row>
    <row r="1526" spans="15:15">
      <c r="O1526" s="70"/>
    </row>
    <row r="1527" spans="15:15">
      <c r="O1527" s="70"/>
    </row>
    <row r="1528" spans="15:15">
      <c r="O1528" s="70"/>
    </row>
    <row r="1529" spans="15:15">
      <c r="O1529" s="70"/>
    </row>
    <row r="1530" spans="15:15">
      <c r="O1530" s="70"/>
    </row>
    <row r="1531" spans="15:15">
      <c r="O1531" s="70"/>
    </row>
    <row r="1532" spans="15:15">
      <c r="O1532" s="70"/>
    </row>
    <row r="1533" spans="15:15">
      <c r="O1533" s="70"/>
    </row>
    <row r="1534" spans="15:15">
      <c r="O1534" s="70"/>
    </row>
    <row r="1535" spans="15:15">
      <c r="O1535" s="70"/>
    </row>
    <row r="1536" spans="15:15">
      <c r="O1536" s="70"/>
    </row>
    <row r="1537" spans="15:15">
      <c r="O1537" s="70"/>
    </row>
    <row r="1538" spans="15:15">
      <c r="O1538" s="70"/>
    </row>
    <row r="1539" spans="15:15">
      <c r="O1539" s="70"/>
    </row>
    <row r="1540" spans="15:15">
      <c r="O1540" s="70"/>
    </row>
    <row r="1541" spans="15:15">
      <c r="O1541" s="70"/>
    </row>
    <row r="1542" spans="15:15">
      <c r="O1542" s="70"/>
    </row>
    <row r="1543" spans="15:15">
      <c r="O1543" s="70"/>
    </row>
    <row r="1544" spans="15:15">
      <c r="O1544" s="70"/>
    </row>
    <row r="1545" spans="15:15">
      <c r="O1545" s="70"/>
    </row>
    <row r="1546" spans="15:15">
      <c r="O1546" s="70"/>
    </row>
    <row r="1547" spans="15:15">
      <c r="O1547" s="70"/>
    </row>
    <row r="1548" spans="15:15">
      <c r="O1548" s="70"/>
    </row>
    <row r="1549" spans="15:15">
      <c r="O1549" s="70"/>
    </row>
    <row r="1550" spans="15:15">
      <c r="O1550" s="70"/>
    </row>
    <row r="1551" spans="15:15">
      <c r="O1551" s="70"/>
    </row>
    <row r="1552" spans="15:15">
      <c r="O1552" s="70"/>
    </row>
    <row r="1553" spans="15:15">
      <c r="O1553" s="70"/>
    </row>
    <row r="1554" spans="15:15">
      <c r="O1554" s="70"/>
    </row>
    <row r="1555" spans="15:15">
      <c r="O1555" s="70"/>
    </row>
    <row r="1556" spans="15:15">
      <c r="O1556" s="70"/>
    </row>
    <row r="1557" spans="15:15">
      <c r="O1557" s="70"/>
    </row>
    <row r="1558" spans="15:15">
      <c r="O1558" s="70"/>
    </row>
    <row r="1559" spans="15:15">
      <c r="O1559" s="70"/>
    </row>
    <row r="1560" spans="15:15">
      <c r="O1560" s="70"/>
    </row>
    <row r="1561" spans="15:15">
      <c r="O1561" s="70"/>
    </row>
    <row r="1562" spans="15:15">
      <c r="O1562" s="70"/>
    </row>
    <row r="1563" spans="15:15">
      <c r="O1563" s="70"/>
    </row>
    <row r="1564" spans="15:15">
      <c r="O1564" s="70"/>
    </row>
    <row r="1565" spans="15:15">
      <c r="O1565" s="70"/>
    </row>
    <row r="1566" spans="15:15">
      <c r="O1566" s="70"/>
    </row>
    <row r="1567" spans="15:15">
      <c r="O1567" s="70"/>
    </row>
    <row r="1568" spans="15:15">
      <c r="O1568" s="70"/>
    </row>
    <row r="1569" spans="15:15">
      <c r="O1569" s="70"/>
    </row>
    <row r="1570" spans="15:15">
      <c r="O1570" s="70"/>
    </row>
    <row r="1571" spans="15:15">
      <c r="O1571" s="70"/>
    </row>
    <row r="1572" spans="15:15">
      <c r="O1572" s="70"/>
    </row>
    <row r="1573" spans="15:15">
      <c r="O1573" s="70"/>
    </row>
    <row r="1574" spans="15:15">
      <c r="O1574" s="70"/>
    </row>
    <row r="1575" spans="15:15">
      <c r="O1575" s="70"/>
    </row>
    <row r="1576" spans="15:15">
      <c r="O1576" s="70"/>
    </row>
    <row r="1577" spans="15:15">
      <c r="O1577" s="70"/>
    </row>
    <row r="1578" spans="15:15">
      <c r="O1578" s="70"/>
    </row>
    <row r="1579" spans="15:15">
      <c r="O1579" s="70"/>
    </row>
    <row r="1580" spans="15:15">
      <c r="O1580" s="70"/>
    </row>
    <row r="1581" spans="15:15">
      <c r="O1581" s="70"/>
    </row>
    <row r="1582" spans="15:15">
      <c r="O1582" s="70"/>
    </row>
    <row r="1583" spans="15:15">
      <c r="O1583" s="70"/>
    </row>
    <row r="1584" spans="15:15">
      <c r="O1584" s="70"/>
    </row>
    <row r="1585" spans="15:15">
      <c r="O1585" s="70"/>
    </row>
    <row r="1586" spans="15:15">
      <c r="O1586" s="70"/>
    </row>
    <row r="1587" spans="15:15">
      <c r="O1587" s="70"/>
    </row>
    <row r="1588" spans="15:15">
      <c r="O1588" s="70"/>
    </row>
    <row r="1589" spans="15:15">
      <c r="O1589" s="70"/>
    </row>
    <row r="1590" spans="15:15">
      <c r="O1590" s="70"/>
    </row>
    <row r="1591" spans="15:15">
      <c r="O1591" s="70"/>
    </row>
    <row r="1592" spans="15:15">
      <c r="O1592" s="70"/>
    </row>
    <row r="1593" spans="15:15">
      <c r="O1593" s="70"/>
    </row>
    <row r="1594" spans="15:15">
      <c r="O1594" s="70"/>
    </row>
    <row r="1595" spans="15:15">
      <c r="O1595" s="70"/>
    </row>
    <row r="1596" spans="15:15">
      <c r="O1596" s="70"/>
    </row>
    <row r="1597" spans="15:15">
      <c r="O1597" s="70"/>
    </row>
    <row r="1598" spans="15:15">
      <c r="O1598" s="70"/>
    </row>
    <row r="1599" spans="15:15">
      <c r="O1599" s="70"/>
    </row>
    <row r="1600" spans="15:15">
      <c r="O1600" s="70"/>
    </row>
    <row r="1601" spans="15:15">
      <c r="O1601" s="70"/>
    </row>
    <row r="1602" spans="15:15">
      <c r="O1602" s="70"/>
    </row>
    <row r="1603" spans="15:15">
      <c r="O1603" s="70"/>
    </row>
    <row r="1604" spans="15:15">
      <c r="O1604" s="70"/>
    </row>
    <row r="1605" spans="15:15">
      <c r="O1605" s="70"/>
    </row>
    <row r="1606" spans="15:15">
      <c r="O1606" s="70"/>
    </row>
    <row r="1607" spans="15:15">
      <c r="O1607" s="70"/>
    </row>
    <row r="1608" spans="15:15">
      <c r="O1608" s="70"/>
    </row>
    <row r="1609" spans="15:15">
      <c r="O1609" s="70"/>
    </row>
    <row r="1610" spans="15:15">
      <c r="O1610" s="70"/>
    </row>
    <row r="1611" spans="15:15">
      <c r="O1611" s="70"/>
    </row>
    <row r="1612" spans="15:15">
      <c r="O1612" s="70"/>
    </row>
    <row r="1613" spans="15:15">
      <c r="O1613" s="70"/>
    </row>
    <row r="1614" spans="15:15">
      <c r="O1614" s="70"/>
    </row>
    <row r="1615" spans="15:15">
      <c r="O1615" s="70"/>
    </row>
    <row r="1616" spans="15:15">
      <c r="O1616" s="70"/>
    </row>
    <row r="1617" spans="15:15">
      <c r="O1617" s="70"/>
    </row>
    <row r="1618" spans="15:15">
      <c r="O1618" s="70"/>
    </row>
    <row r="1619" spans="15:15">
      <c r="O1619" s="70"/>
    </row>
    <row r="1620" spans="15:15">
      <c r="O1620" s="70"/>
    </row>
    <row r="1621" spans="15:15">
      <c r="O1621" s="70"/>
    </row>
    <row r="1622" spans="15:15">
      <c r="O1622" s="70"/>
    </row>
    <row r="1623" spans="15:15">
      <c r="O1623" s="70"/>
    </row>
    <row r="1624" spans="15:15">
      <c r="O1624" s="70"/>
    </row>
    <row r="1625" spans="15:15">
      <c r="O1625" s="70"/>
    </row>
    <row r="1626" spans="15:15">
      <c r="O1626" s="70"/>
    </row>
    <row r="1627" spans="15:15">
      <c r="O1627" s="70"/>
    </row>
    <row r="1628" spans="15:15">
      <c r="O1628" s="70"/>
    </row>
    <row r="1629" spans="15:15">
      <c r="O1629" s="70"/>
    </row>
    <row r="1630" spans="15:15">
      <c r="O1630" s="70"/>
    </row>
    <row r="1631" spans="15:15">
      <c r="O1631" s="70"/>
    </row>
    <row r="1632" spans="15:15">
      <c r="O1632" s="70"/>
    </row>
    <row r="1633" spans="15:15">
      <c r="O1633" s="70"/>
    </row>
    <row r="1634" spans="15:15">
      <c r="O1634" s="70"/>
    </row>
    <row r="1635" spans="15:15">
      <c r="O1635" s="70"/>
    </row>
    <row r="1636" spans="15:15">
      <c r="O1636" s="70"/>
    </row>
    <row r="1637" spans="15:15">
      <c r="O1637" s="70"/>
    </row>
    <row r="1638" spans="15:15">
      <c r="O1638" s="70"/>
    </row>
    <row r="1639" spans="15:15">
      <c r="O1639" s="70"/>
    </row>
    <row r="1640" spans="15:15">
      <c r="O1640" s="70"/>
    </row>
    <row r="1641" spans="15:15">
      <c r="O1641" s="70"/>
    </row>
    <row r="1642" spans="15:15">
      <c r="O1642" s="70"/>
    </row>
    <row r="1643" spans="15:15">
      <c r="O1643" s="70"/>
    </row>
    <row r="1644" spans="15:15">
      <c r="O1644" s="70"/>
    </row>
    <row r="1645" spans="15:15">
      <c r="O1645" s="70"/>
    </row>
    <row r="1646" spans="15:15">
      <c r="O1646" s="70"/>
    </row>
    <row r="1647" spans="15:15">
      <c r="O1647" s="70"/>
    </row>
    <row r="1648" spans="15:15">
      <c r="O1648" s="70"/>
    </row>
    <row r="1649" spans="15:15">
      <c r="O1649" s="70"/>
    </row>
    <row r="1650" spans="15:15">
      <c r="O1650" s="70"/>
    </row>
    <row r="1651" spans="15:15">
      <c r="O1651" s="70"/>
    </row>
    <row r="1652" spans="15:15">
      <c r="O1652" s="70"/>
    </row>
    <row r="1653" spans="15:15">
      <c r="O1653" s="70"/>
    </row>
    <row r="1654" spans="15:15">
      <c r="O1654" s="70"/>
    </row>
    <row r="1655" spans="15:15">
      <c r="O1655" s="70"/>
    </row>
    <row r="1656" spans="15:15">
      <c r="O1656" s="70"/>
    </row>
    <row r="1657" spans="15:15">
      <c r="O1657" s="70"/>
    </row>
    <row r="1658" spans="15:15">
      <c r="O1658" s="70"/>
    </row>
    <row r="1659" spans="15:15">
      <c r="O1659" s="70"/>
    </row>
    <row r="1660" spans="15:15">
      <c r="O1660" s="70"/>
    </row>
    <row r="1661" spans="15:15">
      <c r="O1661" s="70"/>
    </row>
    <row r="1662" spans="15:15">
      <c r="O1662" s="70"/>
    </row>
    <row r="1663" spans="15:15">
      <c r="O1663" s="70"/>
    </row>
    <row r="1664" spans="15:15">
      <c r="O1664" s="70"/>
    </row>
    <row r="1665" spans="15:15">
      <c r="O1665" s="70"/>
    </row>
    <row r="1666" spans="15:15">
      <c r="O1666" s="70"/>
    </row>
    <row r="1667" spans="15:15">
      <c r="O1667" s="70"/>
    </row>
    <row r="1668" spans="15:15">
      <c r="O1668" s="70"/>
    </row>
    <row r="1669" spans="15:15">
      <c r="O1669" s="70"/>
    </row>
    <row r="1670" spans="15:15">
      <c r="O1670" s="70"/>
    </row>
    <row r="1671" spans="15:15">
      <c r="O1671" s="70"/>
    </row>
    <row r="1672" spans="15:15">
      <c r="O1672" s="70"/>
    </row>
    <row r="1673" spans="15:15">
      <c r="O1673" s="70"/>
    </row>
    <row r="1674" spans="15:15">
      <c r="O1674" s="70"/>
    </row>
    <row r="1675" spans="15:15">
      <c r="O1675" s="70"/>
    </row>
    <row r="1676" spans="15:15">
      <c r="O1676" s="70"/>
    </row>
    <row r="1677" spans="15:15">
      <c r="O1677" s="70"/>
    </row>
    <row r="1678" spans="15:15">
      <c r="O1678" s="70"/>
    </row>
    <row r="1679" spans="15:15">
      <c r="O1679" s="70"/>
    </row>
    <row r="1680" spans="15:15">
      <c r="O1680" s="70"/>
    </row>
    <row r="1681" spans="15:15">
      <c r="O1681" s="70"/>
    </row>
    <row r="1682" spans="15:15">
      <c r="O1682" s="70"/>
    </row>
    <row r="1683" spans="15:15">
      <c r="O1683" s="70"/>
    </row>
    <row r="1684" spans="15:15">
      <c r="O1684" s="70"/>
    </row>
    <row r="1685" spans="15:15">
      <c r="O1685" s="70"/>
    </row>
    <row r="1686" spans="15:15">
      <c r="O1686" s="70"/>
    </row>
    <row r="1687" spans="15:15">
      <c r="O1687" s="70"/>
    </row>
    <row r="1688" spans="15:15">
      <c r="O1688" s="70"/>
    </row>
    <row r="1689" spans="15:15">
      <c r="O1689" s="70"/>
    </row>
    <row r="1690" spans="15:15">
      <c r="O1690" s="70"/>
    </row>
    <row r="1691" spans="15:15">
      <c r="O1691" s="70"/>
    </row>
    <row r="1692" spans="15:15">
      <c r="O1692" s="70"/>
    </row>
    <row r="1693" spans="15:15">
      <c r="O1693" s="70"/>
    </row>
    <row r="1694" spans="15:15">
      <c r="O1694" s="70"/>
    </row>
    <row r="1695" spans="15:15">
      <c r="O1695" s="70"/>
    </row>
    <row r="1696" spans="15:15">
      <c r="O1696" s="70"/>
    </row>
    <row r="1697" spans="15:15">
      <c r="O1697" s="70"/>
    </row>
    <row r="1698" spans="15:15">
      <c r="O1698" s="70"/>
    </row>
    <row r="1699" spans="15:15">
      <c r="O1699" s="70"/>
    </row>
    <row r="1700" spans="15:15">
      <c r="O1700" s="70"/>
    </row>
    <row r="1701" spans="15:15">
      <c r="O1701" s="70"/>
    </row>
    <row r="1702" spans="15:15">
      <c r="O1702" s="70"/>
    </row>
    <row r="1703" spans="15:15">
      <c r="O1703" s="70"/>
    </row>
    <row r="1704" spans="15:15">
      <c r="O1704" s="70"/>
    </row>
    <row r="1705" spans="15:15">
      <c r="O1705" s="70"/>
    </row>
    <row r="1706" spans="15:15">
      <c r="O1706" s="70"/>
    </row>
    <row r="1707" spans="15:15">
      <c r="O1707" s="70"/>
    </row>
    <row r="1708" spans="15:15">
      <c r="O1708" s="70"/>
    </row>
    <row r="1709" spans="15:15">
      <c r="O1709" s="70"/>
    </row>
    <row r="1710" spans="15:15">
      <c r="O1710" s="70"/>
    </row>
    <row r="1711" spans="15:15">
      <c r="O1711" s="70"/>
    </row>
    <row r="1712" spans="15:15">
      <c r="O1712" s="70"/>
    </row>
    <row r="1713" spans="15:15">
      <c r="O1713" s="70"/>
    </row>
    <row r="1714" spans="15:15">
      <c r="O1714" s="70"/>
    </row>
    <row r="1715" spans="15:15">
      <c r="O1715" s="70"/>
    </row>
    <row r="1716" spans="15:15">
      <c r="O1716" s="70"/>
    </row>
    <row r="1717" spans="15:15">
      <c r="O1717" s="70"/>
    </row>
    <row r="1718" spans="15:15">
      <c r="O1718" s="70"/>
    </row>
    <row r="1719" spans="15:15">
      <c r="O1719" s="70"/>
    </row>
    <row r="1720" spans="15:15">
      <c r="O1720" s="70"/>
    </row>
    <row r="1721" spans="15:15">
      <c r="O1721" s="70"/>
    </row>
    <row r="1722" spans="15:15">
      <c r="O1722" s="70"/>
    </row>
    <row r="1723" spans="15:15">
      <c r="O1723" s="70"/>
    </row>
    <row r="1724" spans="15:15">
      <c r="O1724" s="70"/>
    </row>
    <row r="1725" spans="15:15">
      <c r="O1725" s="70"/>
    </row>
    <row r="1726" spans="15:15">
      <c r="O1726" s="70"/>
    </row>
    <row r="1727" spans="15:15">
      <c r="O1727" s="70"/>
    </row>
    <row r="1728" spans="15:15">
      <c r="O1728" s="70"/>
    </row>
    <row r="1729" spans="15:15">
      <c r="O1729" s="70"/>
    </row>
    <row r="1730" spans="15:15">
      <c r="O1730" s="70"/>
    </row>
    <row r="1731" spans="15:15">
      <c r="O1731" s="70"/>
    </row>
    <row r="1732" spans="15:15">
      <c r="O1732" s="70"/>
    </row>
    <row r="1733" spans="15:15">
      <c r="O1733" s="70"/>
    </row>
    <row r="1734" spans="15:15">
      <c r="O1734" s="70"/>
    </row>
    <row r="1735" spans="15:15">
      <c r="O1735" s="70"/>
    </row>
    <row r="1736" spans="15:15">
      <c r="O1736" s="70"/>
    </row>
    <row r="1737" spans="15:15">
      <c r="O1737" s="70"/>
    </row>
    <row r="1738" spans="15:15">
      <c r="O1738" s="70"/>
    </row>
    <row r="1739" spans="15:15">
      <c r="O1739" s="70"/>
    </row>
    <row r="1740" spans="15:15">
      <c r="O1740" s="70"/>
    </row>
    <row r="1741" spans="15:15">
      <c r="O1741" s="70"/>
    </row>
    <row r="1742" spans="15:15">
      <c r="O1742" s="70"/>
    </row>
    <row r="1743" spans="15:15">
      <c r="O1743" s="70"/>
    </row>
    <row r="1744" spans="15:15">
      <c r="O1744" s="70"/>
    </row>
    <row r="1745" spans="15:15">
      <c r="O1745" s="70"/>
    </row>
    <row r="1746" spans="15:15">
      <c r="O1746" s="70"/>
    </row>
    <row r="1747" spans="15:15">
      <c r="O1747" s="70"/>
    </row>
    <row r="1748" spans="15:15">
      <c r="O1748" s="70"/>
    </row>
    <row r="1749" spans="15:15">
      <c r="O1749" s="70"/>
    </row>
    <row r="1750" spans="15:15">
      <c r="O1750" s="70"/>
    </row>
    <row r="1751" spans="15:15">
      <c r="O1751" s="70"/>
    </row>
    <row r="1752" spans="15:15">
      <c r="O1752" s="70"/>
    </row>
    <row r="1753" spans="15:15">
      <c r="O1753" s="70"/>
    </row>
    <row r="1754" spans="15:15">
      <c r="O1754" s="70"/>
    </row>
    <row r="1755" spans="15:15">
      <c r="O1755" s="70"/>
    </row>
    <row r="1756" spans="15:15">
      <c r="O1756" s="70"/>
    </row>
    <row r="1757" spans="15:15">
      <c r="O1757" s="70"/>
    </row>
    <row r="1758" spans="15:15">
      <c r="O1758" s="70"/>
    </row>
    <row r="1759" spans="15:15">
      <c r="O1759" s="70"/>
    </row>
    <row r="1760" spans="15:15">
      <c r="O1760" s="70"/>
    </row>
    <row r="1761" spans="15:15">
      <c r="O1761" s="70"/>
    </row>
    <row r="1762" spans="15:15">
      <c r="O1762" s="70"/>
    </row>
    <row r="1763" spans="15:15">
      <c r="O1763" s="70"/>
    </row>
    <row r="1764" spans="15:15">
      <c r="O1764" s="70"/>
    </row>
    <row r="1765" spans="15:15">
      <c r="O1765" s="70"/>
    </row>
    <row r="1766" spans="15:15">
      <c r="O1766" s="70"/>
    </row>
    <row r="1767" spans="15:15">
      <c r="O1767" s="70"/>
    </row>
    <row r="1768" spans="15:15">
      <c r="O1768" s="70"/>
    </row>
    <row r="1769" spans="15:15">
      <c r="O1769" s="70"/>
    </row>
    <row r="1770" spans="15:15">
      <c r="O1770" s="70"/>
    </row>
    <row r="1771" spans="15:15">
      <c r="O1771" s="70"/>
    </row>
    <row r="1772" spans="15:15">
      <c r="O1772" s="70"/>
    </row>
    <row r="1773" spans="15:15">
      <c r="O1773" s="70"/>
    </row>
    <row r="1774" spans="15:15">
      <c r="O1774" s="70"/>
    </row>
    <row r="1775" spans="15:15">
      <c r="O1775" s="70"/>
    </row>
    <row r="1776" spans="15:15">
      <c r="O1776" s="70"/>
    </row>
    <row r="1777" spans="15:15">
      <c r="O1777" s="70"/>
    </row>
    <row r="1778" spans="15:15">
      <c r="O1778" s="70"/>
    </row>
    <row r="1779" spans="15:15">
      <c r="O1779" s="70"/>
    </row>
    <row r="1780" spans="15:15">
      <c r="O1780" s="70"/>
    </row>
    <row r="1781" spans="15:15">
      <c r="O1781" s="70"/>
    </row>
    <row r="1782" spans="15:15">
      <c r="O1782" s="70"/>
    </row>
    <row r="1783" spans="15:15">
      <c r="O1783" s="70"/>
    </row>
    <row r="1784" spans="15:15">
      <c r="O1784" s="70"/>
    </row>
    <row r="1785" spans="15:15">
      <c r="O1785" s="70"/>
    </row>
    <row r="1786" spans="15:15">
      <c r="O1786" s="70"/>
    </row>
    <row r="1787" spans="15:15">
      <c r="O1787" s="70"/>
    </row>
    <row r="1788" spans="15:15">
      <c r="O1788" s="70"/>
    </row>
    <row r="1789" spans="15:15">
      <c r="O1789" s="70"/>
    </row>
    <row r="1790" spans="15:15">
      <c r="O1790" s="70"/>
    </row>
    <row r="1791" spans="15:15">
      <c r="O1791" s="70"/>
    </row>
    <row r="1792" spans="15:15">
      <c r="O1792" s="70"/>
    </row>
    <row r="1793" spans="15:15">
      <c r="O1793" s="70"/>
    </row>
    <row r="1794" spans="15:15">
      <c r="O1794" s="70"/>
    </row>
    <row r="1795" spans="15:15">
      <c r="O1795" s="70"/>
    </row>
    <row r="1796" spans="15:15">
      <c r="O1796" s="70"/>
    </row>
    <row r="1797" spans="15:15">
      <c r="O1797" s="70"/>
    </row>
    <row r="1798" spans="15:15">
      <c r="O1798" s="70"/>
    </row>
    <row r="1799" spans="15:15">
      <c r="O1799" s="70"/>
    </row>
    <row r="1800" spans="15:15">
      <c r="O1800" s="70"/>
    </row>
    <row r="1801" spans="15:15">
      <c r="O1801" s="70"/>
    </row>
    <row r="1802" spans="15:15">
      <c r="O1802" s="70"/>
    </row>
    <row r="1803" spans="15:15">
      <c r="O1803" s="70"/>
    </row>
    <row r="1804" spans="15:15">
      <c r="O1804" s="70"/>
    </row>
    <row r="1805" spans="15:15">
      <c r="O1805" s="70"/>
    </row>
    <row r="1806" spans="15:15">
      <c r="O1806" s="70"/>
    </row>
    <row r="1807" spans="15:15">
      <c r="O1807" s="70"/>
    </row>
    <row r="1808" spans="15:15">
      <c r="O1808" s="70"/>
    </row>
    <row r="1809" spans="15:15">
      <c r="O1809" s="70"/>
    </row>
    <row r="1810" spans="15:15">
      <c r="O1810" s="70"/>
    </row>
    <row r="1811" spans="15:15">
      <c r="O1811" s="70"/>
    </row>
    <row r="1812" spans="15:15">
      <c r="O1812" s="70"/>
    </row>
    <row r="1813" spans="15:15">
      <c r="O1813" s="70"/>
    </row>
    <row r="1814" spans="15:15">
      <c r="O1814" s="70"/>
    </row>
    <row r="1815" spans="15:15">
      <c r="O1815" s="70"/>
    </row>
    <row r="1816" spans="15:15">
      <c r="O1816" s="70"/>
    </row>
    <row r="1817" spans="15:15">
      <c r="O1817" s="70"/>
    </row>
    <row r="1818" spans="15:15">
      <c r="O1818" s="70"/>
    </row>
    <row r="1819" spans="15:15">
      <c r="O1819" s="70"/>
    </row>
    <row r="1820" spans="15:15">
      <c r="O1820" s="70"/>
    </row>
    <row r="1821" spans="15:15">
      <c r="O1821" s="70"/>
    </row>
    <row r="1822" spans="15:15">
      <c r="O1822" s="70"/>
    </row>
    <row r="1823" spans="15:15">
      <c r="O1823" s="70"/>
    </row>
    <row r="1824" spans="15:15">
      <c r="O1824" s="70"/>
    </row>
    <row r="1825" spans="15:15">
      <c r="O1825" s="70"/>
    </row>
    <row r="1826" spans="15:15">
      <c r="O1826" s="70"/>
    </row>
    <row r="1827" spans="15:15">
      <c r="O1827" s="70"/>
    </row>
    <row r="1828" spans="15:15">
      <c r="O1828" s="70"/>
    </row>
    <row r="1829" spans="15:15">
      <c r="O1829" s="70"/>
    </row>
    <row r="1830" spans="15:15">
      <c r="O1830" s="70"/>
    </row>
    <row r="1831" spans="15:15">
      <c r="O1831" s="70"/>
    </row>
    <row r="1832" spans="15:15">
      <c r="O1832" s="70"/>
    </row>
    <row r="1833" spans="15:15">
      <c r="O1833" s="70"/>
    </row>
    <row r="1834" spans="15:15">
      <c r="O1834" s="70"/>
    </row>
    <row r="1835" spans="15:15">
      <c r="O1835" s="70"/>
    </row>
    <row r="1836" spans="15:15">
      <c r="O1836" s="70"/>
    </row>
    <row r="1837" spans="15:15">
      <c r="O1837" s="70"/>
    </row>
    <row r="1838" spans="15:15">
      <c r="O1838" s="70"/>
    </row>
    <row r="1839" spans="15:15">
      <c r="O1839" s="70"/>
    </row>
    <row r="1840" spans="15:15">
      <c r="O1840" s="70"/>
    </row>
    <row r="1841" spans="15:15">
      <c r="O1841" s="70"/>
    </row>
    <row r="1842" spans="15:15">
      <c r="O1842" s="70"/>
    </row>
    <row r="1843" spans="15:15">
      <c r="O1843" s="70"/>
    </row>
    <row r="1844" spans="15:15">
      <c r="O1844" s="70"/>
    </row>
    <row r="1845" spans="15:15">
      <c r="O1845" s="70"/>
    </row>
    <row r="1846" spans="15:15">
      <c r="O1846" s="70"/>
    </row>
    <row r="1847" spans="15:15">
      <c r="O1847" s="70"/>
    </row>
    <row r="1848" spans="15:15">
      <c r="O1848" s="70"/>
    </row>
    <row r="1849" spans="15:15">
      <c r="O1849" s="70"/>
    </row>
    <row r="1850" spans="15:15">
      <c r="O1850" s="70"/>
    </row>
    <row r="1851" spans="15:15">
      <c r="O1851" s="70"/>
    </row>
    <row r="1852" spans="15:15">
      <c r="O1852" s="70"/>
    </row>
    <row r="1853" spans="15:15">
      <c r="O1853" s="70"/>
    </row>
    <row r="1854" spans="15:15">
      <c r="O1854" s="70"/>
    </row>
    <row r="1855" spans="15:15">
      <c r="O1855" s="70"/>
    </row>
    <row r="1856" spans="15:15">
      <c r="O1856" s="70"/>
    </row>
    <row r="1857" spans="15:15">
      <c r="O1857" s="70"/>
    </row>
    <row r="1858" spans="15:15">
      <c r="O1858" s="70"/>
    </row>
    <row r="1859" spans="15:15">
      <c r="O1859" s="70"/>
    </row>
    <row r="1860" spans="15:15">
      <c r="O1860" s="70"/>
    </row>
    <row r="1861" spans="15:15">
      <c r="O1861" s="70"/>
    </row>
    <row r="1862" spans="15:15">
      <c r="O1862" s="70"/>
    </row>
    <row r="1863" spans="15:15">
      <c r="O1863" s="70"/>
    </row>
    <row r="1864" spans="15:15">
      <c r="O1864" s="70"/>
    </row>
    <row r="1865" spans="15:15">
      <c r="O1865" s="70"/>
    </row>
    <row r="1866" spans="15:15">
      <c r="O1866" s="70"/>
    </row>
    <row r="1867" spans="15:15">
      <c r="O1867" s="70"/>
    </row>
    <row r="1868" spans="15:15">
      <c r="O1868" s="70"/>
    </row>
    <row r="1869" spans="15:15">
      <c r="O1869" s="70"/>
    </row>
    <row r="1870" spans="15:15">
      <c r="O1870" s="70"/>
    </row>
    <row r="1871" spans="15:15">
      <c r="O1871" s="70"/>
    </row>
    <row r="1872" spans="15:15">
      <c r="O1872" s="70"/>
    </row>
    <row r="1873" spans="15:15">
      <c r="O1873" s="70"/>
    </row>
    <row r="1874" spans="15:15">
      <c r="O1874" s="70"/>
    </row>
    <row r="1875" spans="15:15">
      <c r="O1875" s="70"/>
    </row>
    <row r="1876" spans="15:15">
      <c r="O1876" s="70"/>
    </row>
    <row r="1877" spans="15:15">
      <c r="O1877" s="70"/>
    </row>
    <row r="1878" spans="15:15">
      <c r="O1878" s="70"/>
    </row>
    <row r="1879" spans="15:15">
      <c r="O1879" s="70"/>
    </row>
    <row r="1880" spans="15:15">
      <c r="O1880" s="70"/>
    </row>
    <row r="1881" spans="15:15">
      <c r="O1881" s="70"/>
    </row>
    <row r="1882" spans="15:15">
      <c r="O1882" s="70"/>
    </row>
    <row r="1883" spans="15:15">
      <c r="O1883" s="70"/>
    </row>
    <row r="1884" spans="15:15">
      <c r="O1884" s="70"/>
    </row>
    <row r="1885" spans="15:15">
      <c r="O1885" s="70"/>
    </row>
    <row r="1886" spans="15:15">
      <c r="O1886" s="70"/>
    </row>
    <row r="1887" spans="15:15">
      <c r="O1887" s="70"/>
    </row>
    <row r="1888" spans="15:15">
      <c r="O1888" s="70"/>
    </row>
    <row r="1889" spans="15:15">
      <c r="O1889" s="70"/>
    </row>
    <row r="1890" spans="15:15">
      <c r="O1890" s="70"/>
    </row>
    <row r="1891" spans="15:15">
      <c r="O1891" s="70"/>
    </row>
    <row r="1892" spans="15:15">
      <c r="O1892" s="70"/>
    </row>
    <row r="1893" spans="15:15">
      <c r="O1893" s="70"/>
    </row>
    <row r="1894" spans="15:15">
      <c r="O1894" s="70"/>
    </row>
    <row r="1895" spans="15:15">
      <c r="O1895" s="70"/>
    </row>
    <row r="1896" spans="15:15">
      <c r="O1896" s="70"/>
    </row>
    <row r="1897" spans="15:15">
      <c r="O1897" s="70"/>
    </row>
    <row r="1898" spans="15:15">
      <c r="O1898" s="70"/>
    </row>
    <row r="1899" spans="15:15">
      <c r="O1899" s="70"/>
    </row>
    <row r="1900" spans="15:15">
      <c r="O1900" s="70"/>
    </row>
    <row r="1901" spans="15:15">
      <c r="O1901" s="70"/>
    </row>
    <row r="1902" spans="15:15">
      <c r="O1902" s="70"/>
    </row>
    <row r="1903" spans="15:15">
      <c r="O1903" s="70"/>
    </row>
    <row r="1904" spans="15:15">
      <c r="O1904" s="70"/>
    </row>
    <row r="1905" spans="15:15">
      <c r="O1905" s="70"/>
    </row>
    <row r="1906" spans="15:15">
      <c r="O1906" s="70"/>
    </row>
    <row r="1907" spans="15:15">
      <c r="O1907" s="70"/>
    </row>
    <row r="1908" spans="15:15">
      <c r="O1908" s="70"/>
    </row>
    <row r="1909" spans="15:15">
      <c r="O1909" s="70"/>
    </row>
    <row r="1910" spans="15:15">
      <c r="O1910" s="70"/>
    </row>
    <row r="1911" spans="15:15">
      <c r="O1911" s="70"/>
    </row>
    <row r="1912" spans="15:15">
      <c r="O1912" s="70"/>
    </row>
    <row r="1913" spans="15:15">
      <c r="O1913" s="70"/>
    </row>
    <row r="1914" spans="15:15">
      <c r="O1914" s="70"/>
    </row>
    <row r="1915" spans="15:15">
      <c r="O1915" s="70"/>
    </row>
    <row r="1916" spans="15:15">
      <c r="O1916" s="70"/>
    </row>
    <row r="1917" spans="15:15">
      <c r="O1917" s="70"/>
    </row>
    <row r="1918" spans="15:15">
      <c r="O1918" s="70"/>
    </row>
    <row r="1919" spans="15:15">
      <c r="O1919" s="70"/>
    </row>
    <row r="1920" spans="15:15">
      <c r="O1920" s="70"/>
    </row>
    <row r="1921" spans="15:15">
      <c r="O1921" s="70"/>
    </row>
    <row r="1922" spans="15:15">
      <c r="O1922" s="70"/>
    </row>
    <row r="1923" spans="15:15">
      <c r="O1923" s="70"/>
    </row>
    <row r="1924" spans="15:15">
      <c r="O1924" s="70"/>
    </row>
    <row r="1925" spans="15:15">
      <c r="O1925" s="70"/>
    </row>
    <row r="1926" spans="15:15">
      <c r="O1926" s="70"/>
    </row>
    <row r="1927" spans="15:15">
      <c r="O1927" s="70"/>
    </row>
    <row r="1928" spans="15:15">
      <c r="O1928" s="70"/>
    </row>
    <row r="1929" spans="15:15">
      <c r="O1929" s="70"/>
    </row>
    <row r="1930" spans="15:15">
      <c r="O1930" s="70"/>
    </row>
    <row r="1931" spans="15:15">
      <c r="O1931" s="70"/>
    </row>
    <row r="1932" spans="15:15">
      <c r="O1932" s="70"/>
    </row>
    <row r="1933" spans="15:15">
      <c r="O1933" s="70"/>
    </row>
    <row r="1934" spans="15:15">
      <c r="O1934" s="70"/>
    </row>
    <row r="1935" spans="15:15">
      <c r="O1935" s="70"/>
    </row>
    <row r="1936" spans="15:15">
      <c r="O1936" s="70"/>
    </row>
    <row r="1937" spans="15:15">
      <c r="O1937" s="70"/>
    </row>
    <row r="1938" spans="15:15">
      <c r="O1938" s="70"/>
    </row>
    <row r="1939" spans="15:15">
      <c r="O1939" s="70"/>
    </row>
    <row r="1940" spans="15:15">
      <c r="O1940" s="70"/>
    </row>
    <row r="1941" spans="15:15">
      <c r="O1941" s="70"/>
    </row>
    <row r="1942" spans="15:15">
      <c r="O1942" s="70"/>
    </row>
    <row r="1943" spans="15:15">
      <c r="O1943" s="70"/>
    </row>
    <row r="1944" spans="15:15">
      <c r="O1944" s="70"/>
    </row>
    <row r="1945" spans="15:15">
      <c r="O1945" s="70"/>
    </row>
    <row r="1946" spans="15:15">
      <c r="O1946" s="70"/>
    </row>
    <row r="1947" spans="15:15">
      <c r="O1947" s="70"/>
    </row>
    <row r="1948" spans="15:15">
      <c r="O1948" s="70"/>
    </row>
    <row r="1949" spans="15:15">
      <c r="O1949" s="70"/>
    </row>
    <row r="1950" spans="15:15">
      <c r="O1950" s="70"/>
    </row>
    <row r="1951" spans="15:15">
      <c r="O1951" s="70"/>
    </row>
    <row r="1952" spans="15:15">
      <c r="O1952" s="70"/>
    </row>
    <row r="1953" spans="15:15">
      <c r="O1953" s="70"/>
    </row>
    <row r="1954" spans="15:15">
      <c r="O1954" s="70"/>
    </row>
    <row r="1955" spans="15:15">
      <c r="O1955" s="70"/>
    </row>
    <row r="1956" spans="15:15">
      <c r="O1956" s="70"/>
    </row>
    <row r="1957" spans="15:15">
      <c r="O1957" s="70"/>
    </row>
    <row r="1958" spans="15:15">
      <c r="O1958" s="70"/>
    </row>
    <row r="1959" spans="15:15">
      <c r="O1959" s="70"/>
    </row>
    <row r="1960" spans="15:15">
      <c r="O1960" s="70"/>
    </row>
    <row r="1961" spans="15:15">
      <c r="O1961" s="70"/>
    </row>
    <row r="1962" spans="15:15">
      <c r="O1962" s="70"/>
    </row>
    <row r="1963" spans="15:15">
      <c r="O1963" s="70"/>
    </row>
    <row r="1964" spans="15:15">
      <c r="O1964" s="70"/>
    </row>
    <row r="1965" spans="15:15">
      <c r="O1965" s="70"/>
    </row>
    <row r="1966" spans="15:15">
      <c r="O1966" s="70"/>
    </row>
    <row r="1967" spans="15:15">
      <c r="O1967" s="70"/>
    </row>
    <row r="1968" spans="15:15">
      <c r="O1968" s="70"/>
    </row>
    <row r="1969" spans="15:15">
      <c r="O1969" s="70"/>
    </row>
    <row r="1970" spans="15:15">
      <c r="O1970" s="70"/>
    </row>
    <row r="1971" spans="15:15">
      <c r="O1971" s="70"/>
    </row>
    <row r="1972" spans="15:15">
      <c r="O1972" s="70"/>
    </row>
    <row r="1973" spans="15:15">
      <c r="O1973" s="70"/>
    </row>
    <row r="1974" spans="15:15">
      <c r="O1974" s="70"/>
    </row>
    <row r="1975" spans="15:15">
      <c r="O1975" s="70"/>
    </row>
    <row r="1976" spans="15:15">
      <c r="O1976" s="70"/>
    </row>
    <row r="1977" spans="15:15">
      <c r="O1977" s="70"/>
    </row>
    <row r="1978" spans="15:15">
      <c r="O1978" s="70"/>
    </row>
    <row r="1979" spans="15:15">
      <c r="O1979" s="70"/>
    </row>
    <row r="1980" spans="15:15">
      <c r="O1980" s="70"/>
    </row>
    <row r="1981" spans="15:15">
      <c r="O1981" s="70"/>
    </row>
    <row r="1982" spans="15:15">
      <c r="O1982" s="70"/>
    </row>
    <row r="1983" spans="15:15">
      <c r="O1983" s="70"/>
    </row>
    <row r="1984" spans="15:15">
      <c r="O1984" s="70"/>
    </row>
    <row r="1985" spans="15:15">
      <c r="O1985" s="70"/>
    </row>
    <row r="1986" spans="15:15">
      <c r="O1986" s="70"/>
    </row>
    <row r="1987" spans="15:15">
      <c r="O1987" s="70"/>
    </row>
    <row r="1988" spans="15:15">
      <c r="O1988" s="70"/>
    </row>
    <row r="1989" spans="15:15">
      <c r="O1989" s="70"/>
    </row>
    <row r="1990" spans="15:15">
      <c r="O1990" s="70"/>
    </row>
    <row r="1991" spans="15:15">
      <c r="O1991" s="70"/>
    </row>
    <row r="1992" spans="15:15">
      <c r="O1992" s="70"/>
    </row>
    <row r="1993" spans="15:15">
      <c r="O1993" s="70"/>
    </row>
    <row r="1994" spans="15:15">
      <c r="O1994" s="70"/>
    </row>
    <row r="1995" spans="15:15">
      <c r="O1995" s="70"/>
    </row>
    <row r="1996" spans="15:15">
      <c r="O1996" s="70"/>
    </row>
    <row r="1997" spans="15:15">
      <c r="O1997" s="70"/>
    </row>
    <row r="1998" spans="15:15">
      <c r="O1998" s="70"/>
    </row>
    <row r="1999" spans="15:15">
      <c r="O1999" s="70"/>
    </row>
    <row r="2000" spans="15:15">
      <c r="O2000" s="70"/>
    </row>
    <row r="2001" spans="15:15">
      <c r="O2001" s="70"/>
    </row>
    <row r="2002" spans="15:15">
      <c r="O2002" s="70"/>
    </row>
    <row r="2003" spans="15:15">
      <c r="O2003" s="70"/>
    </row>
    <row r="2004" spans="15:15">
      <c r="O2004" s="70"/>
    </row>
    <row r="2005" spans="15:15">
      <c r="O2005" s="70"/>
    </row>
    <row r="2006" spans="15:15">
      <c r="O2006" s="70"/>
    </row>
    <row r="2007" spans="15:15">
      <c r="O2007" s="70"/>
    </row>
    <row r="2008" spans="15:15">
      <c r="O2008" s="70"/>
    </row>
    <row r="2009" spans="15:15">
      <c r="O2009" s="70"/>
    </row>
    <row r="2010" spans="15:15">
      <c r="O2010" s="70"/>
    </row>
    <row r="2011" spans="15:15">
      <c r="O2011" s="70"/>
    </row>
    <row r="2012" spans="15:15">
      <c r="O2012" s="70"/>
    </row>
    <row r="2013" spans="15:15">
      <c r="O2013" s="70"/>
    </row>
    <row r="2014" spans="15:15">
      <c r="O2014" s="70"/>
    </row>
    <row r="2015" spans="15:15">
      <c r="O2015" s="70"/>
    </row>
    <row r="2016" spans="15:15">
      <c r="O2016" s="70"/>
    </row>
    <row r="2017" spans="15:15">
      <c r="O2017" s="70"/>
    </row>
    <row r="2018" spans="15:15">
      <c r="O2018" s="70"/>
    </row>
    <row r="2019" spans="15:15">
      <c r="O2019" s="70"/>
    </row>
    <row r="2020" spans="15:15">
      <c r="O2020" s="70"/>
    </row>
    <row r="2021" spans="15:15">
      <c r="O2021" s="70"/>
    </row>
    <row r="2022" spans="15:15">
      <c r="O2022" s="70"/>
    </row>
    <row r="2023" spans="15:15">
      <c r="O2023" s="70"/>
    </row>
    <row r="2024" spans="15:15">
      <c r="O2024" s="70"/>
    </row>
    <row r="2025" spans="15:15">
      <c r="O2025" s="70"/>
    </row>
    <row r="2026" spans="15:15">
      <c r="O2026" s="70"/>
    </row>
    <row r="2027" spans="15:15">
      <c r="O2027" s="70"/>
    </row>
    <row r="2028" spans="15:15">
      <c r="O2028" s="70"/>
    </row>
    <row r="2029" spans="15:15">
      <c r="O2029" s="70"/>
    </row>
    <row r="2030" spans="15:15">
      <c r="O2030" s="70"/>
    </row>
    <row r="2031" spans="15:15">
      <c r="O2031" s="70"/>
    </row>
    <row r="2032" spans="15:15">
      <c r="O2032" s="70"/>
    </row>
    <row r="2033" spans="15:15">
      <c r="O2033" s="70"/>
    </row>
    <row r="2034" spans="15:15">
      <c r="O2034" s="70"/>
    </row>
    <row r="2035" spans="15:15">
      <c r="O2035" s="70"/>
    </row>
    <row r="2036" spans="15:15">
      <c r="O2036" s="70"/>
    </row>
    <row r="2037" spans="15:15">
      <c r="O2037" s="70"/>
    </row>
    <row r="2038" spans="15:15">
      <c r="O2038" s="70"/>
    </row>
    <row r="2039" spans="15:15">
      <c r="O2039" s="70"/>
    </row>
    <row r="2040" spans="15:15">
      <c r="O2040" s="70"/>
    </row>
    <row r="2041" spans="15:15">
      <c r="O2041" s="70"/>
    </row>
    <row r="2042" spans="15:15">
      <c r="O2042" s="70"/>
    </row>
    <row r="2043" spans="15:15">
      <c r="O2043" s="70"/>
    </row>
    <row r="2044" spans="15:15">
      <c r="O2044" s="70"/>
    </row>
    <row r="2045" spans="15:15">
      <c r="O2045" s="70"/>
    </row>
    <row r="2046" spans="15:15">
      <c r="O2046" s="70"/>
    </row>
    <row r="2047" spans="15:15">
      <c r="O2047" s="70"/>
    </row>
    <row r="2048" spans="15:15">
      <c r="O2048" s="70"/>
    </row>
    <row r="2049" spans="15:15">
      <c r="O2049" s="70"/>
    </row>
    <row r="2050" spans="15:15">
      <c r="O2050" s="70"/>
    </row>
    <row r="2051" spans="15:15">
      <c r="O2051" s="70"/>
    </row>
    <row r="2052" spans="15:15">
      <c r="O2052" s="70"/>
    </row>
    <row r="2053" spans="15:15">
      <c r="O2053" s="70"/>
    </row>
    <row r="2054" spans="15:15">
      <c r="O2054" s="70"/>
    </row>
    <row r="2055" spans="15:15">
      <c r="O2055" s="70"/>
    </row>
    <row r="2056" spans="15:15">
      <c r="O2056" s="70"/>
    </row>
    <row r="2057" spans="15:15">
      <c r="O2057" s="70"/>
    </row>
    <row r="2058" spans="15:15">
      <c r="O2058" s="70"/>
    </row>
    <row r="2059" spans="15:15">
      <c r="O2059" s="70"/>
    </row>
    <row r="2060" spans="15:15">
      <c r="O2060" s="70"/>
    </row>
    <row r="2061" spans="15:15">
      <c r="O2061" s="70"/>
    </row>
    <row r="2062" spans="15:15">
      <c r="O2062" s="70"/>
    </row>
    <row r="2063" spans="15:15">
      <c r="O2063" s="70"/>
    </row>
    <row r="2064" spans="15:15">
      <c r="O2064" s="70"/>
    </row>
    <row r="2065" spans="15:15">
      <c r="O2065" s="70"/>
    </row>
    <row r="2066" spans="15:15">
      <c r="O2066" s="70"/>
    </row>
    <row r="2067" spans="15:15">
      <c r="O2067" s="70"/>
    </row>
    <row r="2068" spans="15:15">
      <c r="O2068" s="70"/>
    </row>
    <row r="2069" spans="15:15">
      <c r="O2069" s="70"/>
    </row>
    <row r="2070" spans="15:15">
      <c r="O2070" s="70"/>
    </row>
    <row r="2071" spans="15:15">
      <c r="O2071" s="70"/>
    </row>
    <row r="2072" spans="15:15">
      <c r="O2072" s="70"/>
    </row>
    <row r="2073" spans="15:15">
      <c r="O2073" s="70"/>
    </row>
    <row r="2074" spans="15:15">
      <c r="O2074" s="70"/>
    </row>
    <row r="2075" spans="15:15">
      <c r="O2075" s="70"/>
    </row>
    <row r="2076" spans="15:15">
      <c r="O2076" s="70"/>
    </row>
    <row r="2077" spans="15:15">
      <c r="O2077" s="70"/>
    </row>
    <row r="2078" spans="15:15">
      <c r="O2078" s="70"/>
    </row>
    <row r="2079" spans="15:15">
      <c r="O2079" s="70"/>
    </row>
    <row r="2080" spans="15:15">
      <c r="O2080" s="70"/>
    </row>
    <row r="2081" spans="15:15">
      <c r="O2081" s="70"/>
    </row>
    <row r="2082" spans="15:15">
      <c r="O2082" s="70"/>
    </row>
    <row r="2083" spans="15:15">
      <c r="O2083" s="70"/>
    </row>
    <row r="2084" spans="15:15">
      <c r="O2084" s="70"/>
    </row>
    <row r="2085" spans="15:15">
      <c r="O2085" s="70"/>
    </row>
    <row r="2086" spans="15:15">
      <c r="O2086" s="70"/>
    </row>
    <row r="2087" spans="15:15">
      <c r="O2087" s="70"/>
    </row>
    <row r="2088" spans="15:15">
      <c r="O2088" s="70"/>
    </row>
    <row r="2089" spans="15:15">
      <c r="O2089" s="70"/>
    </row>
    <row r="2090" spans="15:15">
      <c r="O2090" s="70"/>
    </row>
    <row r="2091" spans="15:15">
      <c r="O2091" s="70"/>
    </row>
    <row r="2092" spans="15:15">
      <c r="O2092" s="70"/>
    </row>
    <row r="2093" spans="15:15">
      <c r="O2093" s="70"/>
    </row>
    <row r="2094" spans="15:15">
      <c r="O2094" s="70"/>
    </row>
    <row r="2095" spans="15:15">
      <c r="O2095" s="70"/>
    </row>
    <row r="2096" spans="15:15">
      <c r="O2096" s="70"/>
    </row>
    <row r="2097" spans="15:15">
      <c r="O2097" s="70"/>
    </row>
    <row r="2098" spans="15:15">
      <c r="O2098" s="70"/>
    </row>
    <row r="2099" spans="15:15">
      <c r="O2099" s="70"/>
    </row>
    <row r="2100" spans="15:15">
      <c r="O2100" s="70"/>
    </row>
    <row r="2101" spans="15:15">
      <c r="O2101" s="70"/>
    </row>
    <row r="2102" spans="15:15">
      <c r="O2102" s="70"/>
    </row>
    <row r="2103" spans="15:15">
      <c r="O2103" s="70"/>
    </row>
    <row r="2104" spans="15:15">
      <c r="O2104" s="70"/>
    </row>
    <row r="2105" spans="15:15">
      <c r="O2105" s="70"/>
    </row>
    <row r="2106" spans="15:15">
      <c r="O2106" s="70"/>
    </row>
    <row r="2107" spans="15:15">
      <c r="O2107" s="70"/>
    </row>
    <row r="2108" spans="15:15">
      <c r="O2108" s="70"/>
    </row>
    <row r="2109" spans="15:15">
      <c r="O2109" s="70"/>
    </row>
    <row r="2110" spans="15:15">
      <c r="O2110" s="70"/>
    </row>
    <row r="2111" spans="15:15">
      <c r="O2111" s="70"/>
    </row>
    <row r="2112" spans="15:15">
      <c r="O2112" s="70"/>
    </row>
    <row r="2113" spans="15:15">
      <c r="O2113" s="70"/>
    </row>
    <row r="2114" spans="15:15">
      <c r="O2114" s="70"/>
    </row>
    <row r="2115" spans="15:15">
      <c r="O2115" s="70"/>
    </row>
    <row r="2116" spans="15:15">
      <c r="O2116" s="70"/>
    </row>
    <row r="2117" spans="15:15">
      <c r="O2117" s="70"/>
    </row>
    <row r="2118" spans="15:15">
      <c r="O2118" s="70"/>
    </row>
    <row r="2119" spans="15:15">
      <c r="O2119" s="70"/>
    </row>
    <row r="2120" spans="15:15">
      <c r="O2120" s="70"/>
    </row>
    <row r="2121" spans="15:15">
      <c r="O2121" s="70"/>
    </row>
    <row r="2122" spans="15:15">
      <c r="O2122" s="70"/>
    </row>
    <row r="2123" spans="15:15">
      <c r="O2123" s="70"/>
    </row>
    <row r="2124" spans="15:15">
      <c r="O2124" s="70"/>
    </row>
    <row r="2125" spans="15:15">
      <c r="O2125" s="70"/>
    </row>
    <row r="2126" spans="15:15">
      <c r="O2126" s="70"/>
    </row>
    <row r="2127" spans="15:15">
      <c r="O2127" s="70"/>
    </row>
    <row r="2128" spans="15:15">
      <c r="O2128" s="70"/>
    </row>
    <row r="2129" spans="15:15">
      <c r="O2129" s="70"/>
    </row>
    <row r="2130" spans="15:15">
      <c r="O2130" s="70"/>
    </row>
    <row r="2131" spans="15:15">
      <c r="O2131" s="70"/>
    </row>
    <row r="2132" spans="15:15">
      <c r="O2132" s="70"/>
    </row>
    <row r="2133" spans="15:15">
      <c r="O2133" s="70"/>
    </row>
    <row r="2134" spans="15:15">
      <c r="O2134" s="70"/>
    </row>
    <row r="2135" spans="15:15">
      <c r="O2135" s="70"/>
    </row>
  </sheetData>
  <sortState ref="I660:K678">
    <sortCondition descending="1" ref="J660:J678"/>
  </sortState>
  <customSheetViews>
    <customSheetView guid="{7C7883EB-DB79-11D6-846D-0008C7298EBA}" showGridLines="0" showRowCol="0" outlineSymbols="0" showRuler="0">
      <pane ySplit="5" topLeftCell="A6" activePane="bottomLeft" state="frozenSplit"/>
      <selection pane="bottomLeft"/>
    </customSheetView>
    <customSheetView guid="{7C7883EC-DB79-11D6-846D-0008C7298EBA}" showGridLines="0" showRowCol="0" outlineSymbols="0" showRuler="0">
      <pane ySplit="5" topLeftCell="A13" activePane="bottomLeft" state="frozenSplit"/>
      <selection pane="bottomLeft"/>
    </customSheetView>
    <customSheetView guid="{7C7883ED-DB79-11D6-846D-0008C7298EBA}" showGridLines="0" showRowCol="0" outlineSymbols="0" showRuler="0">
      <pane ySplit="5" topLeftCell="A531" activePane="bottomLeft" state="frozenSplit"/>
      <selection pane="bottomLeft"/>
    </customSheetView>
    <customSheetView guid="{7C7883EE-DB79-11D6-846D-0008C7298EBA}" showGridLines="0" showRowCol="0" outlineSymbols="0" showRuler="0">
      <pane ySplit="5" topLeftCell="A28" activePane="bottomLeft" state="frozenSplit"/>
      <selection pane="bottomLeft"/>
    </customSheetView>
    <customSheetView guid="{7C7883EF-DB79-11D6-846D-0008C7298EBA}" showGridLines="0" showRowCol="0" outlineSymbols="0" showRuler="0">
      <pane ySplit="5" topLeftCell="A36" activePane="bottomLeft" state="frozenSplit"/>
      <selection pane="bottomLeft"/>
    </customSheetView>
    <customSheetView guid="{7C7883F0-DB79-11D6-846D-0008C7298EBA}" showGridLines="0" showRowCol="0" outlineSymbols="0" showRuler="0">
      <pane ySplit="5" topLeftCell="A408" activePane="bottomLeft" state="frozenSplit"/>
      <selection pane="bottomLeft"/>
    </customSheetView>
    <customSheetView guid="{7C7883F1-DB79-11D6-846D-0008C7298EBA}" showGridLines="0" showRowCol="0" outlineSymbols="0" showRuler="0">
      <pane ySplit="5" topLeftCell="A449" activePane="bottomLeft" state="frozenSplit"/>
      <selection pane="bottomLeft"/>
    </customSheetView>
    <customSheetView guid="{7C7883F2-DB79-11D6-846D-0008C7298EBA}" showGridLines="0" showRowCol="0" outlineSymbols="0" showRuler="0">
      <pane ySplit="5" topLeftCell="A490" activePane="bottomLeft" state="frozenSplit"/>
      <selection pane="bottomLeft"/>
    </customSheetView>
  </customSheetViews>
  <mergeCells count="27">
    <mergeCell ref="G53:I53"/>
    <mergeCell ref="D54:F54"/>
    <mergeCell ref="G54:I54"/>
    <mergeCell ref="M77:O77"/>
    <mergeCell ref="D13:F13"/>
    <mergeCell ref="D14:F14"/>
    <mergeCell ref="G13:I13"/>
    <mergeCell ref="G14:I14"/>
    <mergeCell ref="D33:F33"/>
    <mergeCell ref="G33:I33"/>
    <mergeCell ref="D53:F53"/>
    <mergeCell ref="J13:L13"/>
    <mergeCell ref="J14:L14"/>
    <mergeCell ref="P77:R77"/>
    <mergeCell ref="D175:F175"/>
    <mergeCell ref="G175:I175"/>
    <mergeCell ref="D164:E164"/>
    <mergeCell ref="F164:G164"/>
    <mergeCell ref="D77:F77"/>
    <mergeCell ref="G77:I77"/>
    <mergeCell ref="J175:L175"/>
    <mergeCell ref="J77:L77"/>
    <mergeCell ref="P33:R33"/>
    <mergeCell ref="M33:O33"/>
    <mergeCell ref="J33:L33"/>
    <mergeCell ref="J53:L53"/>
    <mergeCell ref="J54:L54"/>
  </mergeCells>
  <phoneticPr fontId="18" type="noConversion"/>
  <hyperlinks>
    <hyperlink ref="C3" location="Indice!A1" display="Indice!A1"/>
  </hyperlinks>
  <printOptions gridLinesSet="0"/>
  <pageMargins left="0.39370078740157483" right="0.39370078740157483" top="0.39370078740157483" bottom="0.39370078740157483" header="0" footer="0"/>
  <pageSetup paperSize="9" fitToHeight="0" orientation="portrait" r:id="rId1"/>
  <headerFooter alignWithMargins="0"/>
  <rowBreaks count="1" manualBreakCount="1">
    <brk id="892" max="7" man="1"/>
  </rowBreaks>
  <colBreaks count="1" manualBreakCount="1">
    <brk id="2" max="898" man="1"/>
  </colBreaks>
  <ignoredErrors>
    <ignoredError sqref="F84 F94 F96 F70 F73:F74 I84 I94 I96 L84 L94 L96 O94:Q94 O96 I70:K70 F40 F50 I40 L40 P42:Q42 L50 O50 I50 D158:M158 F30 I30 I74 F665 F670 F675" formula="1"/>
    <ignoredError sqref="D575" formulaRange="1"/>
  </ignoredErrors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0">
    <pageSetUpPr autoPageBreaks="0" fitToPage="1"/>
  </sheetPr>
  <dimension ref="A1:W607"/>
  <sheetViews>
    <sheetView showGridLines="0" showRowColHeaders="0" showOutlineSymbols="0" zoomScaleNormal="100" workbookViewId="0">
      <selection activeCell="B1" sqref="B1"/>
    </sheetView>
  </sheetViews>
  <sheetFormatPr baseColWidth="10" defaultRowHeight="11.25"/>
  <cols>
    <col min="1" max="1" width="0.140625" style="344" customWidth="1"/>
    <col min="2" max="2" width="2.7109375" style="341" customWidth="1"/>
    <col min="3" max="3" width="42.5703125" style="349" customWidth="1"/>
    <col min="4" max="4" width="12.85546875" style="349" customWidth="1"/>
    <col min="5" max="5" width="12.7109375" style="349" customWidth="1"/>
    <col min="6" max="6" width="15.42578125" style="349" customWidth="1"/>
    <col min="7" max="11" width="12.5703125" style="349" customWidth="1"/>
    <col min="12" max="13" width="11.28515625" style="349" bestFit="1" customWidth="1"/>
    <col min="14" max="14" width="11" style="349" bestFit="1" customWidth="1"/>
    <col min="15" max="15" width="10.85546875" style="349" bestFit="1" customWidth="1"/>
    <col min="16" max="16" width="11.28515625" style="349" bestFit="1" customWidth="1"/>
    <col min="17" max="52" width="11" style="349" bestFit="1" customWidth="1"/>
    <col min="53" max="256" width="11.42578125" style="349"/>
    <col min="257" max="257" width="0.140625" style="349" customWidth="1"/>
    <col min="258" max="258" width="2.7109375" style="349" customWidth="1"/>
    <col min="259" max="259" width="42.5703125" style="349" customWidth="1"/>
    <col min="260" max="260" width="12.85546875" style="349" customWidth="1"/>
    <col min="261" max="261" width="12.7109375" style="349" customWidth="1"/>
    <col min="262" max="262" width="15.42578125" style="349" customWidth="1"/>
    <col min="263" max="267" width="12.5703125" style="349" customWidth="1"/>
    <col min="268" max="269" width="11.28515625" style="349" bestFit="1" customWidth="1"/>
    <col min="270" max="270" width="11" style="349" bestFit="1" customWidth="1"/>
    <col min="271" max="271" width="10.85546875" style="349" bestFit="1" customWidth="1"/>
    <col min="272" max="272" width="11.28515625" style="349" bestFit="1" customWidth="1"/>
    <col min="273" max="273" width="7.85546875" style="349" bestFit="1" customWidth="1"/>
    <col min="274" max="274" width="7" style="349" customWidth="1"/>
    <col min="275" max="275" width="17.42578125" style="349" customWidth="1"/>
    <col min="276" max="276" width="7.140625" style="349" customWidth="1"/>
    <col min="277" max="277" width="9.5703125" style="349" customWidth="1"/>
    <col min="278" max="279" width="15.5703125" style="349" customWidth="1"/>
    <col min="280" max="280" width="1.85546875" style="349" customWidth="1"/>
    <col min="281" max="281" width="1.7109375" style="349" customWidth="1"/>
    <col min="282" max="282" width="1.85546875" style="349" customWidth="1"/>
    <col min="283" max="286" width="12.140625" style="349" customWidth="1"/>
    <col min="287" max="287" width="1.85546875" style="349" customWidth="1"/>
    <col min="288" max="289" width="1.42578125" style="349" customWidth="1"/>
    <col min="290" max="290" width="11.42578125" style="349"/>
    <col min="291" max="293" width="18.7109375" style="349" customWidth="1"/>
    <col min="294" max="512" width="11.42578125" style="349"/>
    <col min="513" max="513" width="0.140625" style="349" customWidth="1"/>
    <col min="514" max="514" width="2.7109375" style="349" customWidth="1"/>
    <col min="515" max="515" width="42.5703125" style="349" customWidth="1"/>
    <col min="516" max="516" width="12.85546875" style="349" customWidth="1"/>
    <col min="517" max="517" width="12.7109375" style="349" customWidth="1"/>
    <col min="518" max="518" width="15.42578125" style="349" customWidth="1"/>
    <col min="519" max="523" width="12.5703125" style="349" customWidth="1"/>
    <col min="524" max="525" width="11.28515625" style="349" bestFit="1" customWidth="1"/>
    <col min="526" max="526" width="11" style="349" bestFit="1" customWidth="1"/>
    <col min="527" max="527" width="10.85546875" style="349" bestFit="1" customWidth="1"/>
    <col min="528" max="528" width="11.28515625" style="349" bestFit="1" customWidth="1"/>
    <col min="529" max="529" width="7.85546875" style="349" bestFit="1" customWidth="1"/>
    <col min="530" max="530" width="7" style="349" customWidth="1"/>
    <col min="531" max="531" width="17.42578125" style="349" customWidth="1"/>
    <col min="532" max="532" width="7.140625" style="349" customWidth="1"/>
    <col min="533" max="533" width="9.5703125" style="349" customWidth="1"/>
    <col min="534" max="535" width="15.5703125" style="349" customWidth="1"/>
    <col min="536" max="536" width="1.85546875" style="349" customWidth="1"/>
    <col min="537" max="537" width="1.7109375" style="349" customWidth="1"/>
    <col min="538" max="538" width="1.85546875" style="349" customWidth="1"/>
    <col min="539" max="542" width="12.140625" style="349" customWidth="1"/>
    <col min="543" max="543" width="1.85546875" style="349" customWidth="1"/>
    <col min="544" max="545" width="1.42578125" style="349" customWidth="1"/>
    <col min="546" max="546" width="11.42578125" style="349"/>
    <col min="547" max="549" width="18.7109375" style="349" customWidth="1"/>
    <col min="550" max="768" width="11.42578125" style="349"/>
    <col min="769" max="769" width="0.140625" style="349" customWidth="1"/>
    <col min="770" max="770" width="2.7109375" style="349" customWidth="1"/>
    <col min="771" max="771" width="42.5703125" style="349" customWidth="1"/>
    <col min="772" max="772" width="12.85546875" style="349" customWidth="1"/>
    <col min="773" max="773" width="12.7109375" style="349" customWidth="1"/>
    <col min="774" max="774" width="15.42578125" style="349" customWidth="1"/>
    <col min="775" max="779" width="12.5703125" style="349" customWidth="1"/>
    <col min="780" max="781" width="11.28515625" style="349" bestFit="1" customWidth="1"/>
    <col min="782" max="782" width="11" style="349" bestFit="1" customWidth="1"/>
    <col min="783" max="783" width="10.85546875" style="349" bestFit="1" customWidth="1"/>
    <col min="784" max="784" width="11.28515625" style="349" bestFit="1" customWidth="1"/>
    <col min="785" max="785" width="7.85546875" style="349" bestFit="1" customWidth="1"/>
    <col min="786" max="786" width="7" style="349" customWidth="1"/>
    <col min="787" max="787" width="17.42578125" style="349" customWidth="1"/>
    <col min="788" max="788" width="7.140625" style="349" customWidth="1"/>
    <col min="789" max="789" width="9.5703125" style="349" customWidth="1"/>
    <col min="790" max="791" width="15.5703125" style="349" customWidth="1"/>
    <col min="792" max="792" width="1.85546875" style="349" customWidth="1"/>
    <col min="793" max="793" width="1.7109375" style="349" customWidth="1"/>
    <col min="794" max="794" width="1.85546875" style="349" customWidth="1"/>
    <col min="795" max="798" width="12.140625" style="349" customWidth="1"/>
    <col min="799" max="799" width="1.85546875" style="349" customWidth="1"/>
    <col min="800" max="801" width="1.42578125" style="349" customWidth="1"/>
    <col min="802" max="802" width="11.42578125" style="349"/>
    <col min="803" max="805" width="18.7109375" style="349" customWidth="1"/>
    <col min="806" max="1024" width="11.42578125" style="349"/>
    <col min="1025" max="1025" width="0.140625" style="349" customWidth="1"/>
    <col min="1026" max="1026" width="2.7109375" style="349" customWidth="1"/>
    <col min="1027" max="1027" width="42.5703125" style="349" customWidth="1"/>
    <col min="1028" max="1028" width="12.85546875" style="349" customWidth="1"/>
    <col min="1029" max="1029" width="12.7109375" style="349" customWidth="1"/>
    <col min="1030" max="1030" width="15.42578125" style="349" customWidth="1"/>
    <col min="1031" max="1035" width="12.5703125" style="349" customWidth="1"/>
    <col min="1036" max="1037" width="11.28515625" style="349" bestFit="1" customWidth="1"/>
    <col min="1038" max="1038" width="11" style="349" bestFit="1" customWidth="1"/>
    <col min="1039" max="1039" width="10.85546875" style="349" bestFit="1" customWidth="1"/>
    <col min="1040" max="1040" width="11.28515625" style="349" bestFit="1" customWidth="1"/>
    <col min="1041" max="1041" width="7.85546875" style="349" bestFit="1" customWidth="1"/>
    <col min="1042" max="1042" width="7" style="349" customWidth="1"/>
    <col min="1043" max="1043" width="17.42578125" style="349" customWidth="1"/>
    <col min="1044" max="1044" width="7.140625" style="349" customWidth="1"/>
    <col min="1045" max="1045" width="9.5703125" style="349" customWidth="1"/>
    <col min="1046" max="1047" width="15.5703125" style="349" customWidth="1"/>
    <col min="1048" max="1048" width="1.85546875" style="349" customWidth="1"/>
    <col min="1049" max="1049" width="1.7109375" style="349" customWidth="1"/>
    <col min="1050" max="1050" width="1.85546875" style="349" customWidth="1"/>
    <col min="1051" max="1054" width="12.140625" style="349" customWidth="1"/>
    <col min="1055" max="1055" width="1.85546875" style="349" customWidth="1"/>
    <col min="1056" max="1057" width="1.42578125" style="349" customWidth="1"/>
    <col min="1058" max="1058" width="11.42578125" style="349"/>
    <col min="1059" max="1061" width="18.7109375" style="349" customWidth="1"/>
    <col min="1062" max="1280" width="11.42578125" style="349"/>
    <col min="1281" max="1281" width="0.140625" style="349" customWidth="1"/>
    <col min="1282" max="1282" width="2.7109375" style="349" customWidth="1"/>
    <col min="1283" max="1283" width="42.5703125" style="349" customWidth="1"/>
    <col min="1284" max="1284" width="12.85546875" style="349" customWidth="1"/>
    <col min="1285" max="1285" width="12.7109375" style="349" customWidth="1"/>
    <col min="1286" max="1286" width="15.42578125" style="349" customWidth="1"/>
    <col min="1287" max="1291" width="12.5703125" style="349" customWidth="1"/>
    <col min="1292" max="1293" width="11.28515625" style="349" bestFit="1" customWidth="1"/>
    <col min="1294" max="1294" width="11" style="349" bestFit="1" customWidth="1"/>
    <col min="1295" max="1295" width="10.85546875" style="349" bestFit="1" customWidth="1"/>
    <col min="1296" max="1296" width="11.28515625" style="349" bestFit="1" customWidth="1"/>
    <col min="1297" max="1297" width="7.85546875" style="349" bestFit="1" customWidth="1"/>
    <col min="1298" max="1298" width="7" style="349" customWidth="1"/>
    <col min="1299" max="1299" width="17.42578125" style="349" customWidth="1"/>
    <col min="1300" max="1300" width="7.140625" style="349" customWidth="1"/>
    <col min="1301" max="1301" width="9.5703125" style="349" customWidth="1"/>
    <col min="1302" max="1303" width="15.5703125" style="349" customWidth="1"/>
    <col min="1304" max="1304" width="1.85546875" style="349" customWidth="1"/>
    <col min="1305" max="1305" width="1.7109375" style="349" customWidth="1"/>
    <col min="1306" max="1306" width="1.85546875" style="349" customWidth="1"/>
    <col min="1307" max="1310" width="12.140625" style="349" customWidth="1"/>
    <col min="1311" max="1311" width="1.85546875" style="349" customWidth="1"/>
    <col min="1312" max="1313" width="1.42578125" style="349" customWidth="1"/>
    <col min="1314" max="1314" width="11.42578125" style="349"/>
    <col min="1315" max="1317" width="18.7109375" style="349" customWidth="1"/>
    <col min="1318" max="1536" width="11.42578125" style="349"/>
    <col min="1537" max="1537" width="0.140625" style="349" customWidth="1"/>
    <col min="1538" max="1538" width="2.7109375" style="349" customWidth="1"/>
    <col min="1539" max="1539" width="42.5703125" style="349" customWidth="1"/>
    <col min="1540" max="1540" width="12.85546875" style="349" customWidth="1"/>
    <col min="1541" max="1541" width="12.7109375" style="349" customWidth="1"/>
    <col min="1542" max="1542" width="15.42578125" style="349" customWidth="1"/>
    <col min="1543" max="1547" width="12.5703125" style="349" customWidth="1"/>
    <col min="1548" max="1549" width="11.28515625" style="349" bestFit="1" customWidth="1"/>
    <col min="1550" max="1550" width="11" style="349" bestFit="1" customWidth="1"/>
    <col min="1551" max="1551" width="10.85546875" style="349" bestFit="1" customWidth="1"/>
    <col min="1552" max="1552" width="11.28515625" style="349" bestFit="1" customWidth="1"/>
    <col min="1553" max="1553" width="7.85546875" style="349" bestFit="1" customWidth="1"/>
    <col min="1554" max="1554" width="7" style="349" customWidth="1"/>
    <col min="1555" max="1555" width="17.42578125" style="349" customWidth="1"/>
    <col min="1556" max="1556" width="7.140625" style="349" customWidth="1"/>
    <col min="1557" max="1557" width="9.5703125" style="349" customWidth="1"/>
    <col min="1558" max="1559" width="15.5703125" style="349" customWidth="1"/>
    <col min="1560" max="1560" width="1.85546875" style="349" customWidth="1"/>
    <col min="1561" max="1561" width="1.7109375" style="349" customWidth="1"/>
    <col min="1562" max="1562" width="1.85546875" style="349" customWidth="1"/>
    <col min="1563" max="1566" width="12.140625" style="349" customWidth="1"/>
    <col min="1567" max="1567" width="1.85546875" style="349" customWidth="1"/>
    <col min="1568" max="1569" width="1.42578125" style="349" customWidth="1"/>
    <col min="1570" max="1570" width="11.42578125" style="349"/>
    <col min="1571" max="1573" width="18.7109375" style="349" customWidth="1"/>
    <col min="1574" max="1792" width="11.42578125" style="349"/>
    <col min="1793" max="1793" width="0.140625" style="349" customWidth="1"/>
    <col min="1794" max="1794" width="2.7109375" style="349" customWidth="1"/>
    <col min="1795" max="1795" width="42.5703125" style="349" customWidth="1"/>
    <col min="1796" max="1796" width="12.85546875" style="349" customWidth="1"/>
    <col min="1797" max="1797" width="12.7109375" style="349" customWidth="1"/>
    <col min="1798" max="1798" width="15.42578125" style="349" customWidth="1"/>
    <col min="1799" max="1803" width="12.5703125" style="349" customWidth="1"/>
    <col min="1804" max="1805" width="11.28515625" style="349" bestFit="1" customWidth="1"/>
    <col min="1806" max="1806" width="11" style="349" bestFit="1" customWidth="1"/>
    <col min="1807" max="1807" width="10.85546875" style="349" bestFit="1" customWidth="1"/>
    <col min="1808" max="1808" width="11.28515625" style="349" bestFit="1" customWidth="1"/>
    <col min="1809" max="1809" width="7.85546875" style="349" bestFit="1" customWidth="1"/>
    <col min="1810" max="1810" width="7" style="349" customWidth="1"/>
    <col min="1811" max="1811" width="17.42578125" style="349" customWidth="1"/>
    <col min="1812" max="1812" width="7.140625" style="349" customWidth="1"/>
    <col min="1813" max="1813" width="9.5703125" style="349" customWidth="1"/>
    <col min="1814" max="1815" width="15.5703125" style="349" customWidth="1"/>
    <col min="1816" max="1816" width="1.85546875" style="349" customWidth="1"/>
    <col min="1817" max="1817" width="1.7109375" style="349" customWidth="1"/>
    <col min="1818" max="1818" width="1.85546875" style="349" customWidth="1"/>
    <col min="1819" max="1822" width="12.140625" style="349" customWidth="1"/>
    <col min="1823" max="1823" width="1.85546875" style="349" customWidth="1"/>
    <col min="1824" max="1825" width="1.42578125" style="349" customWidth="1"/>
    <col min="1826" max="1826" width="11.42578125" style="349"/>
    <col min="1827" max="1829" width="18.7109375" style="349" customWidth="1"/>
    <col min="1830" max="2048" width="11.42578125" style="349"/>
    <col min="2049" max="2049" width="0.140625" style="349" customWidth="1"/>
    <col min="2050" max="2050" width="2.7109375" style="349" customWidth="1"/>
    <col min="2051" max="2051" width="42.5703125" style="349" customWidth="1"/>
    <col min="2052" max="2052" width="12.85546875" style="349" customWidth="1"/>
    <col min="2053" max="2053" width="12.7109375" style="349" customWidth="1"/>
    <col min="2054" max="2054" width="15.42578125" style="349" customWidth="1"/>
    <col min="2055" max="2059" width="12.5703125" style="349" customWidth="1"/>
    <col min="2060" max="2061" width="11.28515625" style="349" bestFit="1" customWidth="1"/>
    <col min="2062" max="2062" width="11" style="349" bestFit="1" customWidth="1"/>
    <col min="2063" max="2063" width="10.85546875" style="349" bestFit="1" customWidth="1"/>
    <col min="2064" max="2064" width="11.28515625" style="349" bestFit="1" customWidth="1"/>
    <col min="2065" max="2065" width="7.85546875" style="349" bestFit="1" customWidth="1"/>
    <col min="2066" max="2066" width="7" style="349" customWidth="1"/>
    <col min="2067" max="2067" width="17.42578125" style="349" customWidth="1"/>
    <col min="2068" max="2068" width="7.140625" style="349" customWidth="1"/>
    <col min="2069" max="2069" width="9.5703125" style="349" customWidth="1"/>
    <col min="2070" max="2071" width="15.5703125" style="349" customWidth="1"/>
    <col min="2072" max="2072" width="1.85546875" style="349" customWidth="1"/>
    <col min="2073" max="2073" width="1.7109375" style="349" customWidth="1"/>
    <col min="2074" max="2074" width="1.85546875" style="349" customWidth="1"/>
    <col min="2075" max="2078" width="12.140625" style="349" customWidth="1"/>
    <col min="2079" max="2079" width="1.85546875" style="349" customWidth="1"/>
    <col min="2080" max="2081" width="1.42578125" style="349" customWidth="1"/>
    <col min="2082" max="2082" width="11.42578125" style="349"/>
    <col min="2083" max="2085" width="18.7109375" style="349" customWidth="1"/>
    <col min="2086" max="2304" width="11.42578125" style="349"/>
    <col min="2305" max="2305" width="0.140625" style="349" customWidth="1"/>
    <col min="2306" max="2306" width="2.7109375" style="349" customWidth="1"/>
    <col min="2307" max="2307" width="42.5703125" style="349" customWidth="1"/>
    <col min="2308" max="2308" width="12.85546875" style="349" customWidth="1"/>
    <col min="2309" max="2309" width="12.7109375" style="349" customWidth="1"/>
    <col min="2310" max="2310" width="15.42578125" style="349" customWidth="1"/>
    <col min="2311" max="2315" width="12.5703125" style="349" customWidth="1"/>
    <col min="2316" max="2317" width="11.28515625" style="349" bestFit="1" customWidth="1"/>
    <col min="2318" max="2318" width="11" style="349" bestFit="1" customWidth="1"/>
    <col min="2319" max="2319" width="10.85546875" style="349" bestFit="1" customWidth="1"/>
    <col min="2320" max="2320" width="11.28515625" style="349" bestFit="1" customWidth="1"/>
    <col min="2321" max="2321" width="7.85546875" style="349" bestFit="1" customWidth="1"/>
    <col min="2322" max="2322" width="7" style="349" customWidth="1"/>
    <col min="2323" max="2323" width="17.42578125" style="349" customWidth="1"/>
    <col min="2324" max="2324" width="7.140625" style="349" customWidth="1"/>
    <col min="2325" max="2325" width="9.5703125" style="349" customWidth="1"/>
    <col min="2326" max="2327" width="15.5703125" style="349" customWidth="1"/>
    <col min="2328" max="2328" width="1.85546875" style="349" customWidth="1"/>
    <col min="2329" max="2329" width="1.7109375" style="349" customWidth="1"/>
    <col min="2330" max="2330" width="1.85546875" style="349" customWidth="1"/>
    <col min="2331" max="2334" width="12.140625" style="349" customWidth="1"/>
    <col min="2335" max="2335" width="1.85546875" style="349" customWidth="1"/>
    <col min="2336" max="2337" width="1.42578125" style="349" customWidth="1"/>
    <col min="2338" max="2338" width="11.42578125" style="349"/>
    <col min="2339" max="2341" width="18.7109375" style="349" customWidth="1"/>
    <col min="2342" max="2560" width="11.42578125" style="349"/>
    <col min="2561" max="2561" width="0.140625" style="349" customWidth="1"/>
    <col min="2562" max="2562" width="2.7109375" style="349" customWidth="1"/>
    <col min="2563" max="2563" width="42.5703125" style="349" customWidth="1"/>
    <col min="2564" max="2564" width="12.85546875" style="349" customWidth="1"/>
    <col min="2565" max="2565" width="12.7109375" style="349" customWidth="1"/>
    <col min="2566" max="2566" width="15.42578125" style="349" customWidth="1"/>
    <col min="2567" max="2571" width="12.5703125" style="349" customWidth="1"/>
    <col min="2572" max="2573" width="11.28515625" style="349" bestFit="1" customWidth="1"/>
    <col min="2574" max="2574" width="11" style="349" bestFit="1" customWidth="1"/>
    <col min="2575" max="2575" width="10.85546875" style="349" bestFit="1" customWidth="1"/>
    <col min="2576" max="2576" width="11.28515625" style="349" bestFit="1" customWidth="1"/>
    <col min="2577" max="2577" width="7.85546875" style="349" bestFit="1" customWidth="1"/>
    <col min="2578" max="2578" width="7" style="349" customWidth="1"/>
    <col min="2579" max="2579" width="17.42578125" style="349" customWidth="1"/>
    <col min="2580" max="2580" width="7.140625" style="349" customWidth="1"/>
    <col min="2581" max="2581" width="9.5703125" style="349" customWidth="1"/>
    <col min="2582" max="2583" width="15.5703125" style="349" customWidth="1"/>
    <col min="2584" max="2584" width="1.85546875" style="349" customWidth="1"/>
    <col min="2585" max="2585" width="1.7109375" style="349" customWidth="1"/>
    <col min="2586" max="2586" width="1.85546875" style="349" customWidth="1"/>
    <col min="2587" max="2590" width="12.140625" style="349" customWidth="1"/>
    <col min="2591" max="2591" width="1.85546875" style="349" customWidth="1"/>
    <col min="2592" max="2593" width="1.42578125" style="349" customWidth="1"/>
    <col min="2594" max="2594" width="11.42578125" style="349"/>
    <col min="2595" max="2597" width="18.7109375" style="349" customWidth="1"/>
    <col min="2598" max="2816" width="11.42578125" style="349"/>
    <col min="2817" max="2817" width="0.140625" style="349" customWidth="1"/>
    <col min="2818" max="2818" width="2.7109375" style="349" customWidth="1"/>
    <col min="2819" max="2819" width="42.5703125" style="349" customWidth="1"/>
    <col min="2820" max="2820" width="12.85546875" style="349" customWidth="1"/>
    <col min="2821" max="2821" width="12.7109375" style="349" customWidth="1"/>
    <col min="2822" max="2822" width="15.42578125" style="349" customWidth="1"/>
    <col min="2823" max="2827" width="12.5703125" style="349" customWidth="1"/>
    <col min="2828" max="2829" width="11.28515625" style="349" bestFit="1" customWidth="1"/>
    <col min="2830" max="2830" width="11" style="349" bestFit="1" customWidth="1"/>
    <col min="2831" max="2831" width="10.85546875" style="349" bestFit="1" customWidth="1"/>
    <col min="2832" max="2832" width="11.28515625" style="349" bestFit="1" customWidth="1"/>
    <col min="2833" max="2833" width="7.85546875" style="349" bestFit="1" customWidth="1"/>
    <col min="2834" max="2834" width="7" style="349" customWidth="1"/>
    <col min="2835" max="2835" width="17.42578125" style="349" customWidth="1"/>
    <col min="2836" max="2836" width="7.140625" style="349" customWidth="1"/>
    <col min="2837" max="2837" width="9.5703125" style="349" customWidth="1"/>
    <col min="2838" max="2839" width="15.5703125" style="349" customWidth="1"/>
    <col min="2840" max="2840" width="1.85546875" style="349" customWidth="1"/>
    <col min="2841" max="2841" width="1.7109375" style="349" customWidth="1"/>
    <col min="2842" max="2842" width="1.85546875" style="349" customWidth="1"/>
    <col min="2843" max="2846" width="12.140625" style="349" customWidth="1"/>
    <col min="2847" max="2847" width="1.85546875" style="349" customWidth="1"/>
    <col min="2848" max="2849" width="1.42578125" style="349" customWidth="1"/>
    <col min="2850" max="2850" width="11.42578125" style="349"/>
    <col min="2851" max="2853" width="18.7109375" style="349" customWidth="1"/>
    <col min="2854" max="3072" width="11.42578125" style="349"/>
    <col min="3073" max="3073" width="0.140625" style="349" customWidth="1"/>
    <col min="3074" max="3074" width="2.7109375" style="349" customWidth="1"/>
    <col min="3075" max="3075" width="42.5703125" style="349" customWidth="1"/>
    <col min="3076" max="3076" width="12.85546875" style="349" customWidth="1"/>
    <col min="3077" max="3077" width="12.7109375" style="349" customWidth="1"/>
    <col min="3078" max="3078" width="15.42578125" style="349" customWidth="1"/>
    <col min="3079" max="3083" width="12.5703125" style="349" customWidth="1"/>
    <col min="3084" max="3085" width="11.28515625" style="349" bestFit="1" customWidth="1"/>
    <col min="3086" max="3086" width="11" style="349" bestFit="1" customWidth="1"/>
    <col min="3087" max="3087" width="10.85546875" style="349" bestFit="1" customWidth="1"/>
    <col min="3088" max="3088" width="11.28515625" style="349" bestFit="1" customWidth="1"/>
    <col min="3089" max="3089" width="7.85546875" style="349" bestFit="1" customWidth="1"/>
    <col min="3090" max="3090" width="7" style="349" customWidth="1"/>
    <col min="3091" max="3091" width="17.42578125" style="349" customWidth="1"/>
    <col min="3092" max="3092" width="7.140625" style="349" customWidth="1"/>
    <col min="3093" max="3093" width="9.5703125" style="349" customWidth="1"/>
    <col min="3094" max="3095" width="15.5703125" style="349" customWidth="1"/>
    <col min="3096" max="3096" width="1.85546875" style="349" customWidth="1"/>
    <col min="3097" max="3097" width="1.7109375" style="349" customWidth="1"/>
    <col min="3098" max="3098" width="1.85546875" style="349" customWidth="1"/>
    <col min="3099" max="3102" width="12.140625" style="349" customWidth="1"/>
    <col min="3103" max="3103" width="1.85546875" style="349" customWidth="1"/>
    <col min="3104" max="3105" width="1.42578125" style="349" customWidth="1"/>
    <col min="3106" max="3106" width="11.42578125" style="349"/>
    <col min="3107" max="3109" width="18.7109375" style="349" customWidth="1"/>
    <col min="3110" max="3328" width="11.42578125" style="349"/>
    <col min="3329" max="3329" width="0.140625" style="349" customWidth="1"/>
    <col min="3330" max="3330" width="2.7109375" style="349" customWidth="1"/>
    <col min="3331" max="3331" width="42.5703125" style="349" customWidth="1"/>
    <col min="3332" max="3332" width="12.85546875" style="349" customWidth="1"/>
    <col min="3333" max="3333" width="12.7109375" style="349" customWidth="1"/>
    <col min="3334" max="3334" width="15.42578125" style="349" customWidth="1"/>
    <col min="3335" max="3339" width="12.5703125" style="349" customWidth="1"/>
    <col min="3340" max="3341" width="11.28515625" style="349" bestFit="1" customWidth="1"/>
    <col min="3342" max="3342" width="11" style="349" bestFit="1" customWidth="1"/>
    <col min="3343" max="3343" width="10.85546875" style="349" bestFit="1" customWidth="1"/>
    <col min="3344" max="3344" width="11.28515625" style="349" bestFit="1" customWidth="1"/>
    <col min="3345" max="3345" width="7.85546875" style="349" bestFit="1" customWidth="1"/>
    <col min="3346" max="3346" width="7" style="349" customWidth="1"/>
    <col min="3347" max="3347" width="17.42578125" style="349" customWidth="1"/>
    <col min="3348" max="3348" width="7.140625" style="349" customWidth="1"/>
    <col min="3349" max="3349" width="9.5703125" style="349" customWidth="1"/>
    <col min="3350" max="3351" width="15.5703125" style="349" customWidth="1"/>
    <col min="3352" max="3352" width="1.85546875" style="349" customWidth="1"/>
    <col min="3353" max="3353" width="1.7109375" style="349" customWidth="1"/>
    <col min="3354" max="3354" width="1.85546875" style="349" customWidth="1"/>
    <col min="3355" max="3358" width="12.140625" style="349" customWidth="1"/>
    <col min="3359" max="3359" width="1.85546875" style="349" customWidth="1"/>
    <col min="3360" max="3361" width="1.42578125" style="349" customWidth="1"/>
    <col min="3362" max="3362" width="11.42578125" style="349"/>
    <col min="3363" max="3365" width="18.7109375" style="349" customWidth="1"/>
    <col min="3366" max="3584" width="11.42578125" style="349"/>
    <col min="3585" max="3585" width="0.140625" style="349" customWidth="1"/>
    <col min="3586" max="3586" width="2.7109375" style="349" customWidth="1"/>
    <col min="3587" max="3587" width="42.5703125" style="349" customWidth="1"/>
    <col min="3588" max="3588" width="12.85546875" style="349" customWidth="1"/>
    <col min="3589" max="3589" width="12.7109375" style="349" customWidth="1"/>
    <col min="3590" max="3590" width="15.42578125" style="349" customWidth="1"/>
    <col min="3591" max="3595" width="12.5703125" style="349" customWidth="1"/>
    <col min="3596" max="3597" width="11.28515625" style="349" bestFit="1" customWidth="1"/>
    <col min="3598" max="3598" width="11" style="349" bestFit="1" customWidth="1"/>
    <col min="3599" max="3599" width="10.85546875" style="349" bestFit="1" customWidth="1"/>
    <col min="3600" max="3600" width="11.28515625" style="349" bestFit="1" customWidth="1"/>
    <col min="3601" max="3601" width="7.85546875" style="349" bestFit="1" customWidth="1"/>
    <col min="3602" max="3602" width="7" style="349" customWidth="1"/>
    <col min="3603" max="3603" width="17.42578125" style="349" customWidth="1"/>
    <col min="3604" max="3604" width="7.140625" style="349" customWidth="1"/>
    <col min="3605" max="3605" width="9.5703125" style="349" customWidth="1"/>
    <col min="3606" max="3607" width="15.5703125" style="349" customWidth="1"/>
    <col min="3608" max="3608" width="1.85546875" style="349" customWidth="1"/>
    <col min="3609" max="3609" width="1.7109375" style="349" customWidth="1"/>
    <col min="3610" max="3610" width="1.85546875" style="349" customWidth="1"/>
    <col min="3611" max="3614" width="12.140625" style="349" customWidth="1"/>
    <col min="3615" max="3615" width="1.85546875" style="349" customWidth="1"/>
    <col min="3616" max="3617" width="1.42578125" style="349" customWidth="1"/>
    <col min="3618" max="3618" width="11.42578125" style="349"/>
    <col min="3619" max="3621" width="18.7109375" style="349" customWidth="1"/>
    <col min="3622" max="3840" width="11.42578125" style="349"/>
    <col min="3841" max="3841" width="0.140625" style="349" customWidth="1"/>
    <col min="3842" max="3842" width="2.7109375" style="349" customWidth="1"/>
    <col min="3843" max="3843" width="42.5703125" style="349" customWidth="1"/>
    <col min="3844" max="3844" width="12.85546875" style="349" customWidth="1"/>
    <col min="3845" max="3845" width="12.7109375" style="349" customWidth="1"/>
    <col min="3846" max="3846" width="15.42578125" style="349" customWidth="1"/>
    <col min="3847" max="3851" width="12.5703125" style="349" customWidth="1"/>
    <col min="3852" max="3853" width="11.28515625" style="349" bestFit="1" customWidth="1"/>
    <col min="3854" max="3854" width="11" style="349" bestFit="1" customWidth="1"/>
    <col min="3855" max="3855" width="10.85546875" style="349" bestFit="1" customWidth="1"/>
    <col min="3856" max="3856" width="11.28515625" style="349" bestFit="1" customWidth="1"/>
    <col min="3857" max="3857" width="7.85546875" style="349" bestFit="1" customWidth="1"/>
    <col min="3858" max="3858" width="7" style="349" customWidth="1"/>
    <col min="3859" max="3859" width="17.42578125" style="349" customWidth="1"/>
    <col min="3860" max="3860" width="7.140625" style="349" customWidth="1"/>
    <col min="3861" max="3861" width="9.5703125" style="349" customWidth="1"/>
    <col min="3862" max="3863" width="15.5703125" style="349" customWidth="1"/>
    <col min="3864" max="3864" width="1.85546875" style="349" customWidth="1"/>
    <col min="3865" max="3865" width="1.7109375" style="349" customWidth="1"/>
    <col min="3866" max="3866" width="1.85546875" style="349" customWidth="1"/>
    <col min="3867" max="3870" width="12.140625" style="349" customWidth="1"/>
    <col min="3871" max="3871" width="1.85546875" style="349" customWidth="1"/>
    <col min="3872" max="3873" width="1.42578125" style="349" customWidth="1"/>
    <col min="3874" max="3874" width="11.42578125" style="349"/>
    <col min="3875" max="3877" width="18.7109375" style="349" customWidth="1"/>
    <col min="3878" max="4096" width="11.42578125" style="349"/>
    <col min="4097" max="4097" width="0.140625" style="349" customWidth="1"/>
    <col min="4098" max="4098" width="2.7109375" style="349" customWidth="1"/>
    <col min="4099" max="4099" width="42.5703125" style="349" customWidth="1"/>
    <col min="4100" max="4100" width="12.85546875" style="349" customWidth="1"/>
    <col min="4101" max="4101" width="12.7109375" style="349" customWidth="1"/>
    <col min="4102" max="4102" width="15.42578125" style="349" customWidth="1"/>
    <col min="4103" max="4107" width="12.5703125" style="349" customWidth="1"/>
    <col min="4108" max="4109" width="11.28515625" style="349" bestFit="1" customWidth="1"/>
    <col min="4110" max="4110" width="11" style="349" bestFit="1" customWidth="1"/>
    <col min="4111" max="4111" width="10.85546875" style="349" bestFit="1" customWidth="1"/>
    <col min="4112" max="4112" width="11.28515625" style="349" bestFit="1" customWidth="1"/>
    <col min="4113" max="4113" width="7.85546875" style="349" bestFit="1" customWidth="1"/>
    <col min="4114" max="4114" width="7" style="349" customWidth="1"/>
    <col min="4115" max="4115" width="17.42578125" style="349" customWidth="1"/>
    <col min="4116" max="4116" width="7.140625" style="349" customWidth="1"/>
    <col min="4117" max="4117" width="9.5703125" style="349" customWidth="1"/>
    <col min="4118" max="4119" width="15.5703125" style="349" customWidth="1"/>
    <col min="4120" max="4120" width="1.85546875" style="349" customWidth="1"/>
    <col min="4121" max="4121" width="1.7109375" style="349" customWidth="1"/>
    <col min="4122" max="4122" width="1.85546875" style="349" customWidth="1"/>
    <col min="4123" max="4126" width="12.140625" style="349" customWidth="1"/>
    <col min="4127" max="4127" width="1.85546875" style="349" customWidth="1"/>
    <col min="4128" max="4129" width="1.42578125" style="349" customWidth="1"/>
    <col min="4130" max="4130" width="11.42578125" style="349"/>
    <col min="4131" max="4133" width="18.7109375" style="349" customWidth="1"/>
    <col min="4134" max="4352" width="11.42578125" style="349"/>
    <col min="4353" max="4353" width="0.140625" style="349" customWidth="1"/>
    <col min="4354" max="4354" width="2.7109375" style="349" customWidth="1"/>
    <col min="4355" max="4355" width="42.5703125" style="349" customWidth="1"/>
    <col min="4356" max="4356" width="12.85546875" style="349" customWidth="1"/>
    <col min="4357" max="4357" width="12.7109375" style="349" customWidth="1"/>
    <col min="4358" max="4358" width="15.42578125" style="349" customWidth="1"/>
    <col min="4359" max="4363" width="12.5703125" style="349" customWidth="1"/>
    <col min="4364" max="4365" width="11.28515625" style="349" bestFit="1" customWidth="1"/>
    <col min="4366" max="4366" width="11" style="349" bestFit="1" customWidth="1"/>
    <col min="4367" max="4367" width="10.85546875" style="349" bestFit="1" customWidth="1"/>
    <col min="4368" max="4368" width="11.28515625" style="349" bestFit="1" customWidth="1"/>
    <col min="4369" max="4369" width="7.85546875" style="349" bestFit="1" customWidth="1"/>
    <col min="4370" max="4370" width="7" style="349" customWidth="1"/>
    <col min="4371" max="4371" width="17.42578125" style="349" customWidth="1"/>
    <col min="4372" max="4372" width="7.140625" style="349" customWidth="1"/>
    <col min="4373" max="4373" width="9.5703125" style="349" customWidth="1"/>
    <col min="4374" max="4375" width="15.5703125" style="349" customWidth="1"/>
    <col min="4376" max="4376" width="1.85546875" style="349" customWidth="1"/>
    <col min="4377" max="4377" width="1.7109375" style="349" customWidth="1"/>
    <col min="4378" max="4378" width="1.85546875" style="349" customWidth="1"/>
    <col min="4379" max="4382" width="12.140625" style="349" customWidth="1"/>
    <col min="4383" max="4383" width="1.85546875" style="349" customWidth="1"/>
    <col min="4384" max="4385" width="1.42578125" style="349" customWidth="1"/>
    <col min="4386" max="4386" width="11.42578125" style="349"/>
    <col min="4387" max="4389" width="18.7109375" style="349" customWidth="1"/>
    <col min="4390" max="4608" width="11.42578125" style="349"/>
    <col min="4609" max="4609" width="0.140625" style="349" customWidth="1"/>
    <col min="4610" max="4610" width="2.7109375" style="349" customWidth="1"/>
    <col min="4611" max="4611" width="42.5703125" style="349" customWidth="1"/>
    <col min="4612" max="4612" width="12.85546875" style="349" customWidth="1"/>
    <col min="4613" max="4613" width="12.7109375" style="349" customWidth="1"/>
    <col min="4614" max="4614" width="15.42578125" style="349" customWidth="1"/>
    <col min="4615" max="4619" width="12.5703125" style="349" customWidth="1"/>
    <col min="4620" max="4621" width="11.28515625" style="349" bestFit="1" customWidth="1"/>
    <col min="4622" max="4622" width="11" style="349" bestFit="1" customWidth="1"/>
    <col min="4623" max="4623" width="10.85546875" style="349" bestFit="1" customWidth="1"/>
    <col min="4624" max="4624" width="11.28515625" style="349" bestFit="1" customWidth="1"/>
    <col min="4625" max="4625" width="7.85546875" style="349" bestFit="1" customWidth="1"/>
    <col min="4626" max="4626" width="7" style="349" customWidth="1"/>
    <col min="4627" max="4627" width="17.42578125" style="349" customWidth="1"/>
    <col min="4628" max="4628" width="7.140625" style="349" customWidth="1"/>
    <col min="4629" max="4629" width="9.5703125" style="349" customWidth="1"/>
    <col min="4630" max="4631" width="15.5703125" style="349" customWidth="1"/>
    <col min="4632" max="4632" width="1.85546875" style="349" customWidth="1"/>
    <col min="4633" max="4633" width="1.7109375" style="349" customWidth="1"/>
    <col min="4634" max="4634" width="1.85546875" style="349" customWidth="1"/>
    <col min="4635" max="4638" width="12.140625" style="349" customWidth="1"/>
    <col min="4639" max="4639" width="1.85546875" style="349" customWidth="1"/>
    <col min="4640" max="4641" width="1.42578125" style="349" customWidth="1"/>
    <col min="4642" max="4642" width="11.42578125" style="349"/>
    <col min="4643" max="4645" width="18.7109375" style="349" customWidth="1"/>
    <col min="4646" max="4864" width="11.42578125" style="349"/>
    <col min="4865" max="4865" width="0.140625" style="349" customWidth="1"/>
    <col min="4866" max="4866" width="2.7109375" style="349" customWidth="1"/>
    <col min="4867" max="4867" width="42.5703125" style="349" customWidth="1"/>
    <col min="4868" max="4868" width="12.85546875" style="349" customWidth="1"/>
    <col min="4869" max="4869" width="12.7109375" style="349" customWidth="1"/>
    <col min="4870" max="4870" width="15.42578125" style="349" customWidth="1"/>
    <col min="4871" max="4875" width="12.5703125" style="349" customWidth="1"/>
    <col min="4876" max="4877" width="11.28515625" style="349" bestFit="1" customWidth="1"/>
    <col min="4878" max="4878" width="11" style="349" bestFit="1" customWidth="1"/>
    <col min="4879" max="4879" width="10.85546875" style="349" bestFit="1" customWidth="1"/>
    <col min="4880" max="4880" width="11.28515625" style="349" bestFit="1" customWidth="1"/>
    <col min="4881" max="4881" width="7.85546875" style="349" bestFit="1" customWidth="1"/>
    <col min="4882" max="4882" width="7" style="349" customWidth="1"/>
    <col min="4883" max="4883" width="17.42578125" style="349" customWidth="1"/>
    <col min="4884" max="4884" width="7.140625" style="349" customWidth="1"/>
    <col min="4885" max="4885" width="9.5703125" style="349" customWidth="1"/>
    <col min="4886" max="4887" width="15.5703125" style="349" customWidth="1"/>
    <col min="4888" max="4888" width="1.85546875" style="349" customWidth="1"/>
    <col min="4889" max="4889" width="1.7109375" style="349" customWidth="1"/>
    <col min="4890" max="4890" width="1.85546875" style="349" customWidth="1"/>
    <col min="4891" max="4894" width="12.140625" style="349" customWidth="1"/>
    <col min="4895" max="4895" width="1.85546875" style="349" customWidth="1"/>
    <col min="4896" max="4897" width="1.42578125" style="349" customWidth="1"/>
    <col min="4898" max="4898" width="11.42578125" style="349"/>
    <col min="4899" max="4901" width="18.7109375" style="349" customWidth="1"/>
    <col min="4902" max="5120" width="11.42578125" style="349"/>
    <col min="5121" max="5121" width="0.140625" style="349" customWidth="1"/>
    <col min="5122" max="5122" width="2.7109375" style="349" customWidth="1"/>
    <col min="5123" max="5123" width="42.5703125" style="349" customWidth="1"/>
    <col min="5124" max="5124" width="12.85546875" style="349" customWidth="1"/>
    <col min="5125" max="5125" width="12.7109375" style="349" customWidth="1"/>
    <col min="5126" max="5126" width="15.42578125" style="349" customWidth="1"/>
    <col min="5127" max="5131" width="12.5703125" style="349" customWidth="1"/>
    <col min="5132" max="5133" width="11.28515625" style="349" bestFit="1" customWidth="1"/>
    <col min="5134" max="5134" width="11" style="349" bestFit="1" customWidth="1"/>
    <col min="5135" max="5135" width="10.85546875" style="349" bestFit="1" customWidth="1"/>
    <col min="5136" max="5136" width="11.28515625" style="349" bestFit="1" customWidth="1"/>
    <col min="5137" max="5137" width="7.85546875" style="349" bestFit="1" customWidth="1"/>
    <col min="5138" max="5138" width="7" style="349" customWidth="1"/>
    <col min="5139" max="5139" width="17.42578125" style="349" customWidth="1"/>
    <col min="5140" max="5140" width="7.140625" style="349" customWidth="1"/>
    <col min="5141" max="5141" width="9.5703125" style="349" customWidth="1"/>
    <col min="5142" max="5143" width="15.5703125" style="349" customWidth="1"/>
    <col min="5144" max="5144" width="1.85546875" style="349" customWidth="1"/>
    <col min="5145" max="5145" width="1.7109375" style="349" customWidth="1"/>
    <col min="5146" max="5146" width="1.85546875" style="349" customWidth="1"/>
    <col min="5147" max="5150" width="12.140625" style="349" customWidth="1"/>
    <col min="5151" max="5151" width="1.85546875" style="349" customWidth="1"/>
    <col min="5152" max="5153" width="1.42578125" style="349" customWidth="1"/>
    <col min="5154" max="5154" width="11.42578125" style="349"/>
    <col min="5155" max="5157" width="18.7109375" style="349" customWidth="1"/>
    <col min="5158" max="5376" width="11.42578125" style="349"/>
    <col min="5377" max="5377" width="0.140625" style="349" customWidth="1"/>
    <col min="5378" max="5378" width="2.7109375" style="349" customWidth="1"/>
    <col min="5379" max="5379" width="42.5703125" style="349" customWidth="1"/>
    <col min="5380" max="5380" width="12.85546875" style="349" customWidth="1"/>
    <col min="5381" max="5381" width="12.7109375" style="349" customWidth="1"/>
    <col min="5382" max="5382" width="15.42578125" style="349" customWidth="1"/>
    <col min="5383" max="5387" width="12.5703125" style="349" customWidth="1"/>
    <col min="5388" max="5389" width="11.28515625" style="349" bestFit="1" customWidth="1"/>
    <col min="5390" max="5390" width="11" style="349" bestFit="1" customWidth="1"/>
    <col min="5391" max="5391" width="10.85546875" style="349" bestFit="1" customWidth="1"/>
    <col min="5392" max="5392" width="11.28515625" style="349" bestFit="1" customWidth="1"/>
    <col min="5393" max="5393" width="7.85546875" style="349" bestFit="1" customWidth="1"/>
    <col min="5394" max="5394" width="7" style="349" customWidth="1"/>
    <col min="5395" max="5395" width="17.42578125" style="349" customWidth="1"/>
    <col min="5396" max="5396" width="7.140625" style="349" customWidth="1"/>
    <col min="5397" max="5397" width="9.5703125" style="349" customWidth="1"/>
    <col min="5398" max="5399" width="15.5703125" style="349" customWidth="1"/>
    <col min="5400" max="5400" width="1.85546875" style="349" customWidth="1"/>
    <col min="5401" max="5401" width="1.7109375" style="349" customWidth="1"/>
    <col min="5402" max="5402" width="1.85546875" style="349" customWidth="1"/>
    <col min="5403" max="5406" width="12.140625" style="349" customWidth="1"/>
    <col min="5407" max="5407" width="1.85546875" style="349" customWidth="1"/>
    <col min="5408" max="5409" width="1.42578125" style="349" customWidth="1"/>
    <col min="5410" max="5410" width="11.42578125" style="349"/>
    <col min="5411" max="5413" width="18.7109375" style="349" customWidth="1"/>
    <col min="5414" max="5632" width="11.42578125" style="349"/>
    <col min="5633" max="5633" width="0.140625" style="349" customWidth="1"/>
    <col min="5634" max="5634" width="2.7109375" style="349" customWidth="1"/>
    <col min="5635" max="5635" width="42.5703125" style="349" customWidth="1"/>
    <col min="5636" max="5636" width="12.85546875" style="349" customWidth="1"/>
    <col min="5637" max="5637" width="12.7109375" style="349" customWidth="1"/>
    <col min="5638" max="5638" width="15.42578125" style="349" customWidth="1"/>
    <col min="5639" max="5643" width="12.5703125" style="349" customWidth="1"/>
    <col min="5644" max="5645" width="11.28515625" style="349" bestFit="1" customWidth="1"/>
    <col min="5646" max="5646" width="11" style="349" bestFit="1" customWidth="1"/>
    <col min="5647" max="5647" width="10.85546875" style="349" bestFit="1" customWidth="1"/>
    <col min="5648" max="5648" width="11.28515625" style="349" bestFit="1" customWidth="1"/>
    <col min="5649" max="5649" width="7.85546875" style="349" bestFit="1" customWidth="1"/>
    <col min="5650" max="5650" width="7" style="349" customWidth="1"/>
    <col min="5651" max="5651" width="17.42578125" style="349" customWidth="1"/>
    <col min="5652" max="5652" width="7.140625" style="349" customWidth="1"/>
    <col min="5653" max="5653" width="9.5703125" style="349" customWidth="1"/>
    <col min="5654" max="5655" width="15.5703125" style="349" customWidth="1"/>
    <col min="5656" max="5656" width="1.85546875" style="349" customWidth="1"/>
    <col min="5657" max="5657" width="1.7109375" style="349" customWidth="1"/>
    <col min="5658" max="5658" width="1.85546875" style="349" customWidth="1"/>
    <col min="5659" max="5662" width="12.140625" style="349" customWidth="1"/>
    <col min="5663" max="5663" width="1.85546875" style="349" customWidth="1"/>
    <col min="5664" max="5665" width="1.42578125" style="349" customWidth="1"/>
    <col min="5666" max="5666" width="11.42578125" style="349"/>
    <col min="5667" max="5669" width="18.7109375" style="349" customWidth="1"/>
    <col min="5670" max="5888" width="11.42578125" style="349"/>
    <col min="5889" max="5889" width="0.140625" style="349" customWidth="1"/>
    <col min="5890" max="5890" width="2.7109375" style="349" customWidth="1"/>
    <col min="5891" max="5891" width="42.5703125" style="349" customWidth="1"/>
    <col min="5892" max="5892" width="12.85546875" style="349" customWidth="1"/>
    <col min="5893" max="5893" width="12.7109375" style="349" customWidth="1"/>
    <col min="5894" max="5894" width="15.42578125" style="349" customWidth="1"/>
    <col min="5895" max="5899" width="12.5703125" style="349" customWidth="1"/>
    <col min="5900" max="5901" width="11.28515625" style="349" bestFit="1" customWidth="1"/>
    <col min="5902" max="5902" width="11" style="349" bestFit="1" customWidth="1"/>
    <col min="5903" max="5903" width="10.85546875" style="349" bestFit="1" customWidth="1"/>
    <col min="5904" max="5904" width="11.28515625" style="349" bestFit="1" customWidth="1"/>
    <col min="5905" max="5905" width="7.85546875" style="349" bestFit="1" customWidth="1"/>
    <col min="5906" max="5906" width="7" style="349" customWidth="1"/>
    <col min="5907" max="5907" width="17.42578125" style="349" customWidth="1"/>
    <col min="5908" max="5908" width="7.140625" style="349" customWidth="1"/>
    <col min="5909" max="5909" width="9.5703125" style="349" customWidth="1"/>
    <col min="5910" max="5911" width="15.5703125" style="349" customWidth="1"/>
    <col min="5912" max="5912" width="1.85546875" style="349" customWidth="1"/>
    <col min="5913" max="5913" width="1.7109375" style="349" customWidth="1"/>
    <col min="5914" max="5914" width="1.85546875" style="349" customWidth="1"/>
    <col min="5915" max="5918" width="12.140625" style="349" customWidth="1"/>
    <col min="5919" max="5919" width="1.85546875" style="349" customWidth="1"/>
    <col min="5920" max="5921" width="1.42578125" style="349" customWidth="1"/>
    <col min="5922" max="5922" width="11.42578125" style="349"/>
    <col min="5923" max="5925" width="18.7109375" style="349" customWidth="1"/>
    <col min="5926" max="6144" width="11.42578125" style="349"/>
    <col min="6145" max="6145" width="0.140625" style="349" customWidth="1"/>
    <col min="6146" max="6146" width="2.7109375" style="349" customWidth="1"/>
    <col min="6147" max="6147" width="42.5703125" style="349" customWidth="1"/>
    <col min="6148" max="6148" width="12.85546875" style="349" customWidth="1"/>
    <col min="6149" max="6149" width="12.7109375" style="349" customWidth="1"/>
    <col min="6150" max="6150" width="15.42578125" style="349" customWidth="1"/>
    <col min="6151" max="6155" width="12.5703125" style="349" customWidth="1"/>
    <col min="6156" max="6157" width="11.28515625" style="349" bestFit="1" customWidth="1"/>
    <col min="6158" max="6158" width="11" style="349" bestFit="1" customWidth="1"/>
    <col min="6159" max="6159" width="10.85546875" style="349" bestFit="1" customWidth="1"/>
    <col min="6160" max="6160" width="11.28515625" style="349" bestFit="1" customWidth="1"/>
    <col min="6161" max="6161" width="7.85546875" style="349" bestFit="1" customWidth="1"/>
    <col min="6162" max="6162" width="7" style="349" customWidth="1"/>
    <col min="6163" max="6163" width="17.42578125" style="349" customWidth="1"/>
    <col min="6164" max="6164" width="7.140625" style="349" customWidth="1"/>
    <col min="6165" max="6165" width="9.5703125" style="349" customWidth="1"/>
    <col min="6166" max="6167" width="15.5703125" style="349" customWidth="1"/>
    <col min="6168" max="6168" width="1.85546875" style="349" customWidth="1"/>
    <col min="6169" max="6169" width="1.7109375" style="349" customWidth="1"/>
    <col min="6170" max="6170" width="1.85546875" style="349" customWidth="1"/>
    <col min="6171" max="6174" width="12.140625" style="349" customWidth="1"/>
    <col min="6175" max="6175" width="1.85546875" style="349" customWidth="1"/>
    <col min="6176" max="6177" width="1.42578125" style="349" customWidth="1"/>
    <col min="6178" max="6178" width="11.42578125" style="349"/>
    <col min="6179" max="6181" width="18.7109375" style="349" customWidth="1"/>
    <col min="6182" max="6400" width="11.42578125" style="349"/>
    <col min="6401" max="6401" width="0.140625" style="349" customWidth="1"/>
    <col min="6402" max="6402" width="2.7109375" style="349" customWidth="1"/>
    <col min="6403" max="6403" width="42.5703125" style="349" customWidth="1"/>
    <col min="6404" max="6404" width="12.85546875" style="349" customWidth="1"/>
    <col min="6405" max="6405" width="12.7109375" style="349" customWidth="1"/>
    <col min="6406" max="6406" width="15.42578125" style="349" customWidth="1"/>
    <col min="6407" max="6411" width="12.5703125" style="349" customWidth="1"/>
    <col min="6412" max="6413" width="11.28515625" style="349" bestFit="1" customWidth="1"/>
    <col min="6414" max="6414" width="11" style="349" bestFit="1" customWidth="1"/>
    <col min="6415" max="6415" width="10.85546875" style="349" bestFit="1" customWidth="1"/>
    <col min="6416" max="6416" width="11.28515625" style="349" bestFit="1" customWidth="1"/>
    <col min="6417" max="6417" width="7.85546875" style="349" bestFit="1" customWidth="1"/>
    <col min="6418" max="6418" width="7" style="349" customWidth="1"/>
    <col min="6419" max="6419" width="17.42578125" style="349" customWidth="1"/>
    <col min="6420" max="6420" width="7.140625" style="349" customWidth="1"/>
    <col min="6421" max="6421" width="9.5703125" style="349" customWidth="1"/>
    <col min="6422" max="6423" width="15.5703125" style="349" customWidth="1"/>
    <col min="6424" max="6424" width="1.85546875" style="349" customWidth="1"/>
    <col min="6425" max="6425" width="1.7109375" style="349" customWidth="1"/>
    <col min="6426" max="6426" width="1.85546875" style="349" customWidth="1"/>
    <col min="6427" max="6430" width="12.140625" style="349" customWidth="1"/>
    <col min="6431" max="6431" width="1.85546875" style="349" customWidth="1"/>
    <col min="6432" max="6433" width="1.42578125" style="349" customWidth="1"/>
    <col min="6434" max="6434" width="11.42578125" style="349"/>
    <col min="6435" max="6437" width="18.7109375" style="349" customWidth="1"/>
    <col min="6438" max="6656" width="11.42578125" style="349"/>
    <col min="6657" max="6657" width="0.140625" style="349" customWidth="1"/>
    <col min="6658" max="6658" width="2.7109375" style="349" customWidth="1"/>
    <col min="6659" max="6659" width="42.5703125" style="349" customWidth="1"/>
    <col min="6660" max="6660" width="12.85546875" style="349" customWidth="1"/>
    <col min="6661" max="6661" width="12.7109375" style="349" customWidth="1"/>
    <col min="6662" max="6662" width="15.42578125" style="349" customWidth="1"/>
    <col min="6663" max="6667" width="12.5703125" style="349" customWidth="1"/>
    <col min="6668" max="6669" width="11.28515625" style="349" bestFit="1" customWidth="1"/>
    <col min="6670" max="6670" width="11" style="349" bestFit="1" customWidth="1"/>
    <col min="6671" max="6671" width="10.85546875" style="349" bestFit="1" customWidth="1"/>
    <col min="6672" max="6672" width="11.28515625" style="349" bestFit="1" customWidth="1"/>
    <col min="6673" max="6673" width="7.85546875" style="349" bestFit="1" customWidth="1"/>
    <col min="6674" max="6674" width="7" style="349" customWidth="1"/>
    <col min="6675" max="6675" width="17.42578125" style="349" customWidth="1"/>
    <col min="6676" max="6676" width="7.140625" style="349" customWidth="1"/>
    <col min="6677" max="6677" width="9.5703125" style="349" customWidth="1"/>
    <col min="6678" max="6679" width="15.5703125" style="349" customWidth="1"/>
    <col min="6680" max="6680" width="1.85546875" style="349" customWidth="1"/>
    <col min="6681" max="6681" width="1.7109375" style="349" customWidth="1"/>
    <col min="6682" max="6682" width="1.85546875" style="349" customWidth="1"/>
    <col min="6683" max="6686" width="12.140625" style="349" customWidth="1"/>
    <col min="6687" max="6687" width="1.85546875" style="349" customWidth="1"/>
    <col min="6688" max="6689" width="1.42578125" style="349" customWidth="1"/>
    <col min="6690" max="6690" width="11.42578125" style="349"/>
    <col min="6691" max="6693" width="18.7109375" style="349" customWidth="1"/>
    <col min="6694" max="6912" width="11.42578125" style="349"/>
    <col min="6913" max="6913" width="0.140625" style="349" customWidth="1"/>
    <col min="6914" max="6914" width="2.7109375" style="349" customWidth="1"/>
    <col min="6915" max="6915" width="42.5703125" style="349" customWidth="1"/>
    <col min="6916" max="6916" width="12.85546875" style="349" customWidth="1"/>
    <col min="6917" max="6917" width="12.7109375" style="349" customWidth="1"/>
    <col min="6918" max="6918" width="15.42578125" style="349" customWidth="1"/>
    <col min="6919" max="6923" width="12.5703125" style="349" customWidth="1"/>
    <col min="6924" max="6925" width="11.28515625" style="349" bestFit="1" customWidth="1"/>
    <col min="6926" max="6926" width="11" style="349" bestFit="1" customWidth="1"/>
    <col min="6927" max="6927" width="10.85546875" style="349" bestFit="1" customWidth="1"/>
    <col min="6928" max="6928" width="11.28515625" style="349" bestFit="1" customWidth="1"/>
    <col min="6929" max="6929" width="7.85546875" style="349" bestFit="1" customWidth="1"/>
    <col min="6930" max="6930" width="7" style="349" customWidth="1"/>
    <col min="6931" max="6931" width="17.42578125" style="349" customWidth="1"/>
    <col min="6932" max="6932" width="7.140625" style="349" customWidth="1"/>
    <col min="6933" max="6933" width="9.5703125" style="349" customWidth="1"/>
    <col min="6934" max="6935" width="15.5703125" style="349" customWidth="1"/>
    <col min="6936" max="6936" width="1.85546875" style="349" customWidth="1"/>
    <col min="6937" max="6937" width="1.7109375" style="349" customWidth="1"/>
    <col min="6938" max="6938" width="1.85546875" style="349" customWidth="1"/>
    <col min="6939" max="6942" width="12.140625" style="349" customWidth="1"/>
    <col min="6943" max="6943" width="1.85546875" style="349" customWidth="1"/>
    <col min="6944" max="6945" width="1.42578125" style="349" customWidth="1"/>
    <col min="6946" max="6946" width="11.42578125" style="349"/>
    <col min="6947" max="6949" width="18.7109375" style="349" customWidth="1"/>
    <col min="6950" max="7168" width="11.42578125" style="349"/>
    <col min="7169" max="7169" width="0.140625" style="349" customWidth="1"/>
    <col min="7170" max="7170" width="2.7109375" style="349" customWidth="1"/>
    <col min="7171" max="7171" width="42.5703125" style="349" customWidth="1"/>
    <col min="7172" max="7172" width="12.85546875" style="349" customWidth="1"/>
    <col min="7173" max="7173" width="12.7109375" style="349" customWidth="1"/>
    <col min="7174" max="7174" width="15.42578125" style="349" customWidth="1"/>
    <col min="7175" max="7179" width="12.5703125" style="349" customWidth="1"/>
    <col min="7180" max="7181" width="11.28515625" style="349" bestFit="1" customWidth="1"/>
    <col min="7182" max="7182" width="11" style="349" bestFit="1" customWidth="1"/>
    <col min="7183" max="7183" width="10.85546875" style="349" bestFit="1" customWidth="1"/>
    <col min="7184" max="7184" width="11.28515625" style="349" bestFit="1" customWidth="1"/>
    <col min="7185" max="7185" width="7.85546875" style="349" bestFit="1" customWidth="1"/>
    <col min="7186" max="7186" width="7" style="349" customWidth="1"/>
    <col min="7187" max="7187" width="17.42578125" style="349" customWidth="1"/>
    <col min="7188" max="7188" width="7.140625" style="349" customWidth="1"/>
    <col min="7189" max="7189" width="9.5703125" style="349" customWidth="1"/>
    <col min="7190" max="7191" width="15.5703125" style="349" customWidth="1"/>
    <col min="7192" max="7192" width="1.85546875" style="349" customWidth="1"/>
    <col min="7193" max="7193" width="1.7109375" style="349" customWidth="1"/>
    <col min="7194" max="7194" width="1.85546875" style="349" customWidth="1"/>
    <col min="7195" max="7198" width="12.140625" style="349" customWidth="1"/>
    <col min="7199" max="7199" width="1.85546875" style="349" customWidth="1"/>
    <col min="7200" max="7201" width="1.42578125" style="349" customWidth="1"/>
    <col min="7202" max="7202" width="11.42578125" style="349"/>
    <col min="7203" max="7205" width="18.7109375" style="349" customWidth="1"/>
    <col min="7206" max="7424" width="11.42578125" style="349"/>
    <col min="7425" max="7425" width="0.140625" style="349" customWidth="1"/>
    <col min="7426" max="7426" width="2.7109375" style="349" customWidth="1"/>
    <col min="7427" max="7427" width="42.5703125" style="349" customWidth="1"/>
    <col min="7428" max="7428" width="12.85546875" style="349" customWidth="1"/>
    <col min="7429" max="7429" width="12.7109375" style="349" customWidth="1"/>
    <col min="7430" max="7430" width="15.42578125" style="349" customWidth="1"/>
    <col min="7431" max="7435" width="12.5703125" style="349" customWidth="1"/>
    <col min="7436" max="7437" width="11.28515625" style="349" bestFit="1" customWidth="1"/>
    <col min="7438" max="7438" width="11" style="349" bestFit="1" customWidth="1"/>
    <col min="7439" max="7439" width="10.85546875" style="349" bestFit="1" customWidth="1"/>
    <col min="7440" max="7440" width="11.28515625" style="349" bestFit="1" customWidth="1"/>
    <col min="7441" max="7441" width="7.85546875" style="349" bestFit="1" customWidth="1"/>
    <col min="7442" max="7442" width="7" style="349" customWidth="1"/>
    <col min="7443" max="7443" width="17.42578125" style="349" customWidth="1"/>
    <col min="7444" max="7444" width="7.140625" style="349" customWidth="1"/>
    <col min="7445" max="7445" width="9.5703125" style="349" customWidth="1"/>
    <col min="7446" max="7447" width="15.5703125" style="349" customWidth="1"/>
    <col min="7448" max="7448" width="1.85546875" style="349" customWidth="1"/>
    <col min="7449" max="7449" width="1.7109375" style="349" customWidth="1"/>
    <col min="7450" max="7450" width="1.85546875" style="349" customWidth="1"/>
    <col min="7451" max="7454" width="12.140625" style="349" customWidth="1"/>
    <col min="7455" max="7455" width="1.85546875" style="349" customWidth="1"/>
    <col min="7456" max="7457" width="1.42578125" style="349" customWidth="1"/>
    <col min="7458" max="7458" width="11.42578125" style="349"/>
    <col min="7459" max="7461" width="18.7109375" style="349" customWidth="1"/>
    <col min="7462" max="7680" width="11.42578125" style="349"/>
    <col min="7681" max="7681" width="0.140625" style="349" customWidth="1"/>
    <col min="7682" max="7682" width="2.7109375" style="349" customWidth="1"/>
    <col min="7683" max="7683" width="42.5703125" style="349" customWidth="1"/>
    <col min="7684" max="7684" width="12.85546875" style="349" customWidth="1"/>
    <col min="7685" max="7685" width="12.7109375" style="349" customWidth="1"/>
    <col min="7686" max="7686" width="15.42578125" style="349" customWidth="1"/>
    <col min="7687" max="7691" width="12.5703125" style="349" customWidth="1"/>
    <col min="7692" max="7693" width="11.28515625" style="349" bestFit="1" customWidth="1"/>
    <col min="7694" max="7694" width="11" style="349" bestFit="1" customWidth="1"/>
    <col min="7695" max="7695" width="10.85546875" style="349" bestFit="1" customWidth="1"/>
    <col min="7696" max="7696" width="11.28515625" style="349" bestFit="1" customWidth="1"/>
    <col min="7697" max="7697" width="7.85546875" style="349" bestFit="1" customWidth="1"/>
    <col min="7698" max="7698" width="7" style="349" customWidth="1"/>
    <col min="7699" max="7699" width="17.42578125" style="349" customWidth="1"/>
    <col min="7700" max="7700" width="7.140625" style="349" customWidth="1"/>
    <col min="7701" max="7701" width="9.5703125" style="349" customWidth="1"/>
    <col min="7702" max="7703" width="15.5703125" style="349" customWidth="1"/>
    <col min="7704" max="7704" width="1.85546875" style="349" customWidth="1"/>
    <col min="7705" max="7705" width="1.7109375" style="349" customWidth="1"/>
    <col min="7706" max="7706" width="1.85546875" style="349" customWidth="1"/>
    <col min="7707" max="7710" width="12.140625" style="349" customWidth="1"/>
    <col min="7711" max="7711" width="1.85546875" style="349" customWidth="1"/>
    <col min="7712" max="7713" width="1.42578125" style="349" customWidth="1"/>
    <col min="7714" max="7714" width="11.42578125" style="349"/>
    <col min="7715" max="7717" width="18.7109375" style="349" customWidth="1"/>
    <col min="7718" max="7936" width="11.42578125" style="349"/>
    <col min="7937" max="7937" width="0.140625" style="349" customWidth="1"/>
    <col min="7938" max="7938" width="2.7109375" style="349" customWidth="1"/>
    <col min="7939" max="7939" width="42.5703125" style="349" customWidth="1"/>
    <col min="7940" max="7940" width="12.85546875" style="349" customWidth="1"/>
    <col min="7941" max="7941" width="12.7109375" style="349" customWidth="1"/>
    <col min="7942" max="7942" width="15.42578125" style="349" customWidth="1"/>
    <col min="7943" max="7947" width="12.5703125" style="349" customWidth="1"/>
    <col min="7948" max="7949" width="11.28515625" style="349" bestFit="1" customWidth="1"/>
    <col min="7950" max="7950" width="11" style="349" bestFit="1" customWidth="1"/>
    <col min="7951" max="7951" width="10.85546875" style="349" bestFit="1" customWidth="1"/>
    <col min="7952" max="7952" width="11.28515625" style="349" bestFit="1" customWidth="1"/>
    <col min="7953" max="7953" width="7.85546875" style="349" bestFit="1" customWidth="1"/>
    <col min="7954" max="7954" width="7" style="349" customWidth="1"/>
    <col min="7955" max="7955" width="17.42578125" style="349" customWidth="1"/>
    <col min="7956" max="7956" width="7.140625" style="349" customWidth="1"/>
    <col min="7957" max="7957" width="9.5703125" style="349" customWidth="1"/>
    <col min="7958" max="7959" width="15.5703125" style="349" customWidth="1"/>
    <col min="7960" max="7960" width="1.85546875" style="349" customWidth="1"/>
    <col min="7961" max="7961" width="1.7109375" style="349" customWidth="1"/>
    <col min="7962" max="7962" width="1.85546875" style="349" customWidth="1"/>
    <col min="7963" max="7966" width="12.140625" style="349" customWidth="1"/>
    <col min="7967" max="7967" width="1.85546875" style="349" customWidth="1"/>
    <col min="7968" max="7969" width="1.42578125" style="349" customWidth="1"/>
    <col min="7970" max="7970" width="11.42578125" style="349"/>
    <col min="7971" max="7973" width="18.7109375" style="349" customWidth="1"/>
    <col min="7974" max="8192" width="11.42578125" style="349"/>
    <col min="8193" max="8193" width="0.140625" style="349" customWidth="1"/>
    <col min="8194" max="8194" width="2.7109375" style="349" customWidth="1"/>
    <col min="8195" max="8195" width="42.5703125" style="349" customWidth="1"/>
    <col min="8196" max="8196" width="12.85546875" style="349" customWidth="1"/>
    <col min="8197" max="8197" width="12.7109375" style="349" customWidth="1"/>
    <col min="8198" max="8198" width="15.42578125" style="349" customWidth="1"/>
    <col min="8199" max="8203" width="12.5703125" style="349" customWidth="1"/>
    <col min="8204" max="8205" width="11.28515625" style="349" bestFit="1" customWidth="1"/>
    <col min="8206" max="8206" width="11" style="349" bestFit="1" customWidth="1"/>
    <col min="8207" max="8207" width="10.85546875" style="349" bestFit="1" customWidth="1"/>
    <col min="8208" max="8208" width="11.28515625" style="349" bestFit="1" customWidth="1"/>
    <col min="8209" max="8209" width="7.85546875" style="349" bestFit="1" customWidth="1"/>
    <col min="8210" max="8210" width="7" style="349" customWidth="1"/>
    <col min="8211" max="8211" width="17.42578125" style="349" customWidth="1"/>
    <col min="8212" max="8212" width="7.140625" style="349" customWidth="1"/>
    <col min="8213" max="8213" width="9.5703125" style="349" customWidth="1"/>
    <col min="8214" max="8215" width="15.5703125" style="349" customWidth="1"/>
    <col min="8216" max="8216" width="1.85546875" style="349" customWidth="1"/>
    <col min="8217" max="8217" width="1.7109375" style="349" customWidth="1"/>
    <col min="8218" max="8218" width="1.85546875" style="349" customWidth="1"/>
    <col min="8219" max="8222" width="12.140625" style="349" customWidth="1"/>
    <col min="8223" max="8223" width="1.85546875" style="349" customWidth="1"/>
    <col min="8224" max="8225" width="1.42578125" style="349" customWidth="1"/>
    <col min="8226" max="8226" width="11.42578125" style="349"/>
    <col min="8227" max="8229" width="18.7109375" style="349" customWidth="1"/>
    <col min="8230" max="8448" width="11.42578125" style="349"/>
    <col min="8449" max="8449" width="0.140625" style="349" customWidth="1"/>
    <col min="8450" max="8450" width="2.7109375" style="349" customWidth="1"/>
    <col min="8451" max="8451" width="42.5703125" style="349" customWidth="1"/>
    <col min="8452" max="8452" width="12.85546875" style="349" customWidth="1"/>
    <col min="8453" max="8453" width="12.7109375" style="349" customWidth="1"/>
    <col min="8454" max="8454" width="15.42578125" style="349" customWidth="1"/>
    <col min="8455" max="8459" width="12.5703125" style="349" customWidth="1"/>
    <col min="8460" max="8461" width="11.28515625" style="349" bestFit="1" customWidth="1"/>
    <col min="8462" max="8462" width="11" style="349" bestFit="1" customWidth="1"/>
    <col min="8463" max="8463" width="10.85546875" style="349" bestFit="1" customWidth="1"/>
    <col min="8464" max="8464" width="11.28515625" style="349" bestFit="1" customWidth="1"/>
    <col min="8465" max="8465" width="7.85546875" style="349" bestFit="1" customWidth="1"/>
    <col min="8466" max="8466" width="7" style="349" customWidth="1"/>
    <col min="8467" max="8467" width="17.42578125" style="349" customWidth="1"/>
    <col min="8468" max="8468" width="7.140625" style="349" customWidth="1"/>
    <col min="8469" max="8469" width="9.5703125" style="349" customWidth="1"/>
    <col min="8470" max="8471" width="15.5703125" style="349" customWidth="1"/>
    <col min="8472" max="8472" width="1.85546875" style="349" customWidth="1"/>
    <col min="8473" max="8473" width="1.7109375" style="349" customWidth="1"/>
    <col min="8474" max="8474" width="1.85546875" style="349" customWidth="1"/>
    <col min="8475" max="8478" width="12.140625" style="349" customWidth="1"/>
    <col min="8479" max="8479" width="1.85546875" style="349" customWidth="1"/>
    <col min="8480" max="8481" width="1.42578125" style="349" customWidth="1"/>
    <col min="8482" max="8482" width="11.42578125" style="349"/>
    <col min="8483" max="8485" width="18.7109375" style="349" customWidth="1"/>
    <col min="8486" max="8704" width="11.42578125" style="349"/>
    <col min="8705" max="8705" width="0.140625" style="349" customWidth="1"/>
    <col min="8706" max="8706" width="2.7109375" style="349" customWidth="1"/>
    <col min="8707" max="8707" width="42.5703125" style="349" customWidth="1"/>
    <col min="8708" max="8708" width="12.85546875" style="349" customWidth="1"/>
    <col min="8709" max="8709" width="12.7109375" style="349" customWidth="1"/>
    <col min="8710" max="8710" width="15.42578125" style="349" customWidth="1"/>
    <col min="8711" max="8715" width="12.5703125" style="349" customWidth="1"/>
    <col min="8716" max="8717" width="11.28515625" style="349" bestFit="1" customWidth="1"/>
    <col min="8718" max="8718" width="11" style="349" bestFit="1" customWidth="1"/>
    <col min="8719" max="8719" width="10.85546875" style="349" bestFit="1" customWidth="1"/>
    <col min="8720" max="8720" width="11.28515625" style="349" bestFit="1" customWidth="1"/>
    <col min="8721" max="8721" width="7.85546875" style="349" bestFit="1" customWidth="1"/>
    <col min="8722" max="8722" width="7" style="349" customWidth="1"/>
    <col min="8723" max="8723" width="17.42578125" style="349" customWidth="1"/>
    <col min="8724" max="8724" width="7.140625" style="349" customWidth="1"/>
    <col min="8725" max="8725" width="9.5703125" style="349" customWidth="1"/>
    <col min="8726" max="8727" width="15.5703125" style="349" customWidth="1"/>
    <col min="8728" max="8728" width="1.85546875" style="349" customWidth="1"/>
    <col min="8729" max="8729" width="1.7109375" style="349" customWidth="1"/>
    <col min="8730" max="8730" width="1.85546875" style="349" customWidth="1"/>
    <col min="8731" max="8734" width="12.140625" style="349" customWidth="1"/>
    <col min="8735" max="8735" width="1.85546875" style="349" customWidth="1"/>
    <col min="8736" max="8737" width="1.42578125" style="349" customWidth="1"/>
    <col min="8738" max="8738" width="11.42578125" style="349"/>
    <col min="8739" max="8741" width="18.7109375" style="349" customWidth="1"/>
    <col min="8742" max="8960" width="11.42578125" style="349"/>
    <col min="8961" max="8961" width="0.140625" style="349" customWidth="1"/>
    <col min="8962" max="8962" width="2.7109375" style="349" customWidth="1"/>
    <col min="8963" max="8963" width="42.5703125" style="349" customWidth="1"/>
    <col min="8964" max="8964" width="12.85546875" style="349" customWidth="1"/>
    <col min="8965" max="8965" width="12.7109375" style="349" customWidth="1"/>
    <col min="8966" max="8966" width="15.42578125" style="349" customWidth="1"/>
    <col min="8967" max="8971" width="12.5703125" style="349" customWidth="1"/>
    <col min="8972" max="8973" width="11.28515625" style="349" bestFit="1" customWidth="1"/>
    <col min="8974" max="8974" width="11" style="349" bestFit="1" customWidth="1"/>
    <col min="8975" max="8975" width="10.85546875" style="349" bestFit="1" customWidth="1"/>
    <col min="8976" max="8976" width="11.28515625" style="349" bestFit="1" customWidth="1"/>
    <col min="8977" max="8977" width="7.85546875" style="349" bestFit="1" customWidth="1"/>
    <col min="8978" max="8978" width="7" style="349" customWidth="1"/>
    <col min="8979" max="8979" width="17.42578125" style="349" customWidth="1"/>
    <col min="8980" max="8980" width="7.140625" style="349" customWidth="1"/>
    <col min="8981" max="8981" width="9.5703125" style="349" customWidth="1"/>
    <col min="8982" max="8983" width="15.5703125" style="349" customWidth="1"/>
    <col min="8984" max="8984" width="1.85546875" style="349" customWidth="1"/>
    <col min="8985" max="8985" width="1.7109375" style="349" customWidth="1"/>
    <col min="8986" max="8986" width="1.85546875" style="349" customWidth="1"/>
    <col min="8987" max="8990" width="12.140625" style="349" customWidth="1"/>
    <col min="8991" max="8991" width="1.85546875" style="349" customWidth="1"/>
    <col min="8992" max="8993" width="1.42578125" style="349" customWidth="1"/>
    <col min="8994" max="8994" width="11.42578125" style="349"/>
    <col min="8995" max="8997" width="18.7109375" style="349" customWidth="1"/>
    <col min="8998" max="9216" width="11.42578125" style="349"/>
    <col min="9217" max="9217" width="0.140625" style="349" customWidth="1"/>
    <col min="9218" max="9218" width="2.7109375" style="349" customWidth="1"/>
    <col min="9219" max="9219" width="42.5703125" style="349" customWidth="1"/>
    <col min="9220" max="9220" width="12.85546875" style="349" customWidth="1"/>
    <col min="9221" max="9221" width="12.7109375" style="349" customWidth="1"/>
    <col min="9222" max="9222" width="15.42578125" style="349" customWidth="1"/>
    <col min="9223" max="9227" width="12.5703125" style="349" customWidth="1"/>
    <col min="9228" max="9229" width="11.28515625" style="349" bestFit="1" customWidth="1"/>
    <col min="9230" max="9230" width="11" style="349" bestFit="1" customWidth="1"/>
    <col min="9231" max="9231" width="10.85546875" style="349" bestFit="1" customWidth="1"/>
    <col min="9232" max="9232" width="11.28515625" style="349" bestFit="1" customWidth="1"/>
    <col min="9233" max="9233" width="7.85546875" style="349" bestFit="1" customWidth="1"/>
    <col min="9234" max="9234" width="7" style="349" customWidth="1"/>
    <col min="9235" max="9235" width="17.42578125" style="349" customWidth="1"/>
    <col min="9236" max="9236" width="7.140625" style="349" customWidth="1"/>
    <col min="9237" max="9237" width="9.5703125" style="349" customWidth="1"/>
    <col min="9238" max="9239" width="15.5703125" style="349" customWidth="1"/>
    <col min="9240" max="9240" width="1.85546875" style="349" customWidth="1"/>
    <col min="9241" max="9241" width="1.7109375" style="349" customWidth="1"/>
    <col min="9242" max="9242" width="1.85546875" style="349" customWidth="1"/>
    <col min="9243" max="9246" width="12.140625" style="349" customWidth="1"/>
    <col min="9247" max="9247" width="1.85546875" style="349" customWidth="1"/>
    <col min="9248" max="9249" width="1.42578125" style="349" customWidth="1"/>
    <col min="9250" max="9250" width="11.42578125" style="349"/>
    <col min="9251" max="9253" width="18.7109375" style="349" customWidth="1"/>
    <col min="9254" max="9472" width="11.42578125" style="349"/>
    <col min="9473" max="9473" width="0.140625" style="349" customWidth="1"/>
    <col min="9474" max="9474" width="2.7109375" style="349" customWidth="1"/>
    <col min="9475" max="9475" width="42.5703125" style="349" customWidth="1"/>
    <col min="9476" max="9476" width="12.85546875" style="349" customWidth="1"/>
    <col min="9477" max="9477" width="12.7109375" style="349" customWidth="1"/>
    <col min="9478" max="9478" width="15.42578125" style="349" customWidth="1"/>
    <col min="9479" max="9483" width="12.5703125" style="349" customWidth="1"/>
    <col min="9484" max="9485" width="11.28515625" style="349" bestFit="1" customWidth="1"/>
    <col min="9486" max="9486" width="11" style="349" bestFit="1" customWidth="1"/>
    <col min="9487" max="9487" width="10.85546875" style="349" bestFit="1" customWidth="1"/>
    <col min="9488" max="9488" width="11.28515625" style="349" bestFit="1" customWidth="1"/>
    <col min="9489" max="9489" width="7.85546875" style="349" bestFit="1" customWidth="1"/>
    <col min="9490" max="9490" width="7" style="349" customWidth="1"/>
    <col min="9491" max="9491" width="17.42578125" style="349" customWidth="1"/>
    <col min="9492" max="9492" width="7.140625" style="349" customWidth="1"/>
    <col min="9493" max="9493" width="9.5703125" style="349" customWidth="1"/>
    <col min="9494" max="9495" width="15.5703125" style="349" customWidth="1"/>
    <col min="9496" max="9496" width="1.85546875" style="349" customWidth="1"/>
    <col min="9497" max="9497" width="1.7109375" style="349" customWidth="1"/>
    <col min="9498" max="9498" width="1.85546875" style="349" customWidth="1"/>
    <col min="9499" max="9502" width="12.140625" style="349" customWidth="1"/>
    <col min="9503" max="9503" width="1.85546875" style="349" customWidth="1"/>
    <col min="9504" max="9505" width="1.42578125" style="349" customWidth="1"/>
    <col min="9506" max="9506" width="11.42578125" style="349"/>
    <col min="9507" max="9509" width="18.7109375" style="349" customWidth="1"/>
    <col min="9510" max="9728" width="11.42578125" style="349"/>
    <col min="9729" max="9729" width="0.140625" style="349" customWidth="1"/>
    <col min="9730" max="9730" width="2.7109375" style="349" customWidth="1"/>
    <col min="9731" max="9731" width="42.5703125" style="349" customWidth="1"/>
    <col min="9732" max="9732" width="12.85546875" style="349" customWidth="1"/>
    <col min="9733" max="9733" width="12.7109375" style="349" customWidth="1"/>
    <col min="9734" max="9734" width="15.42578125" style="349" customWidth="1"/>
    <col min="9735" max="9739" width="12.5703125" style="349" customWidth="1"/>
    <col min="9740" max="9741" width="11.28515625" style="349" bestFit="1" customWidth="1"/>
    <col min="9742" max="9742" width="11" style="349" bestFit="1" customWidth="1"/>
    <col min="9743" max="9743" width="10.85546875" style="349" bestFit="1" customWidth="1"/>
    <col min="9744" max="9744" width="11.28515625" style="349" bestFit="1" customWidth="1"/>
    <col min="9745" max="9745" width="7.85546875" style="349" bestFit="1" customWidth="1"/>
    <col min="9746" max="9746" width="7" style="349" customWidth="1"/>
    <col min="9747" max="9747" width="17.42578125" style="349" customWidth="1"/>
    <col min="9748" max="9748" width="7.140625" style="349" customWidth="1"/>
    <col min="9749" max="9749" width="9.5703125" style="349" customWidth="1"/>
    <col min="9750" max="9751" width="15.5703125" style="349" customWidth="1"/>
    <col min="9752" max="9752" width="1.85546875" style="349" customWidth="1"/>
    <col min="9753" max="9753" width="1.7109375" style="349" customWidth="1"/>
    <col min="9754" max="9754" width="1.85546875" style="349" customWidth="1"/>
    <col min="9755" max="9758" width="12.140625" style="349" customWidth="1"/>
    <col min="9759" max="9759" width="1.85546875" style="349" customWidth="1"/>
    <col min="9760" max="9761" width="1.42578125" style="349" customWidth="1"/>
    <col min="9762" max="9762" width="11.42578125" style="349"/>
    <col min="9763" max="9765" width="18.7109375" style="349" customWidth="1"/>
    <col min="9766" max="9984" width="11.42578125" style="349"/>
    <col min="9985" max="9985" width="0.140625" style="349" customWidth="1"/>
    <col min="9986" max="9986" width="2.7109375" style="349" customWidth="1"/>
    <col min="9987" max="9987" width="42.5703125" style="349" customWidth="1"/>
    <col min="9988" max="9988" width="12.85546875" style="349" customWidth="1"/>
    <col min="9989" max="9989" width="12.7109375" style="349" customWidth="1"/>
    <col min="9990" max="9990" width="15.42578125" style="349" customWidth="1"/>
    <col min="9991" max="9995" width="12.5703125" style="349" customWidth="1"/>
    <col min="9996" max="9997" width="11.28515625" style="349" bestFit="1" customWidth="1"/>
    <col min="9998" max="9998" width="11" style="349" bestFit="1" customWidth="1"/>
    <col min="9999" max="9999" width="10.85546875" style="349" bestFit="1" customWidth="1"/>
    <col min="10000" max="10000" width="11.28515625" style="349" bestFit="1" customWidth="1"/>
    <col min="10001" max="10001" width="7.85546875" style="349" bestFit="1" customWidth="1"/>
    <col min="10002" max="10002" width="7" style="349" customWidth="1"/>
    <col min="10003" max="10003" width="17.42578125" style="349" customWidth="1"/>
    <col min="10004" max="10004" width="7.140625" style="349" customWidth="1"/>
    <col min="10005" max="10005" width="9.5703125" style="349" customWidth="1"/>
    <col min="10006" max="10007" width="15.5703125" style="349" customWidth="1"/>
    <col min="10008" max="10008" width="1.85546875" style="349" customWidth="1"/>
    <col min="10009" max="10009" width="1.7109375" style="349" customWidth="1"/>
    <col min="10010" max="10010" width="1.85546875" style="349" customWidth="1"/>
    <col min="10011" max="10014" width="12.140625" style="349" customWidth="1"/>
    <col min="10015" max="10015" width="1.85546875" style="349" customWidth="1"/>
    <col min="10016" max="10017" width="1.42578125" style="349" customWidth="1"/>
    <col min="10018" max="10018" width="11.42578125" style="349"/>
    <col min="10019" max="10021" width="18.7109375" style="349" customWidth="1"/>
    <col min="10022" max="10240" width="11.42578125" style="349"/>
    <col min="10241" max="10241" width="0.140625" style="349" customWidth="1"/>
    <col min="10242" max="10242" width="2.7109375" style="349" customWidth="1"/>
    <col min="10243" max="10243" width="42.5703125" style="349" customWidth="1"/>
    <col min="10244" max="10244" width="12.85546875" style="349" customWidth="1"/>
    <col min="10245" max="10245" width="12.7109375" style="349" customWidth="1"/>
    <col min="10246" max="10246" width="15.42578125" style="349" customWidth="1"/>
    <col min="10247" max="10251" width="12.5703125" style="349" customWidth="1"/>
    <col min="10252" max="10253" width="11.28515625" style="349" bestFit="1" customWidth="1"/>
    <col min="10254" max="10254" width="11" style="349" bestFit="1" customWidth="1"/>
    <col min="10255" max="10255" width="10.85546875" style="349" bestFit="1" customWidth="1"/>
    <col min="10256" max="10256" width="11.28515625" style="349" bestFit="1" customWidth="1"/>
    <col min="10257" max="10257" width="7.85546875" style="349" bestFit="1" customWidth="1"/>
    <col min="10258" max="10258" width="7" style="349" customWidth="1"/>
    <col min="10259" max="10259" width="17.42578125" style="349" customWidth="1"/>
    <col min="10260" max="10260" width="7.140625" style="349" customWidth="1"/>
    <col min="10261" max="10261" width="9.5703125" style="349" customWidth="1"/>
    <col min="10262" max="10263" width="15.5703125" style="349" customWidth="1"/>
    <col min="10264" max="10264" width="1.85546875" style="349" customWidth="1"/>
    <col min="10265" max="10265" width="1.7109375" style="349" customWidth="1"/>
    <col min="10266" max="10266" width="1.85546875" style="349" customWidth="1"/>
    <col min="10267" max="10270" width="12.140625" style="349" customWidth="1"/>
    <col min="10271" max="10271" width="1.85546875" style="349" customWidth="1"/>
    <col min="10272" max="10273" width="1.42578125" style="349" customWidth="1"/>
    <col min="10274" max="10274" width="11.42578125" style="349"/>
    <col min="10275" max="10277" width="18.7109375" style="349" customWidth="1"/>
    <col min="10278" max="10496" width="11.42578125" style="349"/>
    <col min="10497" max="10497" width="0.140625" style="349" customWidth="1"/>
    <col min="10498" max="10498" width="2.7109375" style="349" customWidth="1"/>
    <col min="10499" max="10499" width="42.5703125" style="349" customWidth="1"/>
    <col min="10500" max="10500" width="12.85546875" style="349" customWidth="1"/>
    <col min="10501" max="10501" width="12.7109375" style="349" customWidth="1"/>
    <col min="10502" max="10502" width="15.42578125" style="349" customWidth="1"/>
    <col min="10503" max="10507" width="12.5703125" style="349" customWidth="1"/>
    <col min="10508" max="10509" width="11.28515625" style="349" bestFit="1" customWidth="1"/>
    <col min="10510" max="10510" width="11" style="349" bestFit="1" customWidth="1"/>
    <col min="10511" max="10511" width="10.85546875" style="349" bestFit="1" customWidth="1"/>
    <col min="10512" max="10512" width="11.28515625" style="349" bestFit="1" customWidth="1"/>
    <col min="10513" max="10513" width="7.85546875" style="349" bestFit="1" customWidth="1"/>
    <col min="10514" max="10514" width="7" style="349" customWidth="1"/>
    <col min="10515" max="10515" width="17.42578125" style="349" customWidth="1"/>
    <col min="10516" max="10516" width="7.140625" style="349" customWidth="1"/>
    <col min="10517" max="10517" width="9.5703125" style="349" customWidth="1"/>
    <col min="10518" max="10519" width="15.5703125" style="349" customWidth="1"/>
    <col min="10520" max="10520" width="1.85546875" style="349" customWidth="1"/>
    <col min="10521" max="10521" width="1.7109375" style="349" customWidth="1"/>
    <col min="10522" max="10522" width="1.85546875" style="349" customWidth="1"/>
    <col min="10523" max="10526" width="12.140625" style="349" customWidth="1"/>
    <col min="10527" max="10527" width="1.85546875" style="349" customWidth="1"/>
    <col min="10528" max="10529" width="1.42578125" style="349" customWidth="1"/>
    <col min="10530" max="10530" width="11.42578125" style="349"/>
    <col min="10531" max="10533" width="18.7109375" style="349" customWidth="1"/>
    <col min="10534" max="10752" width="11.42578125" style="349"/>
    <col min="10753" max="10753" width="0.140625" style="349" customWidth="1"/>
    <col min="10754" max="10754" width="2.7109375" style="349" customWidth="1"/>
    <col min="10755" max="10755" width="42.5703125" style="349" customWidth="1"/>
    <col min="10756" max="10756" width="12.85546875" style="349" customWidth="1"/>
    <col min="10757" max="10757" width="12.7109375" style="349" customWidth="1"/>
    <col min="10758" max="10758" width="15.42578125" style="349" customWidth="1"/>
    <col min="10759" max="10763" width="12.5703125" style="349" customWidth="1"/>
    <col min="10764" max="10765" width="11.28515625" style="349" bestFit="1" customWidth="1"/>
    <col min="10766" max="10766" width="11" style="349" bestFit="1" customWidth="1"/>
    <col min="10767" max="10767" width="10.85546875" style="349" bestFit="1" customWidth="1"/>
    <col min="10768" max="10768" width="11.28515625" style="349" bestFit="1" customWidth="1"/>
    <col min="10769" max="10769" width="7.85546875" style="349" bestFit="1" customWidth="1"/>
    <col min="10770" max="10770" width="7" style="349" customWidth="1"/>
    <col min="10771" max="10771" width="17.42578125" style="349" customWidth="1"/>
    <col min="10772" max="10772" width="7.140625" style="349" customWidth="1"/>
    <col min="10773" max="10773" width="9.5703125" style="349" customWidth="1"/>
    <col min="10774" max="10775" width="15.5703125" style="349" customWidth="1"/>
    <col min="10776" max="10776" width="1.85546875" style="349" customWidth="1"/>
    <col min="10777" max="10777" width="1.7109375" style="349" customWidth="1"/>
    <col min="10778" max="10778" width="1.85546875" style="349" customWidth="1"/>
    <col min="10779" max="10782" width="12.140625" style="349" customWidth="1"/>
    <col min="10783" max="10783" width="1.85546875" style="349" customWidth="1"/>
    <col min="10784" max="10785" width="1.42578125" style="349" customWidth="1"/>
    <col min="10786" max="10786" width="11.42578125" style="349"/>
    <col min="10787" max="10789" width="18.7109375" style="349" customWidth="1"/>
    <col min="10790" max="11008" width="11.42578125" style="349"/>
    <col min="11009" max="11009" width="0.140625" style="349" customWidth="1"/>
    <col min="11010" max="11010" width="2.7109375" style="349" customWidth="1"/>
    <col min="11011" max="11011" width="42.5703125" style="349" customWidth="1"/>
    <col min="11012" max="11012" width="12.85546875" style="349" customWidth="1"/>
    <col min="11013" max="11013" width="12.7109375" style="349" customWidth="1"/>
    <col min="11014" max="11014" width="15.42578125" style="349" customWidth="1"/>
    <col min="11015" max="11019" width="12.5703125" style="349" customWidth="1"/>
    <col min="11020" max="11021" width="11.28515625" style="349" bestFit="1" customWidth="1"/>
    <col min="11022" max="11022" width="11" style="349" bestFit="1" customWidth="1"/>
    <col min="11023" max="11023" width="10.85546875" style="349" bestFit="1" customWidth="1"/>
    <col min="11024" max="11024" width="11.28515625" style="349" bestFit="1" customWidth="1"/>
    <col min="11025" max="11025" width="7.85546875" style="349" bestFit="1" customWidth="1"/>
    <col min="11026" max="11026" width="7" style="349" customWidth="1"/>
    <col min="11027" max="11027" width="17.42578125" style="349" customWidth="1"/>
    <col min="11028" max="11028" width="7.140625" style="349" customWidth="1"/>
    <col min="11029" max="11029" width="9.5703125" style="349" customWidth="1"/>
    <col min="11030" max="11031" width="15.5703125" style="349" customWidth="1"/>
    <col min="11032" max="11032" width="1.85546875" style="349" customWidth="1"/>
    <col min="11033" max="11033" width="1.7109375" style="349" customWidth="1"/>
    <col min="11034" max="11034" width="1.85546875" style="349" customWidth="1"/>
    <col min="11035" max="11038" width="12.140625" style="349" customWidth="1"/>
    <col min="11039" max="11039" width="1.85546875" style="349" customWidth="1"/>
    <col min="11040" max="11041" width="1.42578125" style="349" customWidth="1"/>
    <col min="11042" max="11042" width="11.42578125" style="349"/>
    <col min="11043" max="11045" width="18.7109375" style="349" customWidth="1"/>
    <col min="11046" max="11264" width="11.42578125" style="349"/>
    <col min="11265" max="11265" width="0.140625" style="349" customWidth="1"/>
    <col min="11266" max="11266" width="2.7109375" style="349" customWidth="1"/>
    <col min="11267" max="11267" width="42.5703125" style="349" customWidth="1"/>
    <col min="11268" max="11268" width="12.85546875" style="349" customWidth="1"/>
    <col min="11269" max="11269" width="12.7109375" style="349" customWidth="1"/>
    <col min="11270" max="11270" width="15.42578125" style="349" customWidth="1"/>
    <col min="11271" max="11275" width="12.5703125" style="349" customWidth="1"/>
    <col min="11276" max="11277" width="11.28515625" style="349" bestFit="1" customWidth="1"/>
    <col min="11278" max="11278" width="11" style="349" bestFit="1" customWidth="1"/>
    <col min="11279" max="11279" width="10.85546875" style="349" bestFit="1" customWidth="1"/>
    <col min="11280" max="11280" width="11.28515625" style="349" bestFit="1" customWidth="1"/>
    <col min="11281" max="11281" width="7.85546875" style="349" bestFit="1" customWidth="1"/>
    <col min="11282" max="11282" width="7" style="349" customWidth="1"/>
    <col min="11283" max="11283" width="17.42578125" style="349" customWidth="1"/>
    <col min="11284" max="11284" width="7.140625" style="349" customWidth="1"/>
    <col min="11285" max="11285" width="9.5703125" style="349" customWidth="1"/>
    <col min="11286" max="11287" width="15.5703125" style="349" customWidth="1"/>
    <col min="11288" max="11288" width="1.85546875" style="349" customWidth="1"/>
    <col min="11289" max="11289" width="1.7109375" style="349" customWidth="1"/>
    <col min="11290" max="11290" width="1.85546875" style="349" customWidth="1"/>
    <col min="11291" max="11294" width="12.140625" style="349" customWidth="1"/>
    <col min="11295" max="11295" width="1.85546875" style="349" customWidth="1"/>
    <col min="11296" max="11297" width="1.42578125" style="349" customWidth="1"/>
    <col min="11298" max="11298" width="11.42578125" style="349"/>
    <col min="11299" max="11301" width="18.7109375" style="349" customWidth="1"/>
    <col min="11302" max="11520" width="11.42578125" style="349"/>
    <col min="11521" max="11521" width="0.140625" style="349" customWidth="1"/>
    <col min="11522" max="11522" width="2.7109375" style="349" customWidth="1"/>
    <col min="11523" max="11523" width="42.5703125" style="349" customWidth="1"/>
    <col min="11524" max="11524" width="12.85546875" style="349" customWidth="1"/>
    <col min="11525" max="11525" width="12.7109375" style="349" customWidth="1"/>
    <col min="11526" max="11526" width="15.42578125" style="349" customWidth="1"/>
    <col min="11527" max="11531" width="12.5703125" style="349" customWidth="1"/>
    <col min="11532" max="11533" width="11.28515625" style="349" bestFit="1" customWidth="1"/>
    <col min="11534" max="11534" width="11" style="349" bestFit="1" customWidth="1"/>
    <col min="11535" max="11535" width="10.85546875" style="349" bestFit="1" customWidth="1"/>
    <col min="11536" max="11536" width="11.28515625" style="349" bestFit="1" customWidth="1"/>
    <col min="11537" max="11537" width="7.85546875" style="349" bestFit="1" customWidth="1"/>
    <col min="11538" max="11538" width="7" style="349" customWidth="1"/>
    <col min="11539" max="11539" width="17.42578125" style="349" customWidth="1"/>
    <col min="11540" max="11540" width="7.140625" style="349" customWidth="1"/>
    <col min="11541" max="11541" width="9.5703125" style="349" customWidth="1"/>
    <col min="11542" max="11543" width="15.5703125" style="349" customWidth="1"/>
    <col min="11544" max="11544" width="1.85546875" style="349" customWidth="1"/>
    <col min="11545" max="11545" width="1.7109375" style="349" customWidth="1"/>
    <col min="11546" max="11546" width="1.85546875" style="349" customWidth="1"/>
    <col min="11547" max="11550" width="12.140625" style="349" customWidth="1"/>
    <col min="11551" max="11551" width="1.85546875" style="349" customWidth="1"/>
    <col min="11552" max="11553" width="1.42578125" style="349" customWidth="1"/>
    <col min="11554" max="11554" width="11.42578125" style="349"/>
    <col min="11555" max="11557" width="18.7109375" style="349" customWidth="1"/>
    <col min="11558" max="11776" width="11.42578125" style="349"/>
    <col min="11777" max="11777" width="0.140625" style="349" customWidth="1"/>
    <col min="11778" max="11778" width="2.7109375" style="349" customWidth="1"/>
    <col min="11779" max="11779" width="42.5703125" style="349" customWidth="1"/>
    <col min="11780" max="11780" width="12.85546875" style="349" customWidth="1"/>
    <col min="11781" max="11781" width="12.7109375" style="349" customWidth="1"/>
    <col min="11782" max="11782" width="15.42578125" style="349" customWidth="1"/>
    <col min="11783" max="11787" width="12.5703125" style="349" customWidth="1"/>
    <col min="11788" max="11789" width="11.28515625" style="349" bestFit="1" customWidth="1"/>
    <col min="11790" max="11790" width="11" style="349" bestFit="1" customWidth="1"/>
    <col min="11791" max="11791" width="10.85546875" style="349" bestFit="1" customWidth="1"/>
    <col min="11792" max="11792" width="11.28515625" style="349" bestFit="1" customWidth="1"/>
    <col min="11793" max="11793" width="7.85546875" style="349" bestFit="1" customWidth="1"/>
    <col min="11794" max="11794" width="7" style="349" customWidth="1"/>
    <col min="11795" max="11795" width="17.42578125" style="349" customWidth="1"/>
    <col min="11796" max="11796" width="7.140625" style="349" customWidth="1"/>
    <col min="11797" max="11797" width="9.5703125" style="349" customWidth="1"/>
    <col min="11798" max="11799" width="15.5703125" style="349" customWidth="1"/>
    <col min="11800" max="11800" width="1.85546875" style="349" customWidth="1"/>
    <col min="11801" max="11801" width="1.7109375" style="349" customWidth="1"/>
    <col min="11802" max="11802" width="1.85546875" style="349" customWidth="1"/>
    <col min="11803" max="11806" width="12.140625" style="349" customWidth="1"/>
    <col min="11807" max="11807" width="1.85546875" style="349" customWidth="1"/>
    <col min="11808" max="11809" width="1.42578125" style="349" customWidth="1"/>
    <col min="11810" max="11810" width="11.42578125" style="349"/>
    <col min="11811" max="11813" width="18.7109375" style="349" customWidth="1"/>
    <col min="11814" max="12032" width="11.42578125" style="349"/>
    <col min="12033" max="12033" width="0.140625" style="349" customWidth="1"/>
    <col min="12034" max="12034" width="2.7109375" style="349" customWidth="1"/>
    <col min="12035" max="12035" width="42.5703125" style="349" customWidth="1"/>
    <col min="12036" max="12036" width="12.85546875" style="349" customWidth="1"/>
    <col min="12037" max="12037" width="12.7109375" style="349" customWidth="1"/>
    <col min="12038" max="12038" width="15.42578125" style="349" customWidth="1"/>
    <col min="12039" max="12043" width="12.5703125" style="349" customWidth="1"/>
    <col min="12044" max="12045" width="11.28515625" style="349" bestFit="1" customWidth="1"/>
    <col min="12046" max="12046" width="11" style="349" bestFit="1" customWidth="1"/>
    <col min="12047" max="12047" width="10.85546875" style="349" bestFit="1" customWidth="1"/>
    <col min="12048" max="12048" width="11.28515625" style="349" bestFit="1" customWidth="1"/>
    <col min="12049" max="12049" width="7.85546875" style="349" bestFit="1" customWidth="1"/>
    <col min="12050" max="12050" width="7" style="349" customWidth="1"/>
    <col min="12051" max="12051" width="17.42578125" style="349" customWidth="1"/>
    <col min="12052" max="12052" width="7.140625" style="349" customWidth="1"/>
    <col min="12053" max="12053" width="9.5703125" style="349" customWidth="1"/>
    <col min="12054" max="12055" width="15.5703125" style="349" customWidth="1"/>
    <col min="12056" max="12056" width="1.85546875" style="349" customWidth="1"/>
    <col min="12057" max="12057" width="1.7109375" style="349" customWidth="1"/>
    <col min="12058" max="12058" width="1.85546875" style="349" customWidth="1"/>
    <col min="12059" max="12062" width="12.140625" style="349" customWidth="1"/>
    <col min="12063" max="12063" width="1.85546875" style="349" customWidth="1"/>
    <col min="12064" max="12065" width="1.42578125" style="349" customWidth="1"/>
    <col min="12066" max="12066" width="11.42578125" style="349"/>
    <col min="12067" max="12069" width="18.7109375" style="349" customWidth="1"/>
    <col min="12070" max="12288" width="11.42578125" style="349"/>
    <col min="12289" max="12289" width="0.140625" style="349" customWidth="1"/>
    <col min="12290" max="12290" width="2.7109375" style="349" customWidth="1"/>
    <col min="12291" max="12291" width="42.5703125" style="349" customWidth="1"/>
    <col min="12292" max="12292" width="12.85546875" style="349" customWidth="1"/>
    <col min="12293" max="12293" width="12.7109375" style="349" customWidth="1"/>
    <col min="12294" max="12294" width="15.42578125" style="349" customWidth="1"/>
    <col min="12295" max="12299" width="12.5703125" style="349" customWidth="1"/>
    <col min="12300" max="12301" width="11.28515625" style="349" bestFit="1" customWidth="1"/>
    <col min="12302" max="12302" width="11" style="349" bestFit="1" customWidth="1"/>
    <col min="12303" max="12303" width="10.85546875" style="349" bestFit="1" customWidth="1"/>
    <col min="12304" max="12304" width="11.28515625" style="349" bestFit="1" customWidth="1"/>
    <col min="12305" max="12305" width="7.85546875" style="349" bestFit="1" customWidth="1"/>
    <col min="12306" max="12306" width="7" style="349" customWidth="1"/>
    <col min="12307" max="12307" width="17.42578125" style="349" customWidth="1"/>
    <col min="12308" max="12308" width="7.140625" style="349" customWidth="1"/>
    <col min="12309" max="12309" width="9.5703125" style="349" customWidth="1"/>
    <col min="12310" max="12311" width="15.5703125" style="349" customWidth="1"/>
    <col min="12312" max="12312" width="1.85546875" style="349" customWidth="1"/>
    <col min="12313" max="12313" width="1.7109375" style="349" customWidth="1"/>
    <col min="12314" max="12314" width="1.85546875" style="349" customWidth="1"/>
    <col min="12315" max="12318" width="12.140625" style="349" customWidth="1"/>
    <col min="12319" max="12319" width="1.85546875" style="349" customWidth="1"/>
    <col min="12320" max="12321" width="1.42578125" style="349" customWidth="1"/>
    <col min="12322" max="12322" width="11.42578125" style="349"/>
    <col min="12323" max="12325" width="18.7109375" style="349" customWidth="1"/>
    <col min="12326" max="12544" width="11.42578125" style="349"/>
    <col min="12545" max="12545" width="0.140625" style="349" customWidth="1"/>
    <col min="12546" max="12546" width="2.7109375" style="349" customWidth="1"/>
    <col min="12547" max="12547" width="42.5703125" style="349" customWidth="1"/>
    <col min="12548" max="12548" width="12.85546875" style="349" customWidth="1"/>
    <col min="12549" max="12549" width="12.7109375" style="349" customWidth="1"/>
    <col min="12550" max="12550" width="15.42578125" style="349" customWidth="1"/>
    <col min="12551" max="12555" width="12.5703125" style="349" customWidth="1"/>
    <col min="12556" max="12557" width="11.28515625" style="349" bestFit="1" customWidth="1"/>
    <col min="12558" max="12558" width="11" style="349" bestFit="1" customWidth="1"/>
    <col min="12559" max="12559" width="10.85546875" style="349" bestFit="1" customWidth="1"/>
    <col min="12560" max="12560" width="11.28515625" style="349" bestFit="1" customWidth="1"/>
    <col min="12561" max="12561" width="7.85546875" style="349" bestFit="1" customWidth="1"/>
    <col min="12562" max="12562" width="7" style="349" customWidth="1"/>
    <col min="12563" max="12563" width="17.42578125" style="349" customWidth="1"/>
    <col min="12564" max="12564" width="7.140625" style="349" customWidth="1"/>
    <col min="12565" max="12565" width="9.5703125" style="349" customWidth="1"/>
    <col min="12566" max="12567" width="15.5703125" style="349" customWidth="1"/>
    <col min="12568" max="12568" width="1.85546875" style="349" customWidth="1"/>
    <col min="12569" max="12569" width="1.7109375" style="349" customWidth="1"/>
    <col min="12570" max="12570" width="1.85546875" style="349" customWidth="1"/>
    <col min="12571" max="12574" width="12.140625" style="349" customWidth="1"/>
    <col min="12575" max="12575" width="1.85546875" style="349" customWidth="1"/>
    <col min="12576" max="12577" width="1.42578125" style="349" customWidth="1"/>
    <col min="12578" max="12578" width="11.42578125" style="349"/>
    <col min="12579" max="12581" width="18.7109375" style="349" customWidth="1"/>
    <col min="12582" max="12800" width="11.42578125" style="349"/>
    <col min="12801" max="12801" width="0.140625" style="349" customWidth="1"/>
    <col min="12802" max="12802" width="2.7109375" style="349" customWidth="1"/>
    <col min="12803" max="12803" width="42.5703125" style="349" customWidth="1"/>
    <col min="12804" max="12804" width="12.85546875" style="349" customWidth="1"/>
    <col min="12805" max="12805" width="12.7109375" style="349" customWidth="1"/>
    <col min="12806" max="12806" width="15.42578125" style="349" customWidth="1"/>
    <col min="12807" max="12811" width="12.5703125" style="349" customWidth="1"/>
    <col min="12812" max="12813" width="11.28515625" style="349" bestFit="1" customWidth="1"/>
    <col min="12814" max="12814" width="11" style="349" bestFit="1" customWidth="1"/>
    <col min="12815" max="12815" width="10.85546875" style="349" bestFit="1" customWidth="1"/>
    <col min="12816" max="12816" width="11.28515625" style="349" bestFit="1" customWidth="1"/>
    <col min="12817" max="12817" width="7.85546875" style="349" bestFit="1" customWidth="1"/>
    <col min="12818" max="12818" width="7" style="349" customWidth="1"/>
    <col min="12819" max="12819" width="17.42578125" style="349" customWidth="1"/>
    <col min="12820" max="12820" width="7.140625" style="349" customWidth="1"/>
    <col min="12821" max="12821" width="9.5703125" style="349" customWidth="1"/>
    <col min="12822" max="12823" width="15.5703125" style="349" customWidth="1"/>
    <col min="12824" max="12824" width="1.85546875" style="349" customWidth="1"/>
    <col min="12825" max="12825" width="1.7109375" style="349" customWidth="1"/>
    <col min="12826" max="12826" width="1.85546875" style="349" customWidth="1"/>
    <col min="12827" max="12830" width="12.140625" style="349" customWidth="1"/>
    <col min="12831" max="12831" width="1.85546875" style="349" customWidth="1"/>
    <col min="12832" max="12833" width="1.42578125" style="349" customWidth="1"/>
    <col min="12834" max="12834" width="11.42578125" style="349"/>
    <col min="12835" max="12837" width="18.7109375" style="349" customWidth="1"/>
    <col min="12838" max="13056" width="11.42578125" style="349"/>
    <col min="13057" max="13057" width="0.140625" style="349" customWidth="1"/>
    <col min="13058" max="13058" width="2.7109375" style="349" customWidth="1"/>
    <col min="13059" max="13059" width="42.5703125" style="349" customWidth="1"/>
    <col min="13060" max="13060" width="12.85546875" style="349" customWidth="1"/>
    <col min="13061" max="13061" width="12.7109375" style="349" customWidth="1"/>
    <col min="13062" max="13062" width="15.42578125" style="349" customWidth="1"/>
    <col min="13063" max="13067" width="12.5703125" style="349" customWidth="1"/>
    <col min="13068" max="13069" width="11.28515625" style="349" bestFit="1" customWidth="1"/>
    <col min="13070" max="13070" width="11" style="349" bestFit="1" customWidth="1"/>
    <col min="13071" max="13071" width="10.85546875" style="349" bestFit="1" customWidth="1"/>
    <col min="13072" max="13072" width="11.28515625" style="349" bestFit="1" customWidth="1"/>
    <col min="13073" max="13073" width="7.85546875" style="349" bestFit="1" customWidth="1"/>
    <col min="13074" max="13074" width="7" style="349" customWidth="1"/>
    <col min="13075" max="13075" width="17.42578125" style="349" customWidth="1"/>
    <col min="13076" max="13076" width="7.140625" style="349" customWidth="1"/>
    <col min="13077" max="13077" width="9.5703125" style="349" customWidth="1"/>
    <col min="13078" max="13079" width="15.5703125" style="349" customWidth="1"/>
    <col min="13080" max="13080" width="1.85546875" style="349" customWidth="1"/>
    <col min="13081" max="13081" width="1.7109375" style="349" customWidth="1"/>
    <col min="13082" max="13082" width="1.85546875" style="349" customWidth="1"/>
    <col min="13083" max="13086" width="12.140625" style="349" customWidth="1"/>
    <col min="13087" max="13087" width="1.85546875" style="349" customWidth="1"/>
    <col min="13088" max="13089" width="1.42578125" style="349" customWidth="1"/>
    <col min="13090" max="13090" width="11.42578125" style="349"/>
    <col min="13091" max="13093" width="18.7109375" style="349" customWidth="1"/>
    <col min="13094" max="13312" width="11.42578125" style="349"/>
    <col min="13313" max="13313" width="0.140625" style="349" customWidth="1"/>
    <col min="13314" max="13314" width="2.7109375" style="349" customWidth="1"/>
    <col min="13315" max="13315" width="42.5703125" style="349" customWidth="1"/>
    <col min="13316" max="13316" width="12.85546875" style="349" customWidth="1"/>
    <col min="13317" max="13317" width="12.7109375" style="349" customWidth="1"/>
    <col min="13318" max="13318" width="15.42578125" style="349" customWidth="1"/>
    <col min="13319" max="13323" width="12.5703125" style="349" customWidth="1"/>
    <col min="13324" max="13325" width="11.28515625" style="349" bestFit="1" customWidth="1"/>
    <col min="13326" max="13326" width="11" style="349" bestFit="1" customWidth="1"/>
    <col min="13327" max="13327" width="10.85546875" style="349" bestFit="1" customWidth="1"/>
    <col min="13328" max="13328" width="11.28515625" style="349" bestFit="1" customWidth="1"/>
    <col min="13329" max="13329" width="7.85546875" style="349" bestFit="1" customWidth="1"/>
    <col min="13330" max="13330" width="7" style="349" customWidth="1"/>
    <col min="13331" max="13331" width="17.42578125" style="349" customWidth="1"/>
    <col min="13332" max="13332" width="7.140625" style="349" customWidth="1"/>
    <col min="13333" max="13333" width="9.5703125" style="349" customWidth="1"/>
    <col min="13334" max="13335" width="15.5703125" style="349" customWidth="1"/>
    <col min="13336" max="13336" width="1.85546875" style="349" customWidth="1"/>
    <col min="13337" max="13337" width="1.7109375" style="349" customWidth="1"/>
    <col min="13338" max="13338" width="1.85546875" style="349" customWidth="1"/>
    <col min="13339" max="13342" width="12.140625" style="349" customWidth="1"/>
    <col min="13343" max="13343" width="1.85546875" style="349" customWidth="1"/>
    <col min="13344" max="13345" width="1.42578125" style="349" customWidth="1"/>
    <col min="13346" max="13346" width="11.42578125" style="349"/>
    <col min="13347" max="13349" width="18.7109375" style="349" customWidth="1"/>
    <col min="13350" max="13568" width="11.42578125" style="349"/>
    <col min="13569" max="13569" width="0.140625" style="349" customWidth="1"/>
    <col min="13570" max="13570" width="2.7109375" style="349" customWidth="1"/>
    <col min="13571" max="13571" width="42.5703125" style="349" customWidth="1"/>
    <col min="13572" max="13572" width="12.85546875" style="349" customWidth="1"/>
    <col min="13573" max="13573" width="12.7109375" style="349" customWidth="1"/>
    <col min="13574" max="13574" width="15.42578125" style="349" customWidth="1"/>
    <col min="13575" max="13579" width="12.5703125" style="349" customWidth="1"/>
    <col min="13580" max="13581" width="11.28515625" style="349" bestFit="1" customWidth="1"/>
    <col min="13582" max="13582" width="11" style="349" bestFit="1" customWidth="1"/>
    <col min="13583" max="13583" width="10.85546875" style="349" bestFit="1" customWidth="1"/>
    <col min="13584" max="13584" width="11.28515625" style="349" bestFit="1" customWidth="1"/>
    <col min="13585" max="13585" width="7.85546875" style="349" bestFit="1" customWidth="1"/>
    <col min="13586" max="13586" width="7" style="349" customWidth="1"/>
    <col min="13587" max="13587" width="17.42578125" style="349" customWidth="1"/>
    <col min="13588" max="13588" width="7.140625" style="349" customWidth="1"/>
    <col min="13589" max="13589" width="9.5703125" style="349" customWidth="1"/>
    <col min="13590" max="13591" width="15.5703125" style="349" customWidth="1"/>
    <col min="13592" max="13592" width="1.85546875" style="349" customWidth="1"/>
    <col min="13593" max="13593" width="1.7109375" style="349" customWidth="1"/>
    <col min="13594" max="13594" width="1.85546875" style="349" customWidth="1"/>
    <col min="13595" max="13598" width="12.140625" style="349" customWidth="1"/>
    <col min="13599" max="13599" width="1.85546875" style="349" customWidth="1"/>
    <col min="13600" max="13601" width="1.42578125" style="349" customWidth="1"/>
    <col min="13602" max="13602" width="11.42578125" style="349"/>
    <col min="13603" max="13605" width="18.7109375" style="349" customWidth="1"/>
    <col min="13606" max="13824" width="11.42578125" style="349"/>
    <col min="13825" max="13825" width="0.140625" style="349" customWidth="1"/>
    <col min="13826" max="13826" width="2.7109375" style="349" customWidth="1"/>
    <col min="13827" max="13827" width="42.5703125" style="349" customWidth="1"/>
    <col min="13828" max="13828" width="12.85546875" style="349" customWidth="1"/>
    <col min="13829" max="13829" width="12.7109375" style="349" customWidth="1"/>
    <col min="13830" max="13830" width="15.42578125" style="349" customWidth="1"/>
    <col min="13831" max="13835" width="12.5703125" style="349" customWidth="1"/>
    <col min="13836" max="13837" width="11.28515625" style="349" bestFit="1" customWidth="1"/>
    <col min="13838" max="13838" width="11" style="349" bestFit="1" customWidth="1"/>
    <col min="13839" max="13839" width="10.85546875" style="349" bestFit="1" customWidth="1"/>
    <col min="13840" max="13840" width="11.28515625" style="349" bestFit="1" customWidth="1"/>
    <col min="13841" max="13841" width="7.85546875" style="349" bestFit="1" customWidth="1"/>
    <col min="13842" max="13842" width="7" style="349" customWidth="1"/>
    <col min="13843" max="13843" width="17.42578125" style="349" customWidth="1"/>
    <col min="13844" max="13844" width="7.140625" style="349" customWidth="1"/>
    <col min="13845" max="13845" width="9.5703125" style="349" customWidth="1"/>
    <col min="13846" max="13847" width="15.5703125" style="349" customWidth="1"/>
    <col min="13848" max="13848" width="1.85546875" style="349" customWidth="1"/>
    <col min="13849" max="13849" width="1.7109375" style="349" customWidth="1"/>
    <col min="13850" max="13850" width="1.85546875" style="349" customWidth="1"/>
    <col min="13851" max="13854" width="12.140625" style="349" customWidth="1"/>
    <col min="13855" max="13855" width="1.85546875" style="349" customWidth="1"/>
    <col min="13856" max="13857" width="1.42578125" style="349" customWidth="1"/>
    <col min="13858" max="13858" width="11.42578125" style="349"/>
    <col min="13859" max="13861" width="18.7109375" style="349" customWidth="1"/>
    <col min="13862" max="14080" width="11.42578125" style="349"/>
    <col min="14081" max="14081" width="0.140625" style="349" customWidth="1"/>
    <col min="14082" max="14082" width="2.7109375" style="349" customWidth="1"/>
    <col min="14083" max="14083" width="42.5703125" style="349" customWidth="1"/>
    <col min="14084" max="14084" width="12.85546875" style="349" customWidth="1"/>
    <col min="14085" max="14085" width="12.7109375" style="349" customWidth="1"/>
    <col min="14086" max="14086" width="15.42578125" style="349" customWidth="1"/>
    <col min="14087" max="14091" width="12.5703125" style="349" customWidth="1"/>
    <col min="14092" max="14093" width="11.28515625" style="349" bestFit="1" customWidth="1"/>
    <col min="14094" max="14094" width="11" style="349" bestFit="1" customWidth="1"/>
    <col min="14095" max="14095" width="10.85546875" style="349" bestFit="1" customWidth="1"/>
    <col min="14096" max="14096" width="11.28515625" style="349" bestFit="1" customWidth="1"/>
    <col min="14097" max="14097" width="7.85546875" style="349" bestFit="1" customWidth="1"/>
    <col min="14098" max="14098" width="7" style="349" customWidth="1"/>
    <col min="14099" max="14099" width="17.42578125" style="349" customWidth="1"/>
    <col min="14100" max="14100" width="7.140625" style="349" customWidth="1"/>
    <col min="14101" max="14101" width="9.5703125" style="349" customWidth="1"/>
    <col min="14102" max="14103" width="15.5703125" style="349" customWidth="1"/>
    <col min="14104" max="14104" width="1.85546875" style="349" customWidth="1"/>
    <col min="14105" max="14105" width="1.7109375" style="349" customWidth="1"/>
    <col min="14106" max="14106" width="1.85546875" style="349" customWidth="1"/>
    <col min="14107" max="14110" width="12.140625" style="349" customWidth="1"/>
    <col min="14111" max="14111" width="1.85546875" style="349" customWidth="1"/>
    <col min="14112" max="14113" width="1.42578125" style="349" customWidth="1"/>
    <col min="14114" max="14114" width="11.42578125" style="349"/>
    <col min="14115" max="14117" width="18.7109375" style="349" customWidth="1"/>
    <col min="14118" max="14336" width="11.42578125" style="349"/>
    <col min="14337" max="14337" width="0.140625" style="349" customWidth="1"/>
    <col min="14338" max="14338" width="2.7109375" style="349" customWidth="1"/>
    <col min="14339" max="14339" width="42.5703125" style="349" customWidth="1"/>
    <col min="14340" max="14340" width="12.85546875" style="349" customWidth="1"/>
    <col min="14341" max="14341" width="12.7109375" style="349" customWidth="1"/>
    <col min="14342" max="14342" width="15.42578125" style="349" customWidth="1"/>
    <col min="14343" max="14347" width="12.5703125" style="349" customWidth="1"/>
    <col min="14348" max="14349" width="11.28515625" style="349" bestFit="1" customWidth="1"/>
    <col min="14350" max="14350" width="11" style="349" bestFit="1" customWidth="1"/>
    <col min="14351" max="14351" width="10.85546875" style="349" bestFit="1" customWidth="1"/>
    <col min="14352" max="14352" width="11.28515625" style="349" bestFit="1" customWidth="1"/>
    <col min="14353" max="14353" width="7.85546875" style="349" bestFit="1" customWidth="1"/>
    <col min="14354" max="14354" width="7" style="349" customWidth="1"/>
    <col min="14355" max="14355" width="17.42578125" style="349" customWidth="1"/>
    <col min="14356" max="14356" width="7.140625" style="349" customWidth="1"/>
    <col min="14357" max="14357" width="9.5703125" style="349" customWidth="1"/>
    <col min="14358" max="14359" width="15.5703125" style="349" customWidth="1"/>
    <col min="14360" max="14360" width="1.85546875" style="349" customWidth="1"/>
    <col min="14361" max="14361" width="1.7109375" style="349" customWidth="1"/>
    <col min="14362" max="14362" width="1.85546875" style="349" customWidth="1"/>
    <col min="14363" max="14366" width="12.140625" style="349" customWidth="1"/>
    <col min="14367" max="14367" width="1.85546875" style="349" customWidth="1"/>
    <col min="14368" max="14369" width="1.42578125" style="349" customWidth="1"/>
    <col min="14370" max="14370" width="11.42578125" style="349"/>
    <col min="14371" max="14373" width="18.7109375" style="349" customWidth="1"/>
    <col min="14374" max="14592" width="11.42578125" style="349"/>
    <col min="14593" max="14593" width="0.140625" style="349" customWidth="1"/>
    <col min="14594" max="14594" width="2.7109375" style="349" customWidth="1"/>
    <col min="14595" max="14595" width="42.5703125" style="349" customWidth="1"/>
    <col min="14596" max="14596" width="12.85546875" style="349" customWidth="1"/>
    <col min="14597" max="14597" width="12.7109375" style="349" customWidth="1"/>
    <col min="14598" max="14598" width="15.42578125" style="349" customWidth="1"/>
    <col min="14599" max="14603" width="12.5703125" style="349" customWidth="1"/>
    <col min="14604" max="14605" width="11.28515625" style="349" bestFit="1" customWidth="1"/>
    <col min="14606" max="14606" width="11" style="349" bestFit="1" customWidth="1"/>
    <col min="14607" max="14607" width="10.85546875" style="349" bestFit="1" customWidth="1"/>
    <col min="14608" max="14608" width="11.28515625" style="349" bestFit="1" customWidth="1"/>
    <col min="14609" max="14609" width="7.85546875" style="349" bestFit="1" customWidth="1"/>
    <col min="14610" max="14610" width="7" style="349" customWidth="1"/>
    <col min="14611" max="14611" width="17.42578125" style="349" customWidth="1"/>
    <col min="14612" max="14612" width="7.140625" style="349" customWidth="1"/>
    <col min="14613" max="14613" width="9.5703125" style="349" customWidth="1"/>
    <col min="14614" max="14615" width="15.5703125" style="349" customWidth="1"/>
    <col min="14616" max="14616" width="1.85546875" style="349" customWidth="1"/>
    <col min="14617" max="14617" width="1.7109375" style="349" customWidth="1"/>
    <col min="14618" max="14618" width="1.85546875" style="349" customWidth="1"/>
    <col min="14619" max="14622" width="12.140625" style="349" customWidth="1"/>
    <col min="14623" max="14623" width="1.85546875" style="349" customWidth="1"/>
    <col min="14624" max="14625" width="1.42578125" style="349" customWidth="1"/>
    <col min="14626" max="14626" width="11.42578125" style="349"/>
    <col min="14627" max="14629" width="18.7109375" style="349" customWidth="1"/>
    <col min="14630" max="14848" width="11.42578125" style="349"/>
    <col min="14849" max="14849" width="0.140625" style="349" customWidth="1"/>
    <col min="14850" max="14850" width="2.7109375" style="349" customWidth="1"/>
    <col min="14851" max="14851" width="42.5703125" style="349" customWidth="1"/>
    <col min="14852" max="14852" width="12.85546875" style="349" customWidth="1"/>
    <col min="14853" max="14853" width="12.7109375" style="349" customWidth="1"/>
    <col min="14854" max="14854" width="15.42578125" style="349" customWidth="1"/>
    <col min="14855" max="14859" width="12.5703125" style="349" customWidth="1"/>
    <col min="14860" max="14861" width="11.28515625" style="349" bestFit="1" customWidth="1"/>
    <col min="14862" max="14862" width="11" style="349" bestFit="1" customWidth="1"/>
    <col min="14863" max="14863" width="10.85546875" style="349" bestFit="1" customWidth="1"/>
    <col min="14864" max="14864" width="11.28515625" style="349" bestFit="1" customWidth="1"/>
    <col min="14865" max="14865" width="7.85546875" style="349" bestFit="1" customWidth="1"/>
    <col min="14866" max="14866" width="7" style="349" customWidth="1"/>
    <col min="14867" max="14867" width="17.42578125" style="349" customWidth="1"/>
    <col min="14868" max="14868" width="7.140625" style="349" customWidth="1"/>
    <col min="14869" max="14869" width="9.5703125" style="349" customWidth="1"/>
    <col min="14870" max="14871" width="15.5703125" style="349" customWidth="1"/>
    <col min="14872" max="14872" width="1.85546875" style="349" customWidth="1"/>
    <col min="14873" max="14873" width="1.7109375" style="349" customWidth="1"/>
    <col min="14874" max="14874" width="1.85546875" style="349" customWidth="1"/>
    <col min="14875" max="14878" width="12.140625" style="349" customWidth="1"/>
    <col min="14879" max="14879" width="1.85546875" style="349" customWidth="1"/>
    <col min="14880" max="14881" width="1.42578125" style="349" customWidth="1"/>
    <col min="14882" max="14882" width="11.42578125" style="349"/>
    <col min="14883" max="14885" width="18.7109375" style="349" customWidth="1"/>
    <col min="14886" max="15104" width="11.42578125" style="349"/>
    <col min="15105" max="15105" width="0.140625" style="349" customWidth="1"/>
    <col min="15106" max="15106" width="2.7109375" style="349" customWidth="1"/>
    <col min="15107" max="15107" width="42.5703125" style="349" customWidth="1"/>
    <col min="15108" max="15108" width="12.85546875" style="349" customWidth="1"/>
    <col min="15109" max="15109" width="12.7109375" style="349" customWidth="1"/>
    <col min="15110" max="15110" width="15.42578125" style="349" customWidth="1"/>
    <col min="15111" max="15115" width="12.5703125" style="349" customWidth="1"/>
    <col min="15116" max="15117" width="11.28515625" style="349" bestFit="1" customWidth="1"/>
    <col min="15118" max="15118" width="11" style="349" bestFit="1" customWidth="1"/>
    <col min="15119" max="15119" width="10.85546875" style="349" bestFit="1" customWidth="1"/>
    <col min="15120" max="15120" width="11.28515625" style="349" bestFit="1" customWidth="1"/>
    <col min="15121" max="15121" width="7.85546875" style="349" bestFit="1" customWidth="1"/>
    <col min="15122" max="15122" width="7" style="349" customWidth="1"/>
    <col min="15123" max="15123" width="17.42578125" style="349" customWidth="1"/>
    <col min="15124" max="15124" width="7.140625" style="349" customWidth="1"/>
    <col min="15125" max="15125" width="9.5703125" style="349" customWidth="1"/>
    <col min="15126" max="15127" width="15.5703125" style="349" customWidth="1"/>
    <col min="15128" max="15128" width="1.85546875" style="349" customWidth="1"/>
    <col min="15129" max="15129" width="1.7109375" style="349" customWidth="1"/>
    <col min="15130" max="15130" width="1.85546875" style="349" customWidth="1"/>
    <col min="15131" max="15134" width="12.140625" style="349" customWidth="1"/>
    <col min="15135" max="15135" width="1.85546875" style="349" customWidth="1"/>
    <col min="15136" max="15137" width="1.42578125" style="349" customWidth="1"/>
    <col min="15138" max="15138" width="11.42578125" style="349"/>
    <col min="15139" max="15141" width="18.7109375" style="349" customWidth="1"/>
    <col min="15142" max="15360" width="11.42578125" style="349"/>
    <col min="15361" max="15361" width="0.140625" style="349" customWidth="1"/>
    <col min="15362" max="15362" width="2.7109375" style="349" customWidth="1"/>
    <col min="15363" max="15363" width="42.5703125" style="349" customWidth="1"/>
    <col min="15364" max="15364" width="12.85546875" style="349" customWidth="1"/>
    <col min="15365" max="15365" width="12.7109375" style="349" customWidth="1"/>
    <col min="15366" max="15366" width="15.42578125" style="349" customWidth="1"/>
    <col min="15367" max="15371" width="12.5703125" style="349" customWidth="1"/>
    <col min="15372" max="15373" width="11.28515625" style="349" bestFit="1" customWidth="1"/>
    <col min="15374" max="15374" width="11" style="349" bestFit="1" customWidth="1"/>
    <col min="15375" max="15375" width="10.85546875" style="349" bestFit="1" customWidth="1"/>
    <col min="15376" max="15376" width="11.28515625" style="349" bestFit="1" customWidth="1"/>
    <col min="15377" max="15377" width="7.85546875" style="349" bestFit="1" customWidth="1"/>
    <col min="15378" max="15378" width="7" style="349" customWidth="1"/>
    <col min="15379" max="15379" width="17.42578125" style="349" customWidth="1"/>
    <col min="15380" max="15380" width="7.140625" style="349" customWidth="1"/>
    <col min="15381" max="15381" width="9.5703125" style="349" customWidth="1"/>
    <col min="15382" max="15383" width="15.5703125" style="349" customWidth="1"/>
    <col min="15384" max="15384" width="1.85546875" style="349" customWidth="1"/>
    <col min="15385" max="15385" width="1.7109375" style="349" customWidth="1"/>
    <col min="15386" max="15386" width="1.85546875" style="349" customWidth="1"/>
    <col min="15387" max="15390" width="12.140625" style="349" customWidth="1"/>
    <col min="15391" max="15391" width="1.85546875" style="349" customWidth="1"/>
    <col min="15392" max="15393" width="1.42578125" style="349" customWidth="1"/>
    <col min="15394" max="15394" width="11.42578125" style="349"/>
    <col min="15395" max="15397" width="18.7109375" style="349" customWidth="1"/>
    <col min="15398" max="15616" width="11.42578125" style="349"/>
    <col min="15617" max="15617" width="0.140625" style="349" customWidth="1"/>
    <col min="15618" max="15618" width="2.7109375" style="349" customWidth="1"/>
    <col min="15619" max="15619" width="42.5703125" style="349" customWidth="1"/>
    <col min="15620" max="15620" width="12.85546875" style="349" customWidth="1"/>
    <col min="15621" max="15621" width="12.7109375" style="349" customWidth="1"/>
    <col min="15622" max="15622" width="15.42578125" style="349" customWidth="1"/>
    <col min="15623" max="15627" width="12.5703125" style="349" customWidth="1"/>
    <col min="15628" max="15629" width="11.28515625" style="349" bestFit="1" customWidth="1"/>
    <col min="15630" max="15630" width="11" style="349" bestFit="1" customWidth="1"/>
    <col min="15631" max="15631" width="10.85546875" style="349" bestFit="1" customWidth="1"/>
    <col min="15632" max="15632" width="11.28515625" style="349" bestFit="1" customWidth="1"/>
    <col min="15633" max="15633" width="7.85546875" style="349" bestFit="1" customWidth="1"/>
    <col min="15634" max="15634" width="7" style="349" customWidth="1"/>
    <col min="15635" max="15635" width="17.42578125" style="349" customWidth="1"/>
    <col min="15636" max="15636" width="7.140625" style="349" customWidth="1"/>
    <col min="15637" max="15637" width="9.5703125" style="349" customWidth="1"/>
    <col min="15638" max="15639" width="15.5703125" style="349" customWidth="1"/>
    <col min="15640" max="15640" width="1.85546875" style="349" customWidth="1"/>
    <col min="15641" max="15641" width="1.7109375" style="349" customWidth="1"/>
    <col min="15642" max="15642" width="1.85546875" style="349" customWidth="1"/>
    <col min="15643" max="15646" width="12.140625" style="349" customWidth="1"/>
    <col min="15647" max="15647" width="1.85546875" style="349" customWidth="1"/>
    <col min="15648" max="15649" width="1.42578125" style="349" customWidth="1"/>
    <col min="15650" max="15650" width="11.42578125" style="349"/>
    <col min="15651" max="15653" width="18.7109375" style="349" customWidth="1"/>
    <col min="15654" max="15872" width="11.42578125" style="349"/>
    <col min="15873" max="15873" width="0.140625" style="349" customWidth="1"/>
    <col min="15874" max="15874" width="2.7109375" style="349" customWidth="1"/>
    <col min="15875" max="15875" width="42.5703125" style="349" customWidth="1"/>
    <col min="15876" max="15876" width="12.85546875" style="349" customWidth="1"/>
    <col min="15877" max="15877" width="12.7109375" style="349" customWidth="1"/>
    <col min="15878" max="15878" width="15.42578125" style="349" customWidth="1"/>
    <col min="15879" max="15883" width="12.5703125" style="349" customWidth="1"/>
    <col min="15884" max="15885" width="11.28515625" style="349" bestFit="1" customWidth="1"/>
    <col min="15886" max="15886" width="11" style="349" bestFit="1" customWidth="1"/>
    <col min="15887" max="15887" width="10.85546875" style="349" bestFit="1" customWidth="1"/>
    <col min="15888" max="15888" width="11.28515625" style="349" bestFit="1" customWidth="1"/>
    <col min="15889" max="15889" width="7.85546875" style="349" bestFit="1" customWidth="1"/>
    <col min="15890" max="15890" width="7" style="349" customWidth="1"/>
    <col min="15891" max="15891" width="17.42578125" style="349" customWidth="1"/>
    <col min="15892" max="15892" width="7.140625" style="349" customWidth="1"/>
    <col min="15893" max="15893" width="9.5703125" style="349" customWidth="1"/>
    <col min="15894" max="15895" width="15.5703125" style="349" customWidth="1"/>
    <col min="15896" max="15896" width="1.85546875" style="349" customWidth="1"/>
    <col min="15897" max="15897" width="1.7109375" style="349" customWidth="1"/>
    <col min="15898" max="15898" width="1.85546875" style="349" customWidth="1"/>
    <col min="15899" max="15902" width="12.140625" style="349" customWidth="1"/>
    <col min="15903" max="15903" width="1.85546875" style="349" customWidth="1"/>
    <col min="15904" max="15905" width="1.42578125" style="349" customWidth="1"/>
    <col min="15906" max="15906" width="11.42578125" style="349"/>
    <col min="15907" max="15909" width="18.7109375" style="349" customWidth="1"/>
    <col min="15910" max="16128" width="11.42578125" style="349"/>
    <col min="16129" max="16129" width="0.140625" style="349" customWidth="1"/>
    <col min="16130" max="16130" width="2.7109375" style="349" customWidth="1"/>
    <col min="16131" max="16131" width="42.5703125" style="349" customWidth="1"/>
    <col min="16132" max="16132" width="12.85546875" style="349" customWidth="1"/>
    <col min="16133" max="16133" width="12.7109375" style="349" customWidth="1"/>
    <col min="16134" max="16134" width="15.42578125" style="349" customWidth="1"/>
    <col min="16135" max="16139" width="12.5703125" style="349" customWidth="1"/>
    <col min="16140" max="16141" width="11.28515625" style="349" bestFit="1" customWidth="1"/>
    <col min="16142" max="16142" width="11" style="349" bestFit="1" customWidth="1"/>
    <col min="16143" max="16143" width="10.85546875" style="349" bestFit="1" customWidth="1"/>
    <col min="16144" max="16144" width="11.28515625" style="349" bestFit="1" customWidth="1"/>
    <col min="16145" max="16145" width="7.85546875" style="349" bestFit="1" customWidth="1"/>
    <col min="16146" max="16146" width="7" style="349" customWidth="1"/>
    <col min="16147" max="16147" width="17.42578125" style="349" customWidth="1"/>
    <col min="16148" max="16148" width="7.140625" style="349" customWidth="1"/>
    <col min="16149" max="16149" width="9.5703125" style="349" customWidth="1"/>
    <col min="16150" max="16151" width="15.5703125" style="349" customWidth="1"/>
    <col min="16152" max="16152" width="1.85546875" style="349" customWidth="1"/>
    <col min="16153" max="16153" width="1.7109375" style="349" customWidth="1"/>
    <col min="16154" max="16154" width="1.85546875" style="349" customWidth="1"/>
    <col min="16155" max="16158" width="12.140625" style="349" customWidth="1"/>
    <col min="16159" max="16159" width="1.85546875" style="349" customWidth="1"/>
    <col min="16160" max="16161" width="1.42578125" style="349" customWidth="1"/>
    <col min="16162" max="16162" width="11.42578125" style="349"/>
    <col min="16163" max="16165" width="18.7109375" style="349" customWidth="1"/>
    <col min="16166" max="16384" width="11.42578125" style="349"/>
  </cols>
  <sheetData>
    <row r="1" spans="2:10" s="340" customFormat="1" ht="21.75" customHeight="1">
      <c r="B1" s="341"/>
      <c r="E1" s="342"/>
      <c r="I1" s="328" t="s">
        <v>36</v>
      </c>
    </row>
    <row r="2" spans="2:10" s="340" customFormat="1" ht="15" customHeight="1">
      <c r="B2" s="341"/>
      <c r="E2" s="342"/>
      <c r="I2" s="921" t="s">
        <v>538</v>
      </c>
    </row>
    <row r="3" spans="2:10" s="343" customFormat="1" ht="19.899999999999999" customHeight="1">
      <c r="B3" s="341"/>
      <c r="C3" s="6" t="s">
        <v>149</v>
      </c>
    </row>
    <row r="5" spans="2:10" ht="11.25" customHeight="1">
      <c r="B5" s="113"/>
      <c r="C5" s="129" t="s">
        <v>545</v>
      </c>
      <c r="D5" s="130"/>
      <c r="E5" s="130"/>
      <c r="F5" s="130"/>
      <c r="G5" s="117"/>
      <c r="H5" s="117"/>
      <c r="I5" s="131"/>
      <c r="J5" s="131"/>
    </row>
    <row r="6" spans="2:10" ht="11.25" customHeight="1">
      <c r="B6" s="113"/>
      <c r="C6" s="443"/>
      <c r="D6" s="444"/>
      <c r="E6" s="444" t="s">
        <v>173</v>
      </c>
      <c r="F6" s="1080" t="s">
        <v>174</v>
      </c>
      <c r="G6" s="1080"/>
      <c r="H6" s="1080"/>
      <c r="I6" s="1081" t="s">
        <v>175</v>
      </c>
      <c r="J6" s="131"/>
    </row>
    <row r="7" spans="2:10" ht="11.25" customHeight="1">
      <c r="B7" s="113"/>
      <c r="C7" s="445"/>
      <c r="D7" s="446" t="s">
        <v>176</v>
      </c>
      <c r="E7" s="446" t="s">
        <v>177</v>
      </c>
      <c r="F7" s="446" t="s">
        <v>178</v>
      </c>
      <c r="G7" s="446" t="s">
        <v>179</v>
      </c>
      <c r="H7" s="446" t="s">
        <v>180</v>
      </c>
      <c r="I7" s="1082"/>
      <c r="J7" s="131"/>
    </row>
    <row r="8" spans="2:10" ht="3" customHeight="1">
      <c r="B8" s="158"/>
      <c r="C8" s="447" t="s">
        <v>498</v>
      </c>
      <c r="D8" s="448">
        <v>7079.449087</v>
      </c>
      <c r="E8" s="448">
        <v>18538.071</v>
      </c>
      <c r="F8" s="448">
        <v>12668.9</v>
      </c>
      <c r="G8" s="448">
        <v>5166.6000000000004</v>
      </c>
      <c r="H8" s="448">
        <v>8688.6</v>
      </c>
      <c r="I8" s="494">
        <f>(D8/E8)*100</f>
        <v>38.188704137555632</v>
      </c>
      <c r="J8" s="132"/>
    </row>
    <row r="9" spans="2:10" ht="11.25" customHeight="1">
      <c r="B9" s="158"/>
      <c r="C9" s="449" t="s">
        <v>181</v>
      </c>
      <c r="D9" s="450">
        <v>13095.099113</v>
      </c>
      <c r="E9" s="450">
        <v>18538.071</v>
      </c>
      <c r="F9" s="450">
        <v>12967.4</v>
      </c>
      <c r="G9" s="450">
        <v>5163.3999999999996</v>
      </c>
      <c r="H9" s="450">
        <v>9434.9</v>
      </c>
      <c r="I9" s="485">
        <f t="shared" ref="I9:I56" si="0">(D9/E9)*100</f>
        <v>70.638952202739972</v>
      </c>
      <c r="J9" s="132"/>
    </row>
    <row r="10" spans="2:10" ht="11.25" customHeight="1">
      <c r="B10" s="158"/>
      <c r="C10" s="449" t="s">
        <v>182</v>
      </c>
      <c r="D10" s="450">
        <v>14128.365964000001</v>
      </c>
      <c r="E10" s="450">
        <v>18538.071</v>
      </c>
      <c r="F10" s="450">
        <v>13367.5</v>
      </c>
      <c r="G10" s="450">
        <v>5336</v>
      </c>
      <c r="H10" s="450">
        <v>9837.1</v>
      </c>
      <c r="I10" s="485">
        <f t="shared" si="0"/>
        <v>76.212708237011284</v>
      </c>
      <c r="J10" s="132"/>
    </row>
    <row r="11" spans="2:10" ht="11.25" customHeight="1">
      <c r="B11" s="158"/>
      <c r="C11" s="449" t="s">
        <v>183</v>
      </c>
      <c r="D11" s="450">
        <v>13921.849047</v>
      </c>
      <c r="E11" s="450">
        <v>18538.071</v>
      </c>
      <c r="F11" s="450">
        <v>13950.8</v>
      </c>
      <c r="G11" s="450">
        <v>5432.5</v>
      </c>
      <c r="H11" s="450">
        <v>10258.200000000001</v>
      </c>
      <c r="I11" s="485">
        <f t="shared" si="0"/>
        <v>75.098693100269159</v>
      </c>
      <c r="J11" s="132"/>
    </row>
    <row r="12" spans="2:10" ht="11.25" customHeight="1">
      <c r="B12" s="158"/>
      <c r="C12" s="449" t="s">
        <v>184</v>
      </c>
      <c r="D12" s="450">
        <v>14347.673042</v>
      </c>
      <c r="E12" s="450">
        <v>18538.071</v>
      </c>
      <c r="F12" s="450">
        <v>14112.5</v>
      </c>
      <c r="G12" s="450">
        <v>6773.4</v>
      </c>
      <c r="H12" s="450">
        <v>10668.5</v>
      </c>
      <c r="I12" s="485">
        <f t="shared" si="0"/>
        <v>77.395717396917945</v>
      </c>
      <c r="J12" s="132"/>
    </row>
    <row r="13" spans="2:10" ht="11.25" customHeight="1">
      <c r="B13" s="158"/>
      <c r="C13" s="449" t="s">
        <v>185</v>
      </c>
      <c r="D13" s="450">
        <v>14108.111021999999</v>
      </c>
      <c r="E13" s="450">
        <v>18538.071</v>
      </c>
      <c r="F13" s="450">
        <v>14197.9</v>
      </c>
      <c r="G13" s="450">
        <v>6705.4</v>
      </c>
      <c r="H13" s="450">
        <v>10962.3</v>
      </c>
      <c r="I13" s="485">
        <f t="shared" si="0"/>
        <v>76.103446912033078</v>
      </c>
      <c r="J13" s="132"/>
    </row>
    <row r="14" spans="2:10" ht="11.25" customHeight="1">
      <c r="B14" s="158"/>
      <c r="C14" s="449" t="s">
        <v>186</v>
      </c>
      <c r="D14" s="450">
        <v>13566.252734</v>
      </c>
      <c r="E14" s="450">
        <v>18538.071</v>
      </c>
      <c r="F14" s="450">
        <v>13730.3</v>
      </c>
      <c r="G14" s="450">
        <v>6274</v>
      </c>
      <c r="H14" s="450">
        <v>10460.700000000001</v>
      </c>
      <c r="I14" s="485">
        <f t="shared" si="0"/>
        <v>73.180498305352273</v>
      </c>
      <c r="J14" s="132"/>
    </row>
    <row r="15" spans="2:10" ht="11.25" customHeight="1">
      <c r="B15" s="158"/>
      <c r="C15" s="449" t="s">
        <v>187</v>
      </c>
      <c r="D15" s="450">
        <v>12458.298484000001</v>
      </c>
      <c r="E15" s="450">
        <v>18538.071</v>
      </c>
      <c r="F15" s="450">
        <v>12236</v>
      </c>
      <c r="G15" s="450">
        <v>5437.2</v>
      </c>
      <c r="H15" s="450">
        <v>9396.9</v>
      </c>
      <c r="I15" s="485">
        <f t="shared" si="0"/>
        <v>67.203855697823144</v>
      </c>
      <c r="J15" s="132"/>
    </row>
    <row r="16" spans="2:10" ht="11.25" customHeight="1">
      <c r="B16" s="158"/>
      <c r="C16" s="449" t="s">
        <v>188</v>
      </c>
      <c r="D16" s="450">
        <v>11182.845214999999</v>
      </c>
      <c r="E16" s="450">
        <v>18538.071</v>
      </c>
      <c r="F16" s="450">
        <v>10925.4</v>
      </c>
      <c r="G16" s="450">
        <v>4775.8</v>
      </c>
      <c r="H16" s="450">
        <v>8399.1</v>
      </c>
      <c r="I16" s="485">
        <f t="shared" si="0"/>
        <v>60.323672376699818</v>
      </c>
      <c r="J16" s="132"/>
    </row>
    <row r="17" spans="2:10" ht="11.25" customHeight="1">
      <c r="B17" s="158"/>
      <c r="C17" s="449" t="s">
        <v>189</v>
      </c>
      <c r="D17" s="450">
        <v>10347.826236000001</v>
      </c>
      <c r="E17" s="450">
        <v>18538.071</v>
      </c>
      <c r="F17" s="450">
        <v>9994.9</v>
      </c>
      <c r="G17" s="450">
        <v>4551.1000000000004</v>
      </c>
      <c r="H17" s="450">
        <v>7716.6</v>
      </c>
      <c r="I17" s="485">
        <f t="shared" si="0"/>
        <v>55.819325732434621</v>
      </c>
      <c r="J17" s="132"/>
    </row>
    <row r="18" spans="2:10" ht="11.25" customHeight="1">
      <c r="B18" s="158"/>
      <c r="C18" s="449" t="s">
        <v>190</v>
      </c>
      <c r="D18" s="450">
        <v>10605.790159</v>
      </c>
      <c r="E18" s="450">
        <v>18538.071</v>
      </c>
      <c r="F18" s="450">
        <v>9589.9</v>
      </c>
      <c r="G18" s="450">
        <v>4228</v>
      </c>
      <c r="H18" s="450">
        <v>7579.4</v>
      </c>
      <c r="I18" s="485">
        <f t="shared" si="0"/>
        <v>57.210861685662984</v>
      </c>
      <c r="J18" s="132"/>
    </row>
    <row r="19" spans="2:10" ht="11.25" customHeight="1">
      <c r="B19" s="158"/>
      <c r="C19" s="449" t="s">
        <v>191</v>
      </c>
      <c r="D19" s="450">
        <v>11549.200858</v>
      </c>
      <c r="E19" s="450">
        <v>18538.071</v>
      </c>
      <c r="F19" s="450">
        <v>10812.3</v>
      </c>
      <c r="G19" s="450">
        <v>4573.5</v>
      </c>
      <c r="H19" s="450">
        <v>8045.1</v>
      </c>
      <c r="I19" s="485">
        <f t="shared" si="0"/>
        <v>62.299906273959138</v>
      </c>
      <c r="J19" s="132"/>
    </row>
    <row r="20" spans="2:10" ht="11.25" customHeight="1">
      <c r="B20" s="158"/>
      <c r="C20" s="449" t="s">
        <v>192</v>
      </c>
      <c r="D20" s="450">
        <v>11825.70354</v>
      </c>
      <c r="E20" s="450">
        <v>18538.071</v>
      </c>
      <c r="F20" s="450">
        <v>13000</v>
      </c>
      <c r="G20" s="450">
        <v>5232.3</v>
      </c>
      <c r="H20" s="450">
        <v>8830.7000000000007</v>
      </c>
      <c r="I20" s="485">
        <f t="shared" si="0"/>
        <v>63.791445938469003</v>
      </c>
      <c r="J20" s="132"/>
    </row>
    <row r="21" spans="2:10" ht="11.25" customHeight="1">
      <c r="B21" s="158"/>
      <c r="C21" s="449" t="s">
        <v>193</v>
      </c>
      <c r="D21" s="450">
        <v>11887.913372000001</v>
      </c>
      <c r="E21" s="450">
        <v>18538.071</v>
      </c>
      <c r="F21" s="450">
        <v>13349.6</v>
      </c>
      <c r="G21" s="450">
        <v>5301</v>
      </c>
      <c r="H21" s="450">
        <v>9775.2999999999993</v>
      </c>
      <c r="I21" s="485">
        <f t="shared" si="0"/>
        <v>64.127024715786234</v>
      </c>
      <c r="J21" s="132"/>
    </row>
    <row r="22" spans="2:10" ht="11.25" customHeight="1">
      <c r="B22" s="158"/>
      <c r="C22" s="449" t="s">
        <v>194</v>
      </c>
      <c r="D22" s="450">
        <v>12621.581502000001</v>
      </c>
      <c r="E22" s="450">
        <v>18538.071</v>
      </c>
      <c r="F22" s="450">
        <v>13349.6</v>
      </c>
      <c r="G22" s="450">
        <v>5388.4</v>
      </c>
      <c r="H22" s="450">
        <v>10122.1</v>
      </c>
      <c r="I22" s="485">
        <f t="shared" si="0"/>
        <v>68.084654018209349</v>
      </c>
      <c r="J22" s="132"/>
    </row>
    <row r="23" spans="2:10" ht="11.25" customHeight="1">
      <c r="B23" s="158"/>
      <c r="C23" s="449" t="s">
        <v>195</v>
      </c>
      <c r="D23" s="450">
        <v>12918.073985999999</v>
      </c>
      <c r="E23" s="450">
        <v>18538.071</v>
      </c>
      <c r="F23" s="450">
        <v>13912.1</v>
      </c>
      <c r="G23" s="450">
        <v>5503.9</v>
      </c>
      <c r="H23" s="450">
        <v>10525.9</v>
      </c>
      <c r="I23" s="485">
        <f t="shared" si="0"/>
        <v>69.684024761799648</v>
      </c>
      <c r="J23" s="132"/>
    </row>
    <row r="24" spans="2:10" ht="11.25" customHeight="1">
      <c r="B24" s="158"/>
      <c r="C24" s="449" t="s">
        <v>196</v>
      </c>
      <c r="D24" s="450">
        <v>13203.73019</v>
      </c>
      <c r="E24" s="450">
        <v>18538.071</v>
      </c>
      <c r="F24" s="450">
        <v>14074.2</v>
      </c>
      <c r="G24" s="450">
        <v>6818.6</v>
      </c>
      <c r="H24" s="450">
        <v>10985.5</v>
      </c>
      <c r="I24" s="485">
        <f t="shared" si="0"/>
        <v>71.224941311315519</v>
      </c>
      <c r="J24" s="132"/>
    </row>
    <row r="25" spans="2:10" ht="11.25" customHeight="1">
      <c r="B25" s="158"/>
      <c r="C25" s="449" t="s">
        <v>197</v>
      </c>
      <c r="D25" s="450">
        <v>12887.114576</v>
      </c>
      <c r="E25" s="450">
        <v>18538.071</v>
      </c>
      <c r="F25" s="450">
        <v>14187.1</v>
      </c>
      <c r="G25" s="450">
        <v>6734.3</v>
      </c>
      <c r="H25" s="450">
        <v>11208.4</v>
      </c>
      <c r="I25" s="485">
        <f t="shared" si="0"/>
        <v>69.517020276813042</v>
      </c>
      <c r="J25" s="132"/>
    </row>
    <row r="26" spans="2:10" ht="11.25" customHeight="1">
      <c r="B26" s="158"/>
      <c r="C26" s="449" t="s">
        <v>198</v>
      </c>
      <c r="D26" s="450">
        <v>11918.792775</v>
      </c>
      <c r="E26" s="450">
        <v>18538.071</v>
      </c>
      <c r="F26" s="450">
        <v>13746.6</v>
      </c>
      <c r="G26" s="450">
        <v>6287.9</v>
      </c>
      <c r="H26" s="450">
        <v>10708.8</v>
      </c>
      <c r="I26" s="485">
        <f t="shared" si="0"/>
        <v>64.293597618651916</v>
      </c>
      <c r="J26" s="132"/>
    </row>
    <row r="27" spans="2:10" ht="11.25" customHeight="1">
      <c r="B27" s="158"/>
      <c r="C27" s="449" t="s">
        <v>199</v>
      </c>
      <c r="D27" s="450">
        <v>10448.885818000001</v>
      </c>
      <c r="E27" s="450">
        <v>18538.071</v>
      </c>
      <c r="F27" s="450">
        <v>12252.4</v>
      </c>
      <c r="G27" s="450">
        <v>5431.9</v>
      </c>
      <c r="H27" s="450">
        <v>9643.2999999999993</v>
      </c>
      <c r="I27" s="485">
        <f t="shared" si="0"/>
        <v>56.364471891385037</v>
      </c>
      <c r="J27" s="132"/>
    </row>
    <row r="28" spans="2:10" ht="11.25" customHeight="1">
      <c r="B28" s="158"/>
      <c r="C28" s="449" t="s">
        <v>200</v>
      </c>
      <c r="D28" s="450">
        <v>9469.3938039999994</v>
      </c>
      <c r="E28" s="450">
        <v>18538.071</v>
      </c>
      <c r="F28" s="450">
        <v>10937.6</v>
      </c>
      <c r="G28" s="450">
        <v>4750.7</v>
      </c>
      <c r="H28" s="450">
        <v>8625.7000000000007</v>
      </c>
      <c r="I28" s="485">
        <f t="shared" si="0"/>
        <v>51.080793702861527</v>
      </c>
      <c r="J28" s="132"/>
    </row>
    <row r="29" spans="2:10" ht="11.25" customHeight="1">
      <c r="B29" s="158"/>
      <c r="C29" s="449" t="s">
        <v>201</v>
      </c>
      <c r="D29" s="450">
        <v>8754.5516729999999</v>
      </c>
      <c r="E29" s="450">
        <v>18538.071</v>
      </c>
      <c r="F29" s="450">
        <v>10034.299999999999</v>
      </c>
      <c r="G29" s="450">
        <v>4535.6000000000004</v>
      </c>
      <c r="H29" s="450">
        <v>7930.4</v>
      </c>
      <c r="I29" s="485">
        <f t="shared" si="0"/>
        <v>47.224717571747348</v>
      </c>
      <c r="J29" s="132"/>
    </row>
    <row r="30" spans="2:10" ht="11.25" customHeight="1">
      <c r="B30" s="158"/>
      <c r="C30" s="449" t="s">
        <v>202</v>
      </c>
      <c r="D30" s="450">
        <v>8623.2692549999992</v>
      </c>
      <c r="E30" s="450">
        <v>18538.071</v>
      </c>
      <c r="F30" s="450">
        <v>9635.2000000000007</v>
      </c>
      <c r="G30" s="450">
        <v>4230.8</v>
      </c>
      <c r="H30" s="450">
        <v>7810.6</v>
      </c>
      <c r="I30" s="485">
        <f t="shared" si="0"/>
        <v>46.516540232260404</v>
      </c>
      <c r="J30" s="132"/>
    </row>
    <row r="31" spans="2:10" ht="11.25" customHeight="1">
      <c r="B31" s="158"/>
      <c r="C31" s="449" t="s">
        <v>203</v>
      </c>
      <c r="D31" s="450">
        <v>8744.6446699999997</v>
      </c>
      <c r="E31" s="450">
        <v>18538.071</v>
      </c>
      <c r="F31" s="450">
        <v>10899.4</v>
      </c>
      <c r="G31" s="450">
        <v>4607.3</v>
      </c>
      <c r="H31" s="450">
        <v>8257</v>
      </c>
      <c r="I31" s="485">
        <f t="shared" si="0"/>
        <v>47.171276180784936</v>
      </c>
      <c r="J31" s="132"/>
    </row>
    <row r="32" spans="2:10" ht="11.25" customHeight="1">
      <c r="B32" s="158"/>
      <c r="C32" s="826" t="s">
        <v>204</v>
      </c>
      <c r="D32" s="450">
        <v>8644.1745179999998</v>
      </c>
      <c r="E32" s="450">
        <v>18538.071</v>
      </c>
      <c r="F32" s="450">
        <v>13185.4</v>
      </c>
      <c r="G32" s="450">
        <v>5271.4</v>
      </c>
      <c r="H32" s="450">
        <v>9056</v>
      </c>
      <c r="I32" s="485">
        <f t="shared" si="0"/>
        <v>46.62930958674179</v>
      </c>
      <c r="J32" s="132"/>
    </row>
    <row r="33" spans="2:10" ht="11.25" customHeight="1">
      <c r="B33" s="158"/>
      <c r="C33" s="449" t="s">
        <v>437</v>
      </c>
      <c r="D33" s="450">
        <v>11227.656998</v>
      </c>
      <c r="E33" s="450">
        <v>18538.071</v>
      </c>
      <c r="F33" s="450">
        <v>13001.9</v>
      </c>
      <c r="G33" s="450">
        <v>5366.1</v>
      </c>
      <c r="H33" s="450">
        <v>10017.4</v>
      </c>
      <c r="I33" s="485">
        <f t="shared" si="0"/>
        <v>60.56540077983302</v>
      </c>
      <c r="J33" s="132"/>
    </row>
    <row r="34" spans="2:10" ht="11.25" customHeight="1">
      <c r="B34" s="158"/>
      <c r="C34" s="449" t="s">
        <v>438</v>
      </c>
      <c r="D34" s="450">
        <v>12066.238818</v>
      </c>
      <c r="E34" s="450">
        <v>18538.071</v>
      </c>
      <c r="F34" s="450">
        <v>13315.6</v>
      </c>
      <c r="G34" s="450">
        <v>5433.6</v>
      </c>
      <c r="H34" s="450">
        <v>10361.5</v>
      </c>
      <c r="I34" s="485">
        <f t="shared" si="0"/>
        <v>65.088966473372551</v>
      </c>
      <c r="J34" s="132"/>
    </row>
    <row r="35" spans="2:10" ht="11.25" customHeight="1">
      <c r="B35" s="158"/>
      <c r="C35" s="449" t="s">
        <v>439</v>
      </c>
      <c r="D35" s="450">
        <v>12306.055883000001</v>
      </c>
      <c r="E35" s="450">
        <v>18538.071</v>
      </c>
      <c r="F35" s="450">
        <v>13856.7</v>
      </c>
      <c r="G35" s="450">
        <v>5567.8</v>
      </c>
      <c r="H35" s="450">
        <v>10787.2</v>
      </c>
      <c r="I35" s="485">
        <f t="shared" si="0"/>
        <v>66.382612748651155</v>
      </c>
      <c r="J35" s="132"/>
    </row>
    <row r="36" spans="2:10" ht="11.25" customHeight="1">
      <c r="B36" s="158"/>
      <c r="C36" s="449" t="s">
        <v>440</v>
      </c>
      <c r="D36" s="450">
        <v>13179.567322000001</v>
      </c>
      <c r="E36" s="450">
        <v>18538.071</v>
      </c>
      <c r="F36" s="450">
        <v>14018.9</v>
      </c>
      <c r="G36" s="450">
        <v>6896.6</v>
      </c>
      <c r="H36" s="450">
        <v>11295.2</v>
      </c>
      <c r="I36" s="485">
        <f t="shared" si="0"/>
        <v>71.094599443491191</v>
      </c>
      <c r="J36" s="132"/>
    </row>
    <row r="37" spans="2:10" ht="11.25" customHeight="1">
      <c r="B37" s="158"/>
      <c r="C37" s="449" t="s">
        <v>441</v>
      </c>
      <c r="D37" s="450">
        <v>13577.542675000001</v>
      </c>
      <c r="E37" s="450">
        <v>18538.071</v>
      </c>
      <c r="F37" s="450">
        <v>14159.3</v>
      </c>
      <c r="G37" s="450">
        <v>6811.6</v>
      </c>
      <c r="H37" s="450">
        <v>11509.5</v>
      </c>
      <c r="I37" s="485">
        <f t="shared" si="0"/>
        <v>73.241399685004978</v>
      </c>
      <c r="J37" s="132"/>
    </row>
    <row r="38" spans="2:10" ht="11.25" customHeight="1">
      <c r="B38" s="158"/>
      <c r="C38" s="449" t="s">
        <v>442</v>
      </c>
      <c r="D38" s="450">
        <v>12751.035658000001</v>
      </c>
      <c r="E38" s="450">
        <v>18538.071</v>
      </c>
      <c r="F38" s="450">
        <v>13746.6</v>
      </c>
      <c r="G38" s="450">
        <v>6354.8</v>
      </c>
      <c r="H38" s="450">
        <v>10990.1</v>
      </c>
      <c r="I38" s="485">
        <f t="shared" si="0"/>
        <v>68.782969155744425</v>
      </c>
      <c r="J38" s="132"/>
    </row>
    <row r="39" spans="2:10" ht="11.25" customHeight="1">
      <c r="B39" s="158"/>
      <c r="C39" s="449" t="s">
        <v>443</v>
      </c>
      <c r="D39" s="450">
        <v>11400.747851</v>
      </c>
      <c r="E39" s="450">
        <v>18538.071</v>
      </c>
      <c r="F39" s="450">
        <v>12254.4</v>
      </c>
      <c r="G39" s="450">
        <v>5493.3</v>
      </c>
      <c r="H39" s="450">
        <v>9894.2000000000007</v>
      </c>
      <c r="I39" s="485">
        <f t="shared" si="0"/>
        <v>61.499105548792002</v>
      </c>
      <c r="J39" s="132"/>
    </row>
    <row r="40" spans="2:10" ht="11.25" customHeight="1">
      <c r="B40" s="158"/>
      <c r="C40" s="449" t="s">
        <v>444</v>
      </c>
      <c r="D40" s="450">
        <v>9726.8527639999993</v>
      </c>
      <c r="E40" s="450">
        <v>18538.071</v>
      </c>
      <c r="F40" s="450">
        <v>10936.9</v>
      </c>
      <c r="G40" s="450">
        <v>4803.8</v>
      </c>
      <c r="H40" s="450">
        <v>8861.6</v>
      </c>
      <c r="I40" s="485">
        <f t="shared" si="0"/>
        <v>52.469605731901659</v>
      </c>
      <c r="J40" s="132"/>
    </row>
    <row r="41" spans="2:10" ht="11.25" customHeight="1">
      <c r="B41" s="158"/>
      <c r="C41" s="449" t="s">
        <v>445</v>
      </c>
      <c r="D41" s="450">
        <v>8542.9985949999991</v>
      </c>
      <c r="E41" s="450">
        <v>18538.071</v>
      </c>
      <c r="F41" s="450">
        <v>10062.1</v>
      </c>
      <c r="G41" s="450">
        <v>4577.6000000000004</v>
      </c>
      <c r="H41" s="450">
        <v>8141.4</v>
      </c>
      <c r="I41" s="485">
        <f t="shared" si="0"/>
        <v>46.083535849010396</v>
      </c>
      <c r="J41" s="132"/>
    </row>
    <row r="42" spans="2:10" ht="11.25" customHeight="1">
      <c r="B42" s="158"/>
      <c r="C42" s="449" t="s">
        <v>446</v>
      </c>
      <c r="D42" s="450">
        <v>7639.5428579999998</v>
      </c>
      <c r="E42" s="450">
        <v>18538.071</v>
      </c>
      <c r="F42" s="450">
        <v>9669.2000000000007</v>
      </c>
      <c r="G42" s="450">
        <v>4301.2</v>
      </c>
      <c r="H42" s="450">
        <v>8029.9</v>
      </c>
      <c r="I42" s="485">
        <f t="shared" si="0"/>
        <v>41.210020492423396</v>
      </c>
      <c r="J42" s="132"/>
    </row>
    <row r="43" spans="2:10" ht="11.25" customHeight="1">
      <c r="B43" s="158"/>
      <c r="C43" s="449" t="s">
        <v>447</v>
      </c>
      <c r="D43" s="450">
        <v>7737.8927560000002</v>
      </c>
      <c r="E43" s="450">
        <v>18538.071</v>
      </c>
      <c r="F43" s="450">
        <v>11022.8</v>
      </c>
      <c r="G43" s="450">
        <v>4697.8</v>
      </c>
      <c r="H43" s="450">
        <v>8512.7999999999993</v>
      </c>
      <c r="I43" s="485">
        <f t="shared" si="0"/>
        <v>41.740549790752226</v>
      </c>
      <c r="J43" s="132"/>
    </row>
    <row r="44" spans="2:10" ht="11.25" customHeight="1">
      <c r="B44" s="158"/>
      <c r="C44" s="826" t="s">
        <v>448</v>
      </c>
      <c r="D44" s="450">
        <v>7271.9042060000002</v>
      </c>
      <c r="E44" s="450">
        <v>18538.071</v>
      </c>
      <c r="F44" s="450">
        <v>13351.2</v>
      </c>
      <c r="G44" s="450">
        <v>5303.9</v>
      </c>
      <c r="H44" s="450">
        <v>9210</v>
      </c>
      <c r="I44" s="872">
        <f t="shared" si="0"/>
        <v>39.226865653929153</v>
      </c>
      <c r="J44" s="132"/>
    </row>
    <row r="45" spans="2:10" ht="11.25" customHeight="1">
      <c r="B45" s="158"/>
      <c r="C45" s="449" t="s">
        <v>460</v>
      </c>
      <c r="D45" s="450">
        <v>6352.3982489999999</v>
      </c>
      <c r="E45" s="450">
        <v>18538.071</v>
      </c>
      <c r="F45" s="450">
        <v>13008.6</v>
      </c>
      <c r="G45" s="450">
        <v>5403.4</v>
      </c>
      <c r="H45" s="450">
        <v>10035.6</v>
      </c>
      <c r="I45" s="485">
        <f t="shared" si="0"/>
        <v>34.266770523211392</v>
      </c>
      <c r="J45" s="132"/>
    </row>
    <row r="46" spans="2:10" ht="11.25" customHeight="1">
      <c r="B46" s="158"/>
      <c r="C46" s="449" t="s">
        <v>461</v>
      </c>
      <c r="D46" s="450">
        <v>8201.5317109999996</v>
      </c>
      <c r="E46" s="450">
        <v>18538.071</v>
      </c>
      <c r="F46" s="450">
        <v>13281.7</v>
      </c>
      <c r="G46" s="450">
        <v>5478.9</v>
      </c>
      <c r="H46" s="450">
        <v>10426.700000000001</v>
      </c>
      <c r="I46" s="485">
        <f t="shared" si="0"/>
        <v>44.241559496670391</v>
      </c>
      <c r="J46" s="132"/>
    </row>
    <row r="47" spans="2:10" ht="11.25" customHeight="1">
      <c r="B47" s="158"/>
      <c r="C47" s="449" t="s">
        <v>462</v>
      </c>
      <c r="D47" s="450">
        <v>8171.2895820000003</v>
      </c>
      <c r="E47" s="450">
        <v>18538.071</v>
      </c>
      <c r="F47" s="450">
        <v>13801.4</v>
      </c>
      <c r="G47" s="450">
        <v>5631.6</v>
      </c>
      <c r="H47" s="450">
        <v>10863.8</v>
      </c>
      <c r="I47" s="485">
        <f t="shared" si="0"/>
        <v>44.078424243816954</v>
      </c>
      <c r="J47" s="132"/>
    </row>
    <row r="48" spans="2:10" ht="11.25" customHeight="1">
      <c r="B48" s="158"/>
      <c r="C48" s="449" t="s">
        <v>463</v>
      </c>
      <c r="D48" s="450">
        <v>8002.4783509999997</v>
      </c>
      <c r="E48" s="450">
        <v>18538.071</v>
      </c>
      <c r="F48" s="450">
        <v>13963.7</v>
      </c>
      <c r="G48" s="450">
        <v>6949.4</v>
      </c>
      <c r="H48" s="450">
        <v>11392.9</v>
      </c>
      <c r="I48" s="485">
        <f t="shared" si="0"/>
        <v>43.167805059113221</v>
      </c>
      <c r="J48" s="132"/>
    </row>
    <row r="49" spans="2:23" ht="11.25" customHeight="1">
      <c r="B49" s="158"/>
      <c r="C49" s="449" t="s">
        <v>464</v>
      </c>
      <c r="D49" s="450">
        <v>8068.3502509999998</v>
      </c>
      <c r="E49" s="450">
        <v>18538.071</v>
      </c>
      <c r="F49" s="450">
        <v>14131.5</v>
      </c>
      <c r="G49" s="450">
        <v>6888.8</v>
      </c>
      <c r="H49" s="450">
        <v>11608.8</v>
      </c>
      <c r="I49" s="485">
        <f t="shared" si="0"/>
        <v>43.523138146358377</v>
      </c>
      <c r="J49" s="132"/>
    </row>
    <row r="50" spans="2:23" ht="11.25" customHeight="1">
      <c r="B50" s="158"/>
      <c r="C50" s="449" t="s">
        <v>465</v>
      </c>
      <c r="D50" s="450">
        <v>7504.6737370000001</v>
      </c>
      <c r="E50" s="450">
        <v>18538.071</v>
      </c>
      <c r="F50" s="450">
        <v>13746.7</v>
      </c>
      <c r="G50" s="450">
        <v>6417.2</v>
      </c>
      <c r="H50" s="450">
        <v>11080.9</v>
      </c>
      <c r="I50" s="485">
        <f t="shared" si="0"/>
        <v>40.482495384767923</v>
      </c>
      <c r="J50" s="132"/>
    </row>
    <row r="51" spans="2:23" ht="11.25" customHeight="1">
      <c r="B51" s="158"/>
      <c r="C51" s="449" t="s">
        <v>466</v>
      </c>
      <c r="D51" s="450">
        <v>6868.7604899999997</v>
      </c>
      <c r="E51" s="450">
        <v>18538.071</v>
      </c>
      <c r="F51" s="450">
        <v>12256.4</v>
      </c>
      <c r="G51" s="450">
        <v>5554.7</v>
      </c>
      <c r="H51" s="450">
        <v>9976.6</v>
      </c>
      <c r="I51" s="485">
        <f t="shared" si="0"/>
        <v>37.05218568857569</v>
      </c>
      <c r="J51" s="132"/>
    </row>
    <row r="52" spans="2:23" ht="11.25" customHeight="1">
      <c r="B52" s="158"/>
      <c r="C52" s="449" t="s">
        <v>467</v>
      </c>
      <c r="D52" s="450">
        <v>6036.3040380000002</v>
      </c>
      <c r="E52" s="450">
        <v>18538.071</v>
      </c>
      <c r="F52" s="450">
        <v>10936.1</v>
      </c>
      <c r="G52" s="450">
        <v>4856.8999999999996</v>
      </c>
      <c r="H52" s="450">
        <v>8897.1</v>
      </c>
      <c r="I52" s="485">
        <f t="shared" si="0"/>
        <v>32.561662095263308</v>
      </c>
      <c r="J52" s="132"/>
    </row>
    <row r="53" spans="2:23" ht="11.25" customHeight="1">
      <c r="B53" s="158"/>
      <c r="C53" s="449" t="s">
        <v>468</v>
      </c>
      <c r="D53" s="450">
        <v>5135.5098319999997</v>
      </c>
      <c r="E53" s="450">
        <v>18538.071</v>
      </c>
      <c r="F53" s="450">
        <v>10089.799999999999</v>
      </c>
      <c r="G53" s="450">
        <v>4619.6000000000004</v>
      </c>
      <c r="H53" s="450">
        <v>8164.3</v>
      </c>
      <c r="I53" s="485">
        <f t="shared" si="0"/>
        <v>27.702503847352833</v>
      </c>
      <c r="J53" s="132"/>
    </row>
    <row r="54" spans="2:23" ht="11.25" customHeight="1">
      <c r="B54" s="158"/>
      <c r="C54" s="449" t="s">
        <v>469</v>
      </c>
      <c r="D54" s="450">
        <v>4708.038114</v>
      </c>
      <c r="E54" s="450">
        <v>18538.071</v>
      </c>
      <c r="F54" s="450">
        <v>9703.2000000000007</v>
      </c>
      <c r="G54" s="450">
        <v>4371.6000000000004</v>
      </c>
      <c r="H54" s="450">
        <v>8040.8</v>
      </c>
      <c r="I54" s="485">
        <f t="shared" si="0"/>
        <v>25.396591231094106</v>
      </c>
      <c r="J54" s="132"/>
    </row>
    <row r="55" spans="2:23" ht="11.25" customHeight="1">
      <c r="B55" s="158"/>
      <c r="C55" s="449" t="s">
        <v>470</v>
      </c>
      <c r="D55" s="450">
        <v>4403.8701209999999</v>
      </c>
      <c r="E55" s="450">
        <v>18538.071</v>
      </c>
      <c r="F55" s="450">
        <v>11121.6</v>
      </c>
      <c r="G55" s="450">
        <v>4788.3</v>
      </c>
      <c r="H55" s="450">
        <v>8517.9</v>
      </c>
      <c r="I55" s="485">
        <f t="shared" si="0"/>
        <v>23.755816454689381</v>
      </c>
      <c r="J55" s="132"/>
    </row>
    <row r="56" spans="2:23" ht="11.25" customHeight="1">
      <c r="B56" s="158"/>
      <c r="C56" s="826" t="s">
        <v>471</v>
      </c>
      <c r="D56" s="450">
        <v>4883.4119860000001</v>
      </c>
      <c r="E56" s="450">
        <v>18538.071</v>
      </c>
      <c r="F56" s="450">
        <v>13517</v>
      </c>
      <c r="G56" s="450">
        <v>5336.3</v>
      </c>
      <c r="H56" s="450">
        <v>9077</v>
      </c>
      <c r="I56" s="872">
        <f t="shared" si="0"/>
        <v>26.342611299740948</v>
      </c>
      <c r="J56" s="132"/>
      <c r="L56" s="922"/>
      <c r="M56" s="922"/>
      <c r="N56" s="922"/>
      <c r="O56" s="922"/>
      <c r="P56" s="922"/>
      <c r="Q56" s="922"/>
      <c r="R56" s="922"/>
      <c r="S56" s="922"/>
      <c r="T56" s="922"/>
      <c r="U56" s="922"/>
      <c r="V56" s="922"/>
      <c r="W56" s="922"/>
    </row>
    <row r="57" spans="2:23" ht="11.25" customHeight="1">
      <c r="B57" s="158"/>
      <c r="C57" s="449" t="s">
        <v>546</v>
      </c>
      <c r="D57" s="450">
        <v>5398.2220399999997</v>
      </c>
      <c r="E57" s="450">
        <v>18538.071</v>
      </c>
      <c r="F57" s="450">
        <v>13015.303654600004</v>
      </c>
      <c r="G57" s="450">
        <v>5440.7395106999993</v>
      </c>
      <c r="H57" s="450">
        <v>9768.7862404958978</v>
      </c>
      <c r="I57" s="485">
        <f t="shared" ref="I57:I68" si="1">(D57/E57)*100</f>
        <v>29.11965349577094</v>
      </c>
      <c r="J57" s="132"/>
    </row>
    <row r="58" spans="2:23" ht="11.25" customHeight="1">
      <c r="B58" s="158"/>
      <c r="C58" s="449" t="s">
        <v>547</v>
      </c>
      <c r="D58" s="450">
        <v>5616.4103270000005</v>
      </c>
      <c r="E58" s="450">
        <v>18538.071</v>
      </c>
      <c r="F58" s="450">
        <v>13247.693941849997</v>
      </c>
      <c r="G58" s="450">
        <v>5524.0953545999973</v>
      </c>
      <c r="H58" s="450">
        <v>10246.239431537933</v>
      </c>
      <c r="I58" s="485">
        <f t="shared" si="1"/>
        <v>30.296627556340681</v>
      </c>
      <c r="J58" s="132"/>
    </row>
    <row r="59" spans="2:23" ht="11.25" customHeight="1">
      <c r="B59" s="158"/>
      <c r="C59" s="449" t="s">
        <v>548</v>
      </c>
      <c r="D59" s="450">
        <v>9699.4711429999988</v>
      </c>
      <c r="E59" s="450">
        <v>18538.071</v>
      </c>
      <c r="F59" s="450">
        <v>13745.993583199999</v>
      </c>
      <c r="G59" s="450">
        <v>5695.3628017499996</v>
      </c>
      <c r="H59" s="450">
        <v>10704.10729132053</v>
      </c>
      <c r="I59" s="485">
        <f t="shared" si="1"/>
        <v>52.321900930253193</v>
      </c>
      <c r="J59" s="132"/>
    </row>
    <row r="60" spans="2:23" ht="11.25" customHeight="1">
      <c r="B60" s="158"/>
      <c r="C60" s="449" t="s">
        <v>549</v>
      </c>
      <c r="D60" s="450">
        <v>11897.527653000001</v>
      </c>
      <c r="E60" s="450">
        <v>18538.071</v>
      </c>
      <c r="F60" s="450">
        <v>13908.518133250001</v>
      </c>
      <c r="G60" s="450">
        <v>7002.3252599999996</v>
      </c>
      <c r="H60" s="450">
        <v>11260.627811983439</v>
      </c>
      <c r="I60" s="485">
        <f t="shared" si="1"/>
        <v>64.178887075143905</v>
      </c>
      <c r="J60" s="132"/>
    </row>
    <row r="61" spans="2:23" ht="11.25" customHeight="1">
      <c r="B61" s="158"/>
      <c r="C61" s="449" t="s">
        <v>550</v>
      </c>
      <c r="D61" s="450">
        <v>12095.723247000002</v>
      </c>
      <c r="E61" s="450">
        <v>18538.071</v>
      </c>
      <c r="F61" s="450">
        <v>14103.721296199999</v>
      </c>
      <c r="G61" s="450">
        <v>6966.112517999999</v>
      </c>
      <c r="H61" s="450">
        <v>11479.752390524864</v>
      </c>
      <c r="I61" s="485">
        <f t="shared" si="1"/>
        <v>65.248014461698858</v>
      </c>
      <c r="J61" s="132"/>
    </row>
    <row r="62" spans="2:23" ht="11.25" customHeight="1">
      <c r="B62" s="158"/>
      <c r="C62" s="449" t="s">
        <v>551</v>
      </c>
      <c r="D62" s="450">
        <v>11876.304858</v>
      </c>
      <c r="E62" s="450">
        <v>18538.071</v>
      </c>
      <c r="F62" s="450">
        <v>13746.699392400003</v>
      </c>
      <c r="G62" s="450">
        <v>6477.8415149489419</v>
      </c>
      <c r="H62" s="450">
        <v>10910.385488499473</v>
      </c>
      <c r="I62" s="485">
        <f t="shared" si="1"/>
        <v>64.064404856362884</v>
      </c>
      <c r="J62" s="132"/>
    </row>
    <row r="63" spans="2:23" ht="11.25" customHeight="1">
      <c r="B63" s="158"/>
      <c r="C63" s="449" t="s">
        <v>552</v>
      </c>
      <c r="D63" s="450">
        <v>10246.502908</v>
      </c>
      <c r="E63" s="450">
        <v>18538.071</v>
      </c>
      <c r="F63" s="450">
        <v>12258.390641599992</v>
      </c>
      <c r="G63" s="450">
        <v>5616.0530228510679</v>
      </c>
      <c r="H63" s="450">
        <v>9805.5363168836884</v>
      </c>
      <c r="I63" s="485">
        <f t="shared" si="1"/>
        <v>55.272756847246953</v>
      </c>
      <c r="J63" s="132"/>
    </row>
    <row r="64" spans="2:23" ht="11.25" customHeight="1">
      <c r="B64" s="158"/>
      <c r="C64" s="449" t="s">
        <v>553</v>
      </c>
      <c r="D64" s="450">
        <v>9315.0715187147434</v>
      </c>
      <c r="E64" s="450">
        <v>18538.071</v>
      </c>
      <c r="F64" s="450">
        <v>10935.424107500001</v>
      </c>
      <c r="G64" s="450">
        <v>4909.997417874094</v>
      </c>
      <c r="H64" s="450">
        <v>8722.05248320803</v>
      </c>
      <c r="I64" s="485">
        <f t="shared" si="1"/>
        <v>50.248332303370411</v>
      </c>
      <c r="J64" s="132"/>
    </row>
    <row r="65" spans="2:11" ht="11.25" customHeight="1">
      <c r="B65" s="158"/>
      <c r="C65" s="449" t="s">
        <v>554</v>
      </c>
      <c r="D65" s="450">
        <v>8192.9385726801956</v>
      </c>
      <c r="E65" s="450">
        <v>18538.071</v>
      </c>
      <c r="F65" s="450">
        <v>10117.515214899999</v>
      </c>
      <c r="G65" s="450">
        <v>4649.6124081773833</v>
      </c>
      <c r="H65" s="450">
        <v>7980.0246175386947</v>
      </c>
      <c r="I65" s="485">
        <f t="shared" si="1"/>
        <v>44.195205491877751</v>
      </c>
      <c r="J65" s="132"/>
    </row>
    <row r="66" spans="2:11" ht="11.25" customHeight="1">
      <c r="B66" s="158"/>
      <c r="C66" s="449" t="s">
        <v>555</v>
      </c>
      <c r="D66" s="450">
        <v>7628.6385403221666</v>
      </c>
      <c r="E66" s="450">
        <v>18538.071</v>
      </c>
      <c r="F66" s="450">
        <v>9737.2663309</v>
      </c>
      <c r="G66" s="450">
        <v>4395.4606318624037</v>
      </c>
      <c r="H66" s="450">
        <v>7851.3065504312008</v>
      </c>
      <c r="I66" s="485">
        <f t="shared" si="1"/>
        <v>41.151199282396576</v>
      </c>
      <c r="J66" s="132"/>
    </row>
    <row r="67" spans="2:11" ht="11.25" customHeight="1">
      <c r="B67" s="158"/>
      <c r="C67" s="449" t="s">
        <v>556</v>
      </c>
      <c r="D67" s="450">
        <v>8008.9796223264284</v>
      </c>
      <c r="E67" s="450">
        <v>18538.071</v>
      </c>
      <c r="F67" s="450">
        <v>11146.955049999997</v>
      </c>
      <c r="G67" s="450">
        <v>4794.2765906499999</v>
      </c>
      <c r="H67" s="450">
        <v>8185.911173848619</v>
      </c>
      <c r="I67" s="485">
        <f t="shared" si="1"/>
        <v>43.2028748963494</v>
      </c>
      <c r="J67" s="132"/>
    </row>
    <row r="68" spans="2:11" ht="11.25" customHeight="1">
      <c r="B68" s="158"/>
      <c r="C68" s="475" t="s">
        <v>557</v>
      </c>
      <c r="D68" s="476">
        <v>8172.2198288975142</v>
      </c>
      <c r="E68" s="476">
        <v>18538.071</v>
      </c>
      <c r="F68" s="476">
        <v>13456.058434449991</v>
      </c>
      <c r="G68" s="476">
        <v>5331.3250531999984</v>
      </c>
      <c r="H68" s="476">
        <v>8645.3592049681756</v>
      </c>
      <c r="I68" s="492">
        <f t="shared" si="1"/>
        <v>44.083442278851528</v>
      </c>
      <c r="J68" s="266">
        <f>((D68/D56)-1)*100</f>
        <v>67.346516172013054</v>
      </c>
      <c r="K68" s="941">
        <f>I68-I56</f>
        <v>17.74083097911058</v>
      </c>
    </row>
    <row r="69" spans="2:11" ht="11.25" customHeight="1">
      <c r="B69" s="113"/>
      <c r="C69" s="135"/>
      <c r="D69"/>
      <c r="E69" s="136"/>
      <c r="F69" s="136"/>
      <c r="G69" s="136"/>
      <c r="H69" s="136"/>
      <c r="I69" s="23"/>
      <c r="J69" s="23"/>
    </row>
    <row r="70" spans="2:11" ht="11.25" customHeight="1">
      <c r="B70" s="113"/>
      <c r="C70" s="129" t="s">
        <v>558</v>
      </c>
      <c r="D70" s="130"/>
      <c r="E70" s="130"/>
      <c r="F70" s="130"/>
      <c r="G70" s="117"/>
      <c r="H70" s="117"/>
      <c r="I70" s="131"/>
      <c r="J70" s="131"/>
    </row>
    <row r="71" spans="2:11" ht="11.25" customHeight="1">
      <c r="B71" s="113"/>
      <c r="C71" s="443"/>
      <c r="D71" s="444"/>
      <c r="E71" s="444" t="s">
        <v>173</v>
      </c>
      <c r="F71" s="1080" t="s">
        <v>174</v>
      </c>
      <c r="G71" s="1080"/>
      <c r="H71" s="1080"/>
      <c r="I71" s="1081" t="s">
        <v>175</v>
      </c>
      <c r="J71" s="131"/>
    </row>
    <row r="72" spans="2:11" ht="11.25" customHeight="1">
      <c r="B72" s="113"/>
      <c r="C72" s="445"/>
      <c r="D72" s="446" t="s">
        <v>176</v>
      </c>
      <c r="E72" s="446" t="s">
        <v>177</v>
      </c>
      <c r="F72" s="446" t="s">
        <v>178</v>
      </c>
      <c r="G72" s="446" t="s">
        <v>179</v>
      </c>
      <c r="H72" s="446" t="s">
        <v>180</v>
      </c>
      <c r="I72" s="1082"/>
      <c r="J72" s="131"/>
    </row>
    <row r="73" spans="2:11" ht="3" customHeight="1">
      <c r="B73" s="113"/>
      <c r="C73" s="447" t="s">
        <v>498</v>
      </c>
      <c r="D73" s="448">
        <v>3672.2720869999998</v>
      </c>
      <c r="E73" s="448">
        <v>8966.8790000000008</v>
      </c>
      <c r="F73" s="448">
        <v>6442.4</v>
      </c>
      <c r="G73" s="448">
        <v>2488.1</v>
      </c>
      <c r="H73" s="448">
        <v>4489.8999999999996</v>
      </c>
      <c r="I73" s="494">
        <f>(D73/E73)*100</f>
        <v>40.953737493279426</v>
      </c>
      <c r="J73" s="132"/>
    </row>
    <row r="74" spans="2:11" ht="11.25" customHeight="1">
      <c r="B74" s="133"/>
      <c r="C74" s="449" t="s">
        <v>181</v>
      </c>
      <c r="D74" s="450">
        <v>6314.4171130000004</v>
      </c>
      <c r="E74" s="450">
        <v>8966.8790000000008</v>
      </c>
      <c r="F74" s="450">
        <v>6547.3</v>
      </c>
      <c r="G74" s="450">
        <v>2478.1999999999998</v>
      </c>
      <c r="H74" s="450">
        <v>4817.8999999999996</v>
      </c>
      <c r="I74" s="485">
        <f t="shared" ref="I74:I121" si="2">(D74/E74)*100</f>
        <v>70.419341144226436</v>
      </c>
      <c r="J74" s="132"/>
    </row>
    <row r="75" spans="2:11" ht="11.25" customHeight="1">
      <c r="B75" s="133"/>
      <c r="C75" s="449" t="s">
        <v>182</v>
      </c>
      <c r="D75" s="450">
        <v>6672.184964</v>
      </c>
      <c r="E75" s="450">
        <v>8966.8790000000008</v>
      </c>
      <c r="F75" s="450">
        <v>6428.7</v>
      </c>
      <c r="G75" s="450">
        <v>2597.9</v>
      </c>
      <c r="H75" s="450">
        <v>4991.8999999999996</v>
      </c>
      <c r="I75" s="485">
        <f t="shared" si="2"/>
        <v>74.409222696101949</v>
      </c>
      <c r="J75" s="132"/>
    </row>
    <row r="76" spans="2:11" ht="11.25" customHeight="1">
      <c r="B76" s="133"/>
      <c r="C76" s="449" t="s">
        <v>183</v>
      </c>
      <c r="D76" s="450">
        <v>6458.7530470000002</v>
      </c>
      <c r="E76" s="450">
        <v>8966.8790000000008</v>
      </c>
      <c r="F76" s="450">
        <v>6736.8</v>
      </c>
      <c r="G76" s="450">
        <v>2785.4</v>
      </c>
      <c r="H76" s="450">
        <v>5224.8999999999996</v>
      </c>
      <c r="I76" s="485">
        <f t="shared" si="2"/>
        <v>72.028997458312972</v>
      </c>
      <c r="J76" s="132"/>
    </row>
    <row r="77" spans="2:11" ht="11.25" customHeight="1">
      <c r="B77" s="133"/>
      <c r="C77" s="449" t="s">
        <v>184</v>
      </c>
      <c r="D77" s="450">
        <v>6854.3820420000002</v>
      </c>
      <c r="E77" s="450">
        <v>8966.8790000000008</v>
      </c>
      <c r="F77" s="450">
        <v>6649.6</v>
      </c>
      <c r="G77" s="450">
        <v>3823.3</v>
      </c>
      <c r="H77" s="450">
        <v>5515.1</v>
      </c>
      <c r="I77" s="485">
        <f t="shared" si="2"/>
        <v>76.441112253215408</v>
      </c>
      <c r="J77" s="132"/>
    </row>
    <row r="78" spans="2:11" ht="11.25" customHeight="1">
      <c r="B78" s="133"/>
      <c r="C78" s="449" t="s">
        <v>185</v>
      </c>
      <c r="D78" s="450">
        <v>6789.4610220000004</v>
      </c>
      <c r="E78" s="450">
        <v>8966.8790000000008</v>
      </c>
      <c r="F78" s="450">
        <v>6598.1</v>
      </c>
      <c r="G78" s="450">
        <v>4071.8</v>
      </c>
      <c r="H78" s="450">
        <v>5774.4</v>
      </c>
      <c r="I78" s="485">
        <f t="shared" si="2"/>
        <v>75.717103152613078</v>
      </c>
      <c r="J78" s="132"/>
    </row>
    <row r="79" spans="2:11" ht="11.25" customHeight="1">
      <c r="B79" s="133"/>
      <c r="C79" s="449" t="s">
        <v>186</v>
      </c>
      <c r="D79" s="450">
        <v>6523.5887339999999</v>
      </c>
      <c r="E79" s="450">
        <v>8966.8790000000008</v>
      </c>
      <c r="F79" s="450">
        <v>6595.9</v>
      </c>
      <c r="G79" s="450">
        <v>3812</v>
      </c>
      <c r="H79" s="450">
        <v>5487.5</v>
      </c>
      <c r="I79" s="485">
        <f t="shared" si="2"/>
        <v>72.752054912305596</v>
      </c>
      <c r="J79" s="132"/>
    </row>
    <row r="80" spans="2:11" ht="11.25" customHeight="1">
      <c r="B80" s="133"/>
      <c r="C80" s="449" t="s">
        <v>187</v>
      </c>
      <c r="D80" s="450">
        <v>5710.6864839999998</v>
      </c>
      <c r="E80" s="450">
        <v>8966.8790000000008</v>
      </c>
      <c r="F80" s="450">
        <v>5941.2</v>
      </c>
      <c r="G80" s="450">
        <v>3271.3</v>
      </c>
      <c r="H80" s="450">
        <v>4728.1000000000004</v>
      </c>
      <c r="I80" s="485">
        <f t="shared" si="2"/>
        <v>63.686445239196374</v>
      </c>
      <c r="J80" s="132"/>
    </row>
    <row r="81" spans="2:10" ht="11.25" customHeight="1">
      <c r="B81" s="133"/>
      <c r="C81" s="449" t="s">
        <v>188</v>
      </c>
      <c r="D81" s="450">
        <v>4785.5822150000004</v>
      </c>
      <c r="E81" s="450">
        <v>8966.8790000000008</v>
      </c>
      <c r="F81" s="450">
        <v>4958.8</v>
      </c>
      <c r="G81" s="450">
        <v>2721.1</v>
      </c>
      <c r="H81" s="450">
        <v>4035.2</v>
      </c>
      <c r="I81" s="485">
        <f t="shared" si="2"/>
        <v>53.369541565130959</v>
      </c>
      <c r="J81" s="132"/>
    </row>
    <row r="82" spans="2:10" ht="11.25" customHeight="1">
      <c r="B82" s="133"/>
      <c r="C82" s="449" t="s">
        <v>189</v>
      </c>
      <c r="D82" s="450">
        <v>4263.1452360000003</v>
      </c>
      <c r="E82" s="450">
        <v>8966.8790000000008</v>
      </c>
      <c r="F82" s="450">
        <v>4194.3999999999996</v>
      </c>
      <c r="G82" s="450">
        <v>2528.9</v>
      </c>
      <c r="H82" s="450">
        <v>3548.7</v>
      </c>
      <c r="I82" s="485">
        <f t="shared" si="2"/>
        <v>47.543244823533357</v>
      </c>
      <c r="J82" s="132"/>
    </row>
    <row r="83" spans="2:10" ht="11.25" customHeight="1">
      <c r="B83" s="133"/>
      <c r="C83" s="449" t="s">
        <v>190</v>
      </c>
      <c r="D83" s="450">
        <v>4489.4911590000002</v>
      </c>
      <c r="E83" s="450">
        <v>8966.8790000000008</v>
      </c>
      <c r="F83" s="450">
        <v>4875.5</v>
      </c>
      <c r="G83" s="450">
        <v>2312.5</v>
      </c>
      <c r="H83" s="450">
        <v>3518.1</v>
      </c>
      <c r="I83" s="485">
        <f t="shared" si="2"/>
        <v>50.067489022657718</v>
      </c>
      <c r="J83" s="132"/>
    </row>
    <row r="84" spans="2:10" ht="11.25" customHeight="1">
      <c r="B84" s="133"/>
      <c r="C84" s="449" t="s">
        <v>191</v>
      </c>
      <c r="D84" s="450">
        <v>5275.351858</v>
      </c>
      <c r="E84" s="450">
        <v>8966.8790000000008</v>
      </c>
      <c r="F84" s="450">
        <v>5403.8</v>
      </c>
      <c r="G84" s="450">
        <v>2614</v>
      </c>
      <c r="H84" s="450">
        <v>3958.3</v>
      </c>
      <c r="I84" s="485">
        <f t="shared" si="2"/>
        <v>58.831527201381881</v>
      </c>
      <c r="J84" s="132"/>
    </row>
    <row r="85" spans="2:10" ht="11.25" customHeight="1">
      <c r="B85" s="133"/>
      <c r="C85" s="449" t="s">
        <v>192</v>
      </c>
      <c r="D85" s="450">
        <v>5550.04054</v>
      </c>
      <c r="E85" s="450">
        <v>8966.8790000000008</v>
      </c>
      <c r="F85" s="450">
        <v>6519.3</v>
      </c>
      <c r="G85" s="450">
        <v>2501.4</v>
      </c>
      <c r="H85" s="450">
        <v>4489</v>
      </c>
      <c r="I85" s="485">
        <f t="shared" si="2"/>
        <v>61.894897210054914</v>
      </c>
      <c r="J85" s="132"/>
    </row>
    <row r="86" spans="2:10" ht="11.25" customHeight="1">
      <c r="B86" s="133"/>
      <c r="C86" s="449" t="s">
        <v>193</v>
      </c>
      <c r="D86" s="450">
        <v>5594.5313720000004</v>
      </c>
      <c r="E86" s="450">
        <v>8966.8790000000008</v>
      </c>
      <c r="F86" s="450">
        <v>6550.4</v>
      </c>
      <c r="G86" s="450">
        <v>2556.5</v>
      </c>
      <c r="H86" s="450">
        <v>4943.8</v>
      </c>
      <c r="I86" s="485">
        <f t="shared" si="2"/>
        <v>62.391065743164376</v>
      </c>
      <c r="J86" s="132"/>
    </row>
    <row r="87" spans="2:10" ht="11.25" customHeight="1">
      <c r="B87" s="133"/>
      <c r="C87" s="449" t="s">
        <v>194</v>
      </c>
      <c r="D87" s="450">
        <v>5942.2675019999997</v>
      </c>
      <c r="E87" s="450">
        <v>8966.8790000000008</v>
      </c>
      <c r="F87" s="450">
        <v>6423.9</v>
      </c>
      <c r="G87" s="450">
        <v>2637</v>
      </c>
      <c r="H87" s="450">
        <v>5072.3</v>
      </c>
      <c r="I87" s="485">
        <f t="shared" si="2"/>
        <v>66.269072014911757</v>
      </c>
      <c r="J87" s="132"/>
    </row>
    <row r="88" spans="2:10" ht="11.25" customHeight="1">
      <c r="B88" s="133"/>
      <c r="C88" s="449" t="s">
        <v>195</v>
      </c>
      <c r="D88" s="450">
        <v>6160.4059859999998</v>
      </c>
      <c r="E88" s="450">
        <v>8966.8790000000008</v>
      </c>
      <c r="F88" s="450">
        <v>6747.3</v>
      </c>
      <c r="G88" s="450">
        <v>2820.3</v>
      </c>
      <c r="H88" s="450">
        <v>5293.4</v>
      </c>
      <c r="I88" s="485">
        <f t="shared" si="2"/>
        <v>68.701785604556491</v>
      </c>
      <c r="J88" s="132"/>
    </row>
    <row r="89" spans="2:10" ht="11.25" customHeight="1">
      <c r="B89" s="133"/>
      <c r="C89" s="449" t="s">
        <v>196</v>
      </c>
      <c r="D89" s="450">
        <v>6303.1671900000001</v>
      </c>
      <c r="E89" s="450">
        <v>8966.8790000000008</v>
      </c>
      <c r="F89" s="450">
        <v>6667.4</v>
      </c>
      <c r="G89" s="450">
        <v>3857.1</v>
      </c>
      <c r="H89" s="450">
        <v>5619.2</v>
      </c>
      <c r="I89" s="485">
        <f t="shared" si="2"/>
        <v>70.293880289897956</v>
      </c>
      <c r="J89" s="132"/>
    </row>
    <row r="90" spans="2:10" ht="11.25" customHeight="1">
      <c r="B90" s="133"/>
      <c r="C90" s="449" t="s">
        <v>197</v>
      </c>
      <c r="D90" s="450">
        <v>6224.3615760000002</v>
      </c>
      <c r="E90" s="450">
        <v>8966.8790000000008</v>
      </c>
      <c r="F90" s="450">
        <v>6624</v>
      </c>
      <c r="G90" s="450">
        <v>4098.2</v>
      </c>
      <c r="H90" s="450">
        <v>5818.1</v>
      </c>
      <c r="I90" s="485">
        <f t="shared" si="2"/>
        <v>69.415028082792247</v>
      </c>
      <c r="J90" s="132"/>
    </row>
    <row r="91" spans="2:10" ht="11.25" customHeight="1">
      <c r="B91" s="133"/>
      <c r="C91" s="449" t="s">
        <v>198</v>
      </c>
      <c r="D91" s="450">
        <v>5691.2957749999996</v>
      </c>
      <c r="E91" s="450">
        <v>8966.8790000000008</v>
      </c>
      <c r="F91" s="450">
        <v>6622</v>
      </c>
      <c r="G91" s="450">
        <v>3827.8</v>
      </c>
      <c r="H91" s="450">
        <v>5538.3</v>
      </c>
      <c r="I91" s="485">
        <f t="shared" si="2"/>
        <v>63.47019709979358</v>
      </c>
      <c r="J91" s="132"/>
    </row>
    <row r="92" spans="2:10" ht="11.25" customHeight="1">
      <c r="B92" s="133"/>
      <c r="C92" s="449" t="s">
        <v>199</v>
      </c>
      <c r="D92" s="450">
        <v>4757.5008180000004</v>
      </c>
      <c r="E92" s="450">
        <v>8966.8790000000008</v>
      </c>
      <c r="F92" s="450">
        <v>5949.6</v>
      </c>
      <c r="G92" s="450">
        <v>3273.4</v>
      </c>
      <c r="H92" s="450">
        <v>4777.6000000000004</v>
      </c>
      <c r="I92" s="485">
        <f t="shared" si="2"/>
        <v>53.056373549815937</v>
      </c>
      <c r="J92" s="132"/>
    </row>
    <row r="93" spans="2:10" ht="11.25" customHeight="1">
      <c r="B93" s="133"/>
      <c r="C93" s="449" t="s">
        <v>200</v>
      </c>
      <c r="D93" s="450">
        <v>4153.8528040000001</v>
      </c>
      <c r="E93" s="450">
        <v>8966.8790000000008</v>
      </c>
      <c r="F93" s="450">
        <v>4953.1000000000004</v>
      </c>
      <c r="G93" s="450">
        <v>2707.3</v>
      </c>
      <c r="H93" s="450">
        <v>4074.8</v>
      </c>
      <c r="I93" s="485">
        <f t="shared" si="2"/>
        <v>46.324398979845718</v>
      </c>
      <c r="J93" s="132"/>
    </row>
    <row r="94" spans="2:10" ht="11.25" customHeight="1">
      <c r="B94" s="133"/>
      <c r="C94" s="449" t="s">
        <v>201</v>
      </c>
      <c r="D94" s="450">
        <v>3735.5426729999999</v>
      </c>
      <c r="E94" s="450">
        <v>8966.8790000000008</v>
      </c>
      <c r="F94" s="450">
        <v>4202</v>
      </c>
      <c r="G94" s="450">
        <v>2515.1</v>
      </c>
      <c r="H94" s="450">
        <v>3582.6</v>
      </c>
      <c r="I94" s="485">
        <f t="shared" si="2"/>
        <v>41.659340702601199</v>
      </c>
      <c r="J94" s="132"/>
    </row>
    <row r="95" spans="2:10" ht="11.25" customHeight="1">
      <c r="B95" s="133"/>
      <c r="C95" s="449" t="s">
        <v>202</v>
      </c>
      <c r="D95" s="450">
        <v>3714.159255</v>
      </c>
      <c r="E95" s="450">
        <v>8966.8790000000008</v>
      </c>
      <c r="F95" s="450">
        <v>4855.2</v>
      </c>
      <c r="G95" s="450">
        <v>2306.1999999999998</v>
      </c>
      <c r="H95" s="450">
        <v>3559.6</v>
      </c>
      <c r="I95" s="485">
        <f t="shared" si="2"/>
        <v>41.420869568999422</v>
      </c>
      <c r="J95" s="132"/>
    </row>
    <row r="96" spans="2:10" ht="11.25" customHeight="1">
      <c r="B96" s="133"/>
      <c r="C96" s="449" t="s">
        <v>203</v>
      </c>
      <c r="D96" s="450">
        <v>3935.6266700000001</v>
      </c>
      <c r="E96" s="450">
        <v>8966.8790000000008</v>
      </c>
      <c r="F96" s="450">
        <v>5474</v>
      </c>
      <c r="G96" s="450">
        <v>2622.5</v>
      </c>
      <c r="H96" s="450">
        <v>3989.6</v>
      </c>
      <c r="I96" s="485">
        <f t="shared" si="2"/>
        <v>43.890707904054459</v>
      </c>
      <c r="J96" s="132"/>
    </row>
    <row r="97" spans="2:10" ht="11.25" customHeight="1">
      <c r="B97" s="133"/>
      <c r="C97" s="449" t="s">
        <v>204</v>
      </c>
      <c r="D97" s="450">
        <v>3836.7755179999999</v>
      </c>
      <c r="E97" s="450">
        <v>8966.8790000000008</v>
      </c>
      <c r="F97" s="450">
        <v>6557.7</v>
      </c>
      <c r="G97" s="450">
        <v>2508.1</v>
      </c>
      <c r="H97" s="450">
        <v>4529.5</v>
      </c>
      <c r="I97" s="485">
        <f t="shared" si="2"/>
        <v>42.788304804826737</v>
      </c>
      <c r="J97" s="132"/>
    </row>
    <row r="98" spans="2:10" ht="11.25" customHeight="1">
      <c r="B98" s="133"/>
      <c r="C98" s="449" t="s">
        <v>437</v>
      </c>
      <c r="D98" s="450">
        <v>5689.3329979999999</v>
      </c>
      <c r="E98" s="450">
        <v>8966.8790000000008</v>
      </c>
      <c r="F98" s="450">
        <v>6551.9</v>
      </c>
      <c r="G98" s="450">
        <v>2595.6999999999998</v>
      </c>
      <c r="H98" s="450">
        <v>4996.7</v>
      </c>
      <c r="I98" s="485">
        <f t="shared" si="2"/>
        <v>63.448307911816357</v>
      </c>
      <c r="J98" s="132"/>
    </row>
    <row r="99" spans="2:10" ht="11.25" customHeight="1">
      <c r="B99" s="133"/>
      <c r="C99" s="449" t="s">
        <v>438</v>
      </c>
      <c r="D99" s="450">
        <v>6077.8191850000003</v>
      </c>
      <c r="E99" s="450">
        <v>8966.8790000000008</v>
      </c>
      <c r="F99" s="450">
        <v>6419.1</v>
      </c>
      <c r="G99" s="450">
        <v>2676.2</v>
      </c>
      <c r="H99" s="450">
        <v>5115.3999999999996</v>
      </c>
      <c r="I99" s="485">
        <f t="shared" si="2"/>
        <v>67.780765024263175</v>
      </c>
      <c r="J99" s="132"/>
    </row>
    <row r="100" spans="2:10" ht="11.25" customHeight="1">
      <c r="B100" s="133"/>
      <c r="C100" s="449" t="s">
        <v>439</v>
      </c>
      <c r="D100" s="450">
        <v>6134.1179160000002</v>
      </c>
      <c r="E100" s="450">
        <v>8966.8790000000008</v>
      </c>
      <c r="F100" s="450">
        <v>6757.7</v>
      </c>
      <c r="G100" s="450">
        <v>2855.2</v>
      </c>
      <c r="H100" s="450">
        <v>5355.8</v>
      </c>
      <c r="I100" s="485">
        <f t="shared" si="2"/>
        <v>68.408617045016442</v>
      </c>
      <c r="J100" s="132"/>
    </row>
    <row r="101" spans="2:10" ht="11.25" customHeight="1">
      <c r="B101" s="133"/>
      <c r="C101" s="449" t="s">
        <v>440</v>
      </c>
      <c r="D101" s="450">
        <v>6840.7472159999998</v>
      </c>
      <c r="E101" s="450">
        <v>8966.8790000000008</v>
      </c>
      <c r="F101" s="450">
        <v>6685.1</v>
      </c>
      <c r="G101" s="450">
        <v>3891</v>
      </c>
      <c r="H101" s="450">
        <v>5715.1</v>
      </c>
      <c r="I101" s="485">
        <f t="shared" si="2"/>
        <v>76.289054597480344</v>
      </c>
      <c r="J101" s="132"/>
    </row>
    <row r="102" spans="2:10" ht="11.25" customHeight="1">
      <c r="B102" s="133"/>
      <c r="C102" s="449" t="s">
        <v>441</v>
      </c>
      <c r="D102" s="450">
        <v>7105.3671400000003</v>
      </c>
      <c r="E102" s="450">
        <v>8966.8790000000008</v>
      </c>
      <c r="F102" s="450">
        <v>6649.9</v>
      </c>
      <c r="G102" s="450">
        <v>4138.6000000000004</v>
      </c>
      <c r="H102" s="450">
        <v>5915</v>
      </c>
      <c r="I102" s="485">
        <f t="shared" si="2"/>
        <v>79.240136283761615</v>
      </c>
      <c r="J102" s="132"/>
    </row>
    <row r="103" spans="2:10" ht="11.25" customHeight="1">
      <c r="B103" s="133"/>
      <c r="C103" s="449" t="s">
        <v>442</v>
      </c>
      <c r="D103" s="450">
        <v>6556.7318310000001</v>
      </c>
      <c r="E103" s="450">
        <v>8966.8790000000008</v>
      </c>
      <c r="F103" s="450">
        <v>6648.1</v>
      </c>
      <c r="G103" s="450">
        <v>3865.7</v>
      </c>
      <c r="H103" s="450">
        <v>5630.7</v>
      </c>
      <c r="I103" s="485">
        <f t="shared" si="2"/>
        <v>73.121671776768707</v>
      </c>
      <c r="J103" s="132"/>
    </row>
    <row r="104" spans="2:10" ht="11.25" customHeight="1">
      <c r="B104" s="133"/>
      <c r="C104" s="449" t="s">
        <v>443</v>
      </c>
      <c r="D104" s="450">
        <v>5609.490315</v>
      </c>
      <c r="E104" s="450">
        <v>8966.8790000000008</v>
      </c>
      <c r="F104" s="450">
        <v>5957.9</v>
      </c>
      <c r="G104" s="450">
        <v>3289</v>
      </c>
      <c r="H104" s="450">
        <v>4851.7</v>
      </c>
      <c r="I104" s="485">
        <f t="shared" si="2"/>
        <v>62.557890153307518</v>
      </c>
      <c r="J104" s="132"/>
    </row>
    <row r="105" spans="2:10" ht="11.25" customHeight="1">
      <c r="B105" s="133"/>
      <c r="C105" s="449" t="s">
        <v>444</v>
      </c>
      <c r="D105" s="450">
        <v>4544.9532859999999</v>
      </c>
      <c r="E105" s="450">
        <v>8966.8790000000008</v>
      </c>
      <c r="F105" s="450">
        <v>4947.3999999999996</v>
      </c>
      <c r="G105" s="450">
        <v>2720.3</v>
      </c>
      <c r="H105" s="450">
        <v>4147.1000000000004</v>
      </c>
      <c r="I105" s="485">
        <f t="shared" si="2"/>
        <v>50.686011108212782</v>
      </c>
      <c r="J105" s="132"/>
    </row>
    <row r="106" spans="2:10" ht="11.25" customHeight="1">
      <c r="B106" s="133"/>
      <c r="C106" s="449" t="s">
        <v>445</v>
      </c>
      <c r="D106" s="450">
        <v>3764.814515</v>
      </c>
      <c r="E106" s="450">
        <v>8966.8790000000008</v>
      </c>
      <c r="F106" s="450">
        <v>4209.6000000000004</v>
      </c>
      <c r="G106" s="450">
        <v>2518.6999999999998</v>
      </c>
      <c r="H106" s="450">
        <v>3643.6</v>
      </c>
      <c r="I106" s="485">
        <f t="shared" si="2"/>
        <v>41.985784741826002</v>
      </c>
      <c r="J106" s="132"/>
    </row>
    <row r="107" spans="2:10" ht="11.25" customHeight="1">
      <c r="B107" s="133"/>
      <c r="C107" s="449" t="s">
        <v>446</v>
      </c>
      <c r="D107" s="450">
        <v>3148.4618890000002</v>
      </c>
      <c r="E107" s="450">
        <v>8966.8790000000008</v>
      </c>
      <c r="F107" s="450">
        <v>4834.8</v>
      </c>
      <c r="G107" s="450">
        <v>2330.4</v>
      </c>
      <c r="H107" s="450">
        <v>3629.7</v>
      </c>
      <c r="I107" s="485">
        <f t="shared" si="2"/>
        <v>35.112126404292951</v>
      </c>
      <c r="J107" s="132"/>
    </row>
    <row r="108" spans="2:10" ht="11.25" customHeight="1">
      <c r="B108" s="133"/>
      <c r="C108" s="449" t="s">
        <v>447</v>
      </c>
      <c r="D108" s="450">
        <v>3471.6736519999999</v>
      </c>
      <c r="E108" s="450">
        <v>8966.8790000000008</v>
      </c>
      <c r="F108" s="450">
        <v>5544.2</v>
      </c>
      <c r="G108" s="450">
        <v>2630.9</v>
      </c>
      <c r="H108" s="450">
        <v>4086.3</v>
      </c>
      <c r="I108" s="485">
        <f t="shared" si="2"/>
        <v>38.716633200916391</v>
      </c>
      <c r="J108" s="132"/>
    </row>
    <row r="109" spans="2:10" ht="11.25" customHeight="1">
      <c r="B109" s="133"/>
      <c r="C109" s="826" t="s">
        <v>448</v>
      </c>
      <c r="D109" s="450">
        <v>3428.9364380000002</v>
      </c>
      <c r="E109" s="450">
        <v>8966.8790000000008</v>
      </c>
      <c r="F109" s="450">
        <v>6596.1</v>
      </c>
      <c r="G109" s="450">
        <v>2514.6999999999998</v>
      </c>
      <c r="H109" s="450">
        <v>4535.8</v>
      </c>
      <c r="I109" s="872">
        <f t="shared" si="2"/>
        <v>38.240021282767387</v>
      </c>
      <c r="J109" s="132"/>
    </row>
    <row r="110" spans="2:10" ht="11.25" customHeight="1">
      <c r="B110" s="133"/>
      <c r="C110" s="449" t="s">
        <v>460</v>
      </c>
      <c r="D110" s="450">
        <v>2989.757404</v>
      </c>
      <c r="E110" s="450">
        <v>8966.8790000000008</v>
      </c>
      <c r="F110" s="450">
        <v>6553.4</v>
      </c>
      <c r="G110" s="450">
        <v>2613.5</v>
      </c>
      <c r="H110" s="450">
        <v>4957</v>
      </c>
      <c r="I110" s="485">
        <f t="shared" si="2"/>
        <v>33.342229821546603</v>
      </c>
      <c r="J110" s="132"/>
    </row>
    <row r="111" spans="2:10" ht="11.25" customHeight="1">
      <c r="B111" s="133"/>
      <c r="C111" s="449" t="s">
        <v>461</v>
      </c>
      <c r="D111" s="450">
        <v>4613.1434090000002</v>
      </c>
      <c r="E111" s="450">
        <v>8966.8790000000008</v>
      </c>
      <c r="F111" s="450">
        <v>6414.3</v>
      </c>
      <c r="G111" s="450">
        <v>2715.3</v>
      </c>
      <c r="H111" s="450">
        <v>5123.2</v>
      </c>
      <c r="I111" s="485">
        <f t="shared" si="2"/>
        <v>51.446477743259386</v>
      </c>
      <c r="J111" s="132"/>
    </row>
    <row r="112" spans="2:10" ht="11.25" customHeight="1">
      <c r="B112" s="133"/>
      <c r="C112" s="449" t="s">
        <v>462</v>
      </c>
      <c r="D112" s="450">
        <v>4750.7259160000003</v>
      </c>
      <c r="E112" s="450">
        <v>8966.8790000000008</v>
      </c>
      <c r="F112" s="450">
        <v>6768.1</v>
      </c>
      <c r="G112" s="450">
        <v>2890.1</v>
      </c>
      <c r="H112" s="450">
        <v>5361.3</v>
      </c>
      <c r="I112" s="485">
        <f t="shared" si="2"/>
        <v>52.980818811093577</v>
      </c>
      <c r="J112" s="132"/>
    </row>
    <row r="113" spans="2:10" ht="11.25" customHeight="1">
      <c r="B113" s="133"/>
      <c r="C113" s="449" t="s">
        <v>463</v>
      </c>
      <c r="D113" s="450">
        <v>4708.5443059999998</v>
      </c>
      <c r="E113" s="450">
        <v>8966.8790000000008</v>
      </c>
      <c r="F113" s="450">
        <v>6702.9</v>
      </c>
      <c r="G113" s="450">
        <v>3918.5</v>
      </c>
      <c r="H113" s="450">
        <v>5746.8</v>
      </c>
      <c r="I113" s="485">
        <f t="shared" si="2"/>
        <v>52.51040307335473</v>
      </c>
      <c r="J113" s="132"/>
    </row>
    <row r="114" spans="2:10" ht="11.25" customHeight="1">
      <c r="B114" s="133"/>
      <c r="C114" s="449" t="s">
        <v>464</v>
      </c>
      <c r="D114" s="450">
        <v>4931.1287140000004</v>
      </c>
      <c r="E114" s="450">
        <v>8966.8790000000008</v>
      </c>
      <c r="F114" s="450">
        <v>6679.7</v>
      </c>
      <c r="G114" s="450">
        <v>4179</v>
      </c>
      <c r="H114" s="450">
        <v>5951.5</v>
      </c>
      <c r="I114" s="485">
        <f t="shared" si="2"/>
        <v>54.992698284430965</v>
      </c>
      <c r="J114" s="132"/>
    </row>
    <row r="115" spans="2:10" ht="11.25" customHeight="1">
      <c r="B115" s="133"/>
      <c r="C115" s="449" t="s">
        <v>465</v>
      </c>
      <c r="D115" s="450">
        <v>4572.4959479999998</v>
      </c>
      <c r="E115" s="450">
        <v>8966.8790000000008</v>
      </c>
      <c r="F115" s="450">
        <v>6674.3</v>
      </c>
      <c r="G115" s="450">
        <v>3887.7</v>
      </c>
      <c r="H115" s="450">
        <v>5661.5</v>
      </c>
      <c r="I115" s="485">
        <f t="shared" si="2"/>
        <v>50.993171068774309</v>
      </c>
      <c r="J115" s="132"/>
    </row>
    <row r="116" spans="2:10" ht="11.25" customHeight="1">
      <c r="B116" s="133"/>
      <c r="C116" s="449" t="s">
        <v>466</v>
      </c>
      <c r="D116" s="450">
        <v>4016.684796</v>
      </c>
      <c r="E116" s="450">
        <v>8966.8790000000008</v>
      </c>
      <c r="F116" s="450">
        <v>5966.3</v>
      </c>
      <c r="G116" s="450">
        <v>3302.4</v>
      </c>
      <c r="H116" s="450">
        <v>4875.2</v>
      </c>
      <c r="I116" s="485">
        <f t="shared" si="2"/>
        <v>44.794680467975532</v>
      </c>
      <c r="J116" s="132"/>
    </row>
    <row r="117" spans="2:10" ht="11.25" customHeight="1">
      <c r="B117" s="133"/>
      <c r="C117" s="449" t="s">
        <v>467</v>
      </c>
      <c r="D117" s="450">
        <v>3324.5680339999999</v>
      </c>
      <c r="E117" s="450">
        <v>8966.8790000000008</v>
      </c>
      <c r="F117" s="450">
        <v>4941.8</v>
      </c>
      <c r="G117" s="450">
        <v>2733.2</v>
      </c>
      <c r="H117" s="450">
        <v>4142</v>
      </c>
      <c r="I117" s="485">
        <f t="shared" si="2"/>
        <v>37.076088949120418</v>
      </c>
      <c r="J117" s="132"/>
    </row>
    <row r="118" spans="2:10" ht="11.25" customHeight="1">
      <c r="B118" s="133"/>
      <c r="C118" s="449" t="s">
        <v>468</v>
      </c>
      <c r="D118" s="450">
        <v>2575.5982199999999</v>
      </c>
      <c r="E118" s="450">
        <v>8966.8790000000008</v>
      </c>
      <c r="F118" s="450">
        <v>4217.2</v>
      </c>
      <c r="G118" s="450">
        <v>2522.3000000000002</v>
      </c>
      <c r="H118" s="450">
        <v>3626.7</v>
      </c>
      <c r="I118" s="485">
        <f t="shared" si="2"/>
        <v>28.723463537313261</v>
      </c>
      <c r="J118" s="132"/>
    </row>
    <row r="119" spans="2:10" ht="11.25" customHeight="1">
      <c r="B119" s="133"/>
      <c r="C119" s="449" t="s">
        <v>469</v>
      </c>
      <c r="D119" s="450">
        <v>2320.487376</v>
      </c>
      <c r="E119" s="450">
        <v>8966.8790000000008</v>
      </c>
      <c r="F119" s="450">
        <v>4814.5</v>
      </c>
      <c r="G119" s="450">
        <v>2354.6</v>
      </c>
      <c r="H119" s="450">
        <v>3598.3</v>
      </c>
      <c r="I119" s="485">
        <f t="shared" si="2"/>
        <v>25.878428559145274</v>
      </c>
      <c r="J119" s="132"/>
    </row>
    <row r="120" spans="2:10" ht="11.25" customHeight="1">
      <c r="B120" s="133"/>
      <c r="C120" s="449" t="s">
        <v>470</v>
      </c>
      <c r="D120" s="450">
        <v>2221.825186</v>
      </c>
      <c r="E120" s="450">
        <v>8966.8790000000008</v>
      </c>
      <c r="F120" s="450">
        <v>5614.4</v>
      </c>
      <c r="G120" s="450">
        <v>2639.4</v>
      </c>
      <c r="H120" s="450">
        <v>4056.4</v>
      </c>
      <c r="I120" s="485">
        <f t="shared" si="2"/>
        <v>24.778132792914903</v>
      </c>
      <c r="J120" s="132"/>
    </row>
    <row r="121" spans="2:10" ht="11.25" customHeight="1">
      <c r="B121" s="133"/>
      <c r="C121" s="826" t="s">
        <v>471</v>
      </c>
      <c r="D121" s="450">
        <v>2616.62727</v>
      </c>
      <c r="E121" s="450">
        <v>8966.8790000000008</v>
      </c>
      <c r="F121" s="450">
        <v>6634.6</v>
      </c>
      <c r="G121" s="450">
        <v>2521.4</v>
      </c>
      <c r="H121" s="450">
        <v>4434.8999999999996</v>
      </c>
      <c r="I121" s="872">
        <f t="shared" si="2"/>
        <v>29.181025750431111</v>
      </c>
      <c r="J121" s="132"/>
    </row>
    <row r="122" spans="2:10" ht="11.25" customHeight="1">
      <c r="B122" s="133"/>
      <c r="C122" s="449" t="s">
        <v>546</v>
      </c>
      <c r="D122" s="450">
        <v>3213.4462119999998</v>
      </c>
      <c r="E122" s="450">
        <v>8966.8790000000008</v>
      </c>
      <c r="F122" s="450">
        <v>6554.8693140000014</v>
      </c>
      <c r="G122" s="450">
        <v>2631.3564690000003</v>
      </c>
      <c r="H122" s="450">
        <v>4817.7441561999995</v>
      </c>
      <c r="I122" s="485">
        <f t="shared" ref="I122:I133" si="3">(D122/E122)*100</f>
        <v>35.836841469590475</v>
      </c>
      <c r="J122" s="132"/>
    </row>
    <row r="123" spans="2:10" ht="11.25" customHeight="1">
      <c r="B123" s="133"/>
      <c r="C123" s="449" t="s">
        <v>547</v>
      </c>
      <c r="D123" s="450">
        <v>3478.152415</v>
      </c>
      <c r="E123" s="450">
        <v>8966.8790000000008</v>
      </c>
      <c r="F123" s="450">
        <v>6409.4860476000003</v>
      </c>
      <c r="G123" s="450">
        <v>2754.3778595999997</v>
      </c>
      <c r="H123" s="450">
        <v>5075.706706349999</v>
      </c>
      <c r="I123" s="485">
        <f t="shared" si="3"/>
        <v>38.788885352417488</v>
      </c>
      <c r="J123" s="132"/>
    </row>
    <row r="124" spans="2:10" ht="11.25" customHeight="1">
      <c r="B124" s="133"/>
      <c r="C124" s="449" t="s">
        <v>548</v>
      </c>
      <c r="D124" s="450">
        <v>5968.3014750000002</v>
      </c>
      <c r="E124" s="450">
        <v>8966.8790000000008</v>
      </c>
      <c r="F124" s="450">
        <v>6778.5824116999966</v>
      </c>
      <c r="G124" s="450">
        <v>2924.9827950000008</v>
      </c>
      <c r="H124" s="450">
        <v>5344.7703677</v>
      </c>
      <c r="I124" s="485">
        <f t="shared" si="3"/>
        <v>66.559406846016316</v>
      </c>
      <c r="J124" s="132"/>
    </row>
    <row r="125" spans="2:10" ht="11.25" customHeight="1">
      <c r="B125" s="133"/>
      <c r="C125" s="449" t="s">
        <v>549</v>
      </c>
      <c r="D125" s="450">
        <v>7075.9146760000003</v>
      </c>
      <c r="E125" s="450">
        <v>8966.8790000000008</v>
      </c>
      <c r="F125" s="450">
        <v>6720.682215750001</v>
      </c>
      <c r="G125" s="450">
        <v>3946.13078275</v>
      </c>
      <c r="H125" s="450">
        <v>5748.2230268499998</v>
      </c>
      <c r="I125" s="485">
        <f t="shared" si="3"/>
        <v>78.911677920489382</v>
      </c>
      <c r="J125" s="132"/>
    </row>
    <row r="126" spans="2:10" ht="11.25" customHeight="1">
      <c r="B126" s="133"/>
      <c r="C126" s="449" t="s">
        <v>550</v>
      </c>
      <c r="D126" s="450">
        <v>7092.1430470000005</v>
      </c>
      <c r="E126" s="450">
        <v>8966.8790000000008</v>
      </c>
      <c r="F126" s="450">
        <v>6709.4864226999998</v>
      </c>
      <c r="G126" s="450">
        <v>4219.3534845000013</v>
      </c>
      <c r="H126" s="450">
        <v>5952.8340181500007</v>
      </c>
      <c r="I126" s="485">
        <f t="shared" si="3"/>
        <v>79.092659184985095</v>
      </c>
      <c r="J126" s="132"/>
    </row>
    <row r="127" spans="2:10" ht="11.25" customHeight="1">
      <c r="B127" s="133"/>
      <c r="C127" s="449" t="s">
        <v>551</v>
      </c>
      <c r="D127" s="450">
        <v>6922.7266970000001</v>
      </c>
      <c r="E127" s="450">
        <v>8966.8790000000008</v>
      </c>
      <c r="F127" s="450">
        <v>6700.4075438000018</v>
      </c>
      <c r="G127" s="450">
        <v>3909.7640999999994</v>
      </c>
      <c r="H127" s="450">
        <v>5629.22282765</v>
      </c>
      <c r="I127" s="485">
        <f t="shared" si="3"/>
        <v>77.203302252656698</v>
      </c>
      <c r="J127" s="132"/>
    </row>
    <row r="128" spans="2:10" ht="11.25" customHeight="1">
      <c r="B128" s="133"/>
      <c r="C128" s="449" t="s">
        <v>552</v>
      </c>
      <c r="D128" s="450">
        <v>5725.784216</v>
      </c>
      <c r="E128" s="450">
        <v>8966.8790000000008</v>
      </c>
      <c r="F128" s="450">
        <v>5974.7238716000011</v>
      </c>
      <c r="G128" s="450">
        <v>3315.9072299999993</v>
      </c>
      <c r="H128" s="450">
        <v>4834.9694251000001</v>
      </c>
      <c r="I128" s="485">
        <f t="shared" si="3"/>
        <v>63.854817445401011</v>
      </c>
      <c r="J128" s="132"/>
    </row>
    <row r="129" spans="2:10" ht="11.25" customHeight="1">
      <c r="B129" s="133"/>
      <c r="C129" s="449" t="s">
        <v>553</v>
      </c>
      <c r="D129" s="450">
        <v>5172.242383047409</v>
      </c>
      <c r="E129" s="450">
        <v>8966.8790000000008</v>
      </c>
      <c r="F129" s="450">
        <v>4961.5820974999997</v>
      </c>
      <c r="G129" s="450">
        <v>2746.1940600000003</v>
      </c>
      <c r="H129" s="450">
        <v>4094.3602046499991</v>
      </c>
      <c r="I129" s="485">
        <f t="shared" si="3"/>
        <v>57.681634636169491</v>
      </c>
      <c r="J129" s="132"/>
    </row>
    <row r="130" spans="2:10" ht="11.25" customHeight="1">
      <c r="B130" s="133"/>
      <c r="C130" s="449" t="s">
        <v>554</v>
      </c>
      <c r="D130" s="450">
        <v>4492.194368430436</v>
      </c>
      <c r="E130" s="450">
        <v>8966.8790000000008</v>
      </c>
      <c r="F130" s="450">
        <v>4233.5819139000005</v>
      </c>
      <c r="G130" s="450">
        <v>2525.2979259999997</v>
      </c>
      <c r="H130" s="450">
        <v>3569.9987986500005</v>
      </c>
      <c r="I130" s="485">
        <f t="shared" si="3"/>
        <v>50.097635625845236</v>
      </c>
      <c r="J130" s="132"/>
    </row>
    <row r="131" spans="2:10" ht="11.25" customHeight="1">
      <c r="B131" s="133"/>
      <c r="C131" s="449" t="s">
        <v>555</v>
      </c>
      <c r="D131" s="450">
        <v>4097.9340500374883</v>
      </c>
      <c r="E131" s="450">
        <v>8966.8790000000008</v>
      </c>
      <c r="F131" s="450">
        <v>4794.129063299999</v>
      </c>
      <c r="G131" s="450">
        <v>2355.2883087999994</v>
      </c>
      <c r="H131" s="450">
        <v>3541.330449</v>
      </c>
      <c r="I131" s="485">
        <f t="shared" si="3"/>
        <v>45.700784520873853</v>
      </c>
      <c r="J131" s="132"/>
    </row>
    <row r="132" spans="2:10" ht="11.25" customHeight="1">
      <c r="B132" s="133"/>
      <c r="C132" s="449" t="s">
        <v>556</v>
      </c>
      <c r="D132" s="450">
        <v>4573.982270225878</v>
      </c>
      <c r="E132" s="450">
        <v>8966.8790000000008</v>
      </c>
      <c r="F132" s="450">
        <v>5638.6433633999968</v>
      </c>
      <c r="G132" s="450">
        <v>2623.4598023000008</v>
      </c>
      <c r="H132" s="450">
        <v>3900.13929525</v>
      </c>
      <c r="I132" s="485">
        <f t="shared" si="3"/>
        <v>51.009746760560468</v>
      </c>
      <c r="J132" s="132"/>
    </row>
    <row r="133" spans="2:10" ht="11.25" customHeight="1">
      <c r="B133" s="133"/>
      <c r="C133" s="475" t="s">
        <v>557</v>
      </c>
      <c r="D133" s="476">
        <v>4716.5233230899084</v>
      </c>
      <c r="E133" s="476">
        <v>8966.8790000000008</v>
      </c>
      <c r="F133" s="476">
        <v>6609.8511360000002</v>
      </c>
      <c r="G133" s="476">
        <v>2527.9939859999999</v>
      </c>
      <c r="H133" s="476">
        <v>4233.9691204999999</v>
      </c>
      <c r="I133" s="492">
        <f t="shared" si="3"/>
        <v>52.599386286911063</v>
      </c>
      <c r="J133" s="132"/>
    </row>
    <row r="134" spans="2:10" ht="11.25" customHeight="1">
      <c r="B134" s="113"/>
      <c r="C134" s="135"/>
      <c r="D134"/>
      <c r="E134" s="136"/>
      <c r="F134" s="136"/>
      <c r="G134" s="136"/>
      <c r="H134" s="136"/>
      <c r="I134" s="136"/>
      <c r="J134" s="136"/>
    </row>
    <row r="135" spans="2:10" ht="11.25" customHeight="1">
      <c r="B135" s="113"/>
      <c r="C135" s="129" t="s">
        <v>559</v>
      </c>
      <c r="D135" s="130"/>
      <c r="E135" s="130"/>
      <c r="F135" s="130"/>
      <c r="G135" s="117"/>
      <c r="H135" s="117"/>
      <c r="I135" s="131"/>
      <c r="J135" s="131"/>
    </row>
    <row r="136" spans="2:10" ht="11.25" customHeight="1">
      <c r="B136" s="113"/>
      <c r="C136" s="443"/>
      <c r="D136" s="444"/>
      <c r="E136" s="444" t="s">
        <v>173</v>
      </c>
      <c r="F136" s="1080" t="s">
        <v>174</v>
      </c>
      <c r="G136" s="1080"/>
      <c r="H136" s="1080"/>
      <c r="I136" s="1081" t="s">
        <v>175</v>
      </c>
      <c r="J136" s="131"/>
    </row>
    <row r="137" spans="2:10" ht="11.25" customHeight="1">
      <c r="B137" s="113"/>
      <c r="C137" s="445"/>
      <c r="D137" s="446" t="s">
        <v>176</v>
      </c>
      <c r="E137" s="446" t="s">
        <v>177</v>
      </c>
      <c r="F137" s="446" t="s">
        <v>178</v>
      </c>
      <c r="G137" s="446" t="s">
        <v>179</v>
      </c>
      <c r="H137" s="446" t="s">
        <v>180</v>
      </c>
      <c r="I137" s="1082"/>
      <c r="J137" s="131"/>
    </row>
    <row r="138" spans="2:10" ht="3" customHeight="1">
      <c r="B138" s="113"/>
      <c r="C138" s="447" t="s">
        <v>498</v>
      </c>
      <c r="D138" s="448">
        <v>3407.1770000000001</v>
      </c>
      <c r="E138" s="448">
        <v>9571.1919999999991</v>
      </c>
      <c r="F138" s="448">
        <v>6568.9</v>
      </c>
      <c r="G138" s="448">
        <v>2045.3</v>
      </c>
      <c r="H138" s="448">
        <v>4223</v>
      </c>
      <c r="I138" s="494">
        <f>(D138/E138)*100</f>
        <v>35.598251503052083</v>
      </c>
      <c r="J138" s="132"/>
    </row>
    <row r="139" spans="2:10" ht="11.25" customHeight="1">
      <c r="B139" s="133"/>
      <c r="C139" s="449" t="s">
        <v>181</v>
      </c>
      <c r="D139" s="450">
        <v>6780.6819999999998</v>
      </c>
      <c r="E139" s="450">
        <v>9571.1919999999991</v>
      </c>
      <c r="F139" s="450">
        <v>6779.8</v>
      </c>
      <c r="G139" s="450">
        <v>2222.9</v>
      </c>
      <c r="H139" s="450">
        <v>4636.8999999999996</v>
      </c>
      <c r="I139" s="485">
        <f t="shared" ref="I139:I186" si="4">(D139/E139)*100</f>
        <v>70.844697295801822</v>
      </c>
      <c r="J139" s="132"/>
    </row>
    <row r="140" spans="2:10" ht="11.25" customHeight="1">
      <c r="B140" s="133"/>
      <c r="C140" s="449" t="s">
        <v>182</v>
      </c>
      <c r="D140" s="450">
        <v>7456.1809999999996</v>
      </c>
      <c r="E140" s="450">
        <v>9571.1919999999991</v>
      </c>
      <c r="F140" s="450">
        <v>7288.3</v>
      </c>
      <c r="G140" s="450">
        <v>2311.1999999999998</v>
      </c>
      <c r="H140" s="450">
        <v>4859.3999999999996</v>
      </c>
      <c r="I140" s="485">
        <f t="shared" si="4"/>
        <v>77.902323973858216</v>
      </c>
      <c r="J140" s="132"/>
    </row>
    <row r="141" spans="2:10" ht="11.25" customHeight="1">
      <c r="B141" s="133"/>
      <c r="C141" s="449" t="s">
        <v>183</v>
      </c>
      <c r="D141" s="450">
        <v>7463.0959999999995</v>
      </c>
      <c r="E141" s="450">
        <v>9571.1919999999991</v>
      </c>
      <c r="F141" s="450">
        <v>7397.9</v>
      </c>
      <c r="G141" s="450">
        <v>2389</v>
      </c>
      <c r="H141" s="450">
        <v>5052.1000000000004</v>
      </c>
      <c r="I141" s="485">
        <f t="shared" si="4"/>
        <v>77.974572028228039</v>
      </c>
      <c r="J141" s="132"/>
    </row>
    <row r="142" spans="2:10" ht="11.25" customHeight="1">
      <c r="B142" s="133"/>
      <c r="C142" s="449" t="s">
        <v>184</v>
      </c>
      <c r="D142" s="450">
        <v>7493.2910000000002</v>
      </c>
      <c r="E142" s="450">
        <v>9571.1919999999991</v>
      </c>
      <c r="F142" s="450">
        <v>7590.3</v>
      </c>
      <c r="G142" s="450">
        <v>2608.5</v>
      </c>
      <c r="H142" s="450">
        <v>5166.8</v>
      </c>
      <c r="I142" s="485">
        <f t="shared" si="4"/>
        <v>78.290049974966564</v>
      </c>
      <c r="J142" s="132"/>
    </row>
    <row r="143" spans="2:10" ht="11.25" customHeight="1">
      <c r="B143" s="133"/>
      <c r="C143" s="449" t="s">
        <v>185</v>
      </c>
      <c r="D143" s="450">
        <v>7318.65</v>
      </c>
      <c r="E143" s="450">
        <v>9571.1919999999991</v>
      </c>
      <c r="F143" s="450">
        <v>7595.9</v>
      </c>
      <c r="G143" s="450">
        <v>2678.1</v>
      </c>
      <c r="H143" s="450">
        <v>5206.7</v>
      </c>
      <c r="I143" s="485">
        <f t="shared" si="4"/>
        <v>76.46539741340473</v>
      </c>
      <c r="J143" s="132"/>
    </row>
    <row r="144" spans="2:10" ht="11.25" customHeight="1">
      <c r="B144" s="133"/>
      <c r="C144" s="449" t="s">
        <v>186</v>
      </c>
      <c r="D144" s="450">
        <v>7042.6639999999998</v>
      </c>
      <c r="E144" s="450">
        <v>9571.1919999999991</v>
      </c>
      <c r="F144" s="450">
        <v>7303</v>
      </c>
      <c r="G144" s="450">
        <v>2530.1999999999998</v>
      </c>
      <c r="H144" s="450">
        <v>5015.8</v>
      </c>
      <c r="I144" s="485">
        <f t="shared" si="4"/>
        <v>73.581890322542904</v>
      </c>
      <c r="J144" s="132"/>
    </row>
    <row r="145" spans="2:10" ht="11.25" customHeight="1">
      <c r="B145" s="133"/>
      <c r="C145" s="449" t="s">
        <v>187</v>
      </c>
      <c r="D145" s="450">
        <v>6747.6120000000001</v>
      </c>
      <c r="E145" s="450">
        <v>9571.1919999999991</v>
      </c>
      <c r="F145" s="450">
        <v>6684.5</v>
      </c>
      <c r="G145" s="450">
        <v>2205.1999999999998</v>
      </c>
      <c r="H145" s="450">
        <v>4685.6000000000004</v>
      </c>
      <c r="I145" s="485">
        <f t="shared" si="4"/>
        <v>70.499181293197339</v>
      </c>
      <c r="J145" s="132"/>
    </row>
    <row r="146" spans="2:10" ht="11.25" customHeight="1">
      <c r="B146" s="133"/>
      <c r="C146" s="449" t="s">
        <v>188</v>
      </c>
      <c r="D146" s="450">
        <v>6397.2629999999999</v>
      </c>
      <c r="E146" s="450">
        <v>9571.1919999999991</v>
      </c>
      <c r="F146" s="450">
        <v>6216.5</v>
      </c>
      <c r="G146" s="450">
        <v>2092.1</v>
      </c>
      <c r="H146" s="450">
        <v>4370.3999999999996</v>
      </c>
      <c r="I146" s="485">
        <f t="shared" si="4"/>
        <v>66.83872813334014</v>
      </c>
      <c r="J146" s="132"/>
    </row>
    <row r="147" spans="2:10" ht="11.25" customHeight="1">
      <c r="B147" s="133"/>
      <c r="C147" s="449" t="s">
        <v>189</v>
      </c>
      <c r="D147" s="450">
        <v>6084.6809999999996</v>
      </c>
      <c r="E147" s="450">
        <v>9571.1919999999991</v>
      </c>
      <c r="F147" s="450">
        <v>5914.8</v>
      </c>
      <c r="G147" s="450">
        <v>1996.7</v>
      </c>
      <c r="H147" s="450">
        <v>4171.1000000000004</v>
      </c>
      <c r="I147" s="485">
        <f t="shared" si="4"/>
        <v>63.572865323357838</v>
      </c>
      <c r="J147" s="132"/>
    </row>
    <row r="148" spans="2:10" ht="11.25" customHeight="1">
      <c r="B148" s="133"/>
      <c r="C148" s="449" t="s">
        <v>190</v>
      </c>
      <c r="D148" s="450">
        <v>6116.299</v>
      </c>
      <c r="E148" s="450">
        <v>9571.1919999999991</v>
      </c>
      <c r="F148" s="450">
        <v>5546</v>
      </c>
      <c r="G148" s="450">
        <v>1859.2</v>
      </c>
      <c r="H148" s="450">
        <v>4064.8</v>
      </c>
      <c r="I148" s="485">
        <f t="shared" si="4"/>
        <v>63.903210801747576</v>
      </c>
      <c r="J148" s="132"/>
    </row>
    <row r="149" spans="2:10" ht="11.25" customHeight="1">
      <c r="B149" s="133"/>
      <c r="C149" s="449" t="s">
        <v>191</v>
      </c>
      <c r="D149" s="450">
        <v>6273.8490000000002</v>
      </c>
      <c r="E149" s="450">
        <v>9571.1919999999991</v>
      </c>
      <c r="F149" s="450">
        <v>5833.6</v>
      </c>
      <c r="G149" s="450">
        <v>1853</v>
      </c>
      <c r="H149" s="450">
        <v>4096.8</v>
      </c>
      <c r="I149" s="485">
        <f t="shared" si="4"/>
        <v>65.549296263203175</v>
      </c>
      <c r="J149" s="132"/>
    </row>
    <row r="150" spans="2:10" ht="11.25" customHeight="1">
      <c r="B150" s="133"/>
      <c r="C150" s="449" t="s">
        <v>192</v>
      </c>
      <c r="D150" s="450">
        <v>6275.6629999999996</v>
      </c>
      <c r="E150" s="450">
        <v>9571.1919999999991</v>
      </c>
      <c r="F150" s="450">
        <v>6716.8</v>
      </c>
      <c r="G150" s="450">
        <v>2116</v>
      </c>
      <c r="H150" s="450">
        <v>4361.2</v>
      </c>
      <c r="I150" s="485">
        <f t="shared" si="4"/>
        <v>65.568248970452174</v>
      </c>
      <c r="J150" s="132"/>
    </row>
    <row r="151" spans="2:10" ht="11.25" customHeight="1">
      <c r="B151" s="133"/>
      <c r="C151" s="449" t="s">
        <v>193</v>
      </c>
      <c r="D151" s="450">
        <v>6293.3819999999996</v>
      </c>
      <c r="E151" s="450">
        <v>9571.1919999999991</v>
      </c>
      <c r="F151" s="450">
        <v>6842.7</v>
      </c>
      <c r="G151" s="450">
        <v>2300</v>
      </c>
      <c r="H151" s="450">
        <v>4844.1000000000004</v>
      </c>
      <c r="I151" s="485">
        <f t="shared" si="4"/>
        <v>65.753377426761475</v>
      </c>
      <c r="J151" s="132"/>
    </row>
    <row r="152" spans="2:10" ht="11.25" customHeight="1">
      <c r="B152" s="133"/>
      <c r="C152" s="449" t="s">
        <v>194</v>
      </c>
      <c r="D152" s="450">
        <v>6679.3140000000003</v>
      </c>
      <c r="E152" s="450">
        <v>9571.1919999999991</v>
      </c>
      <c r="F152" s="450">
        <v>7276.2</v>
      </c>
      <c r="G152" s="450">
        <v>2364</v>
      </c>
      <c r="H152" s="450">
        <v>5058.6000000000004</v>
      </c>
      <c r="I152" s="485">
        <f t="shared" si="4"/>
        <v>69.785602462054896</v>
      </c>
      <c r="J152" s="132"/>
    </row>
    <row r="153" spans="2:10" ht="11.25" customHeight="1">
      <c r="B153" s="133"/>
      <c r="C153" s="449" t="s">
        <v>195</v>
      </c>
      <c r="D153" s="450">
        <v>6757.6679999999997</v>
      </c>
      <c r="E153" s="450">
        <v>9571.1919999999991</v>
      </c>
      <c r="F153" s="450">
        <v>7364.2</v>
      </c>
      <c r="G153" s="450">
        <v>2432.1999999999998</v>
      </c>
      <c r="H153" s="450">
        <v>5246</v>
      </c>
      <c r="I153" s="485">
        <f t="shared" si="4"/>
        <v>70.604246576601952</v>
      </c>
      <c r="J153" s="132"/>
    </row>
    <row r="154" spans="2:10" ht="11.25" customHeight="1">
      <c r="B154" s="133"/>
      <c r="C154" s="449" t="s">
        <v>196</v>
      </c>
      <c r="D154" s="450">
        <v>6900.5630000000001</v>
      </c>
      <c r="E154" s="450">
        <v>9571.1919999999991</v>
      </c>
      <c r="F154" s="450">
        <v>7546.2</v>
      </c>
      <c r="G154" s="450">
        <v>2628.3</v>
      </c>
      <c r="H154" s="450">
        <v>5375.2</v>
      </c>
      <c r="I154" s="485">
        <f t="shared" si="4"/>
        <v>72.097216313286793</v>
      </c>
      <c r="J154" s="132"/>
    </row>
    <row r="155" spans="2:10" ht="11.25" customHeight="1">
      <c r="B155" s="133"/>
      <c r="C155" s="449" t="s">
        <v>197</v>
      </c>
      <c r="D155" s="450">
        <v>6662.7529999999997</v>
      </c>
      <c r="E155" s="450">
        <v>9571.1919999999991</v>
      </c>
      <c r="F155" s="450">
        <v>7561.8</v>
      </c>
      <c r="G155" s="450">
        <v>2679.9</v>
      </c>
      <c r="H155" s="450">
        <v>5401.1</v>
      </c>
      <c r="I155" s="485">
        <f t="shared" si="4"/>
        <v>69.612572812247421</v>
      </c>
      <c r="J155" s="132"/>
    </row>
    <row r="156" spans="2:10" ht="11.25" customHeight="1">
      <c r="B156" s="133"/>
      <c r="C156" s="449" t="s">
        <v>198</v>
      </c>
      <c r="D156" s="450">
        <v>6227.4970000000003</v>
      </c>
      <c r="E156" s="450">
        <v>9571.1919999999991</v>
      </c>
      <c r="F156" s="450">
        <v>7288.6</v>
      </c>
      <c r="G156" s="450">
        <v>2526.8000000000002</v>
      </c>
      <c r="H156" s="450">
        <v>5206</v>
      </c>
      <c r="I156" s="485">
        <f t="shared" si="4"/>
        <v>65.065009666507592</v>
      </c>
      <c r="J156" s="132"/>
    </row>
    <row r="157" spans="2:10" ht="11.25" customHeight="1">
      <c r="B157" s="133"/>
      <c r="C157" s="449" t="s">
        <v>199</v>
      </c>
      <c r="D157" s="450">
        <v>5691.3850000000002</v>
      </c>
      <c r="E157" s="450">
        <v>9571.1919999999991</v>
      </c>
      <c r="F157" s="450">
        <v>6679.7</v>
      </c>
      <c r="G157" s="450">
        <v>2210.9</v>
      </c>
      <c r="H157" s="450">
        <v>4877.3</v>
      </c>
      <c r="I157" s="485">
        <f t="shared" si="4"/>
        <v>59.463701072969812</v>
      </c>
      <c r="J157" s="132"/>
    </row>
    <row r="158" spans="2:10" ht="11.25" customHeight="1">
      <c r="B158" s="133"/>
      <c r="C158" s="449" t="s">
        <v>200</v>
      </c>
      <c r="D158" s="450">
        <v>5315.5410000000002</v>
      </c>
      <c r="E158" s="450">
        <v>9571.1919999999991</v>
      </c>
      <c r="F158" s="450">
        <v>6221.1</v>
      </c>
      <c r="G158" s="450">
        <v>2096.1</v>
      </c>
      <c r="H158" s="450">
        <v>4554.1000000000004</v>
      </c>
      <c r="I158" s="485">
        <f t="shared" si="4"/>
        <v>55.536875657702836</v>
      </c>
      <c r="J158" s="132"/>
    </row>
    <row r="159" spans="2:10" ht="11.25" customHeight="1">
      <c r="B159" s="133"/>
      <c r="C159" s="449" t="s">
        <v>201</v>
      </c>
      <c r="D159" s="450">
        <v>5019.009</v>
      </c>
      <c r="E159" s="450">
        <v>9571.1919999999991</v>
      </c>
      <c r="F159" s="450">
        <v>5939.7</v>
      </c>
      <c r="G159" s="450">
        <v>2008</v>
      </c>
      <c r="H159" s="450">
        <v>4347.8</v>
      </c>
      <c r="I159" s="485">
        <f t="shared" si="4"/>
        <v>52.43870355959843</v>
      </c>
      <c r="J159" s="132"/>
    </row>
    <row r="160" spans="2:10" ht="11.25" customHeight="1">
      <c r="B160" s="133"/>
      <c r="C160" s="449" t="s">
        <v>202</v>
      </c>
      <c r="D160" s="450">
        <v>4909.1099999999997</v>
      </c>
      <c r="E160" s="450">
        <v>9571.1919999999991</v>
      </c>
      <c r="F160" s="450">
        <v>5577.5</v>
      </c>
      <c r="G160" s="450">
        <v>1876</v>
      </c>
      <c r="H160" s="450">
        <v>4250.6000000000004</v>
      </c>
      <c r="I160" s="485">
        <f t="shared" si="4"/>
        <v>51.290476672080132</v>
      </c>
      <c r="J160" s="132"/>
    </row>
    <row r="161" spans="2:10" ht="11.25" customHeight="1">
      <c r="B161" s="133"/>
      <c r="C161" s="449" t="s">
        <v>203</v>
      </c>
      <c r="D161" s="450">
        <v>4809.018</v>
      </c>
      <c r="E161" s="450">
        <v>9571.1919999999991</v>
      </c>
      <c r="F161" s="450">
        <v>5875.6</v>
      </c>
      <c r="G161" s="450">
        <v>1874</v>
      </c>
      <c r="H161" s="450">
        <v>4273.3999999999996</v>
      </c>
      <c r="I161" s="485">
        <f t="shared" si="4"/>
        <v>50.244713511127983</v>
      </c>
      <c r="J161" s="132"/>
    </row>
    <row r="162" spans="2:10" ht="11.25" customHeight="1">
      <c r="B162" s="133"/>
      <c r="C162" s="525" t="s">
        <v>204</v>
      </c>
      <c r="D162" s="450">
        <v>4807.3990000000003</v>
      </c>
      <c r="E162" s="450">
        <v>9571.1919999999991</v>
      </c>
      <c r="F162" s="450">
        <v>6809.9</v>
      </c>
      <c r="G162" s="450">
        <v>2158.8000000000002</v>
      </c>
      <c r="H162" s="450">
        <v>4541.1000000000004</v>
      </c>
      <c r="I162" s="485">
        <f t="shared" si="4"/>
        <v>50.227798167668148</v>
      </c>
      <c r="J162" s="132"/>
    </row>
    <row r="163" spans="2:10" ht="11.25" customHeight="1">
      <c r="B163" s="133"/>
      <c r="C163" s="525" t="s">
        <v>437</v>
      </c>
      <c r="D163" s="450">
        <v>5538.3239999999996</v>
      </c>
      <c r="E163" s="450">
        <v>9571.1919999999991</v>
      </c>
      <c r="F163" s="450">
        <v>6864.7</v>
      </c>
      <c r="G163" s="450">
        <v>2351.4</v>
      </c>
      <c r="H163" s="450">
        <v>5027.7</v>
      </c>
      <c r="I163" s="485">
        <f t="shared" si="4"/>
        <v>57.864516770742867</v>
      </c>
      <c r="J163" s="132"/>
    </row>
    <row r="164" spans="2:10" ht="11.25" customHeight="1">
      <c r="B164" s="133"/>
      <c r="C164" s="525" t="s">
        <v>438</v>
      </c>
      <c r="D164" s="450">
        <v>5988.4196330000004</v>
      </c>
      <c r="E164" s="450">
        <v>9571.1919999999991</v>
      </c>
      <c r="F164" s="450">
        <v>7246.5</v>
      </c>
      <c r="G164" s="450">
        <v>2410.6999999999998</v>
      </c>
      <c r="H164" s="450">
        <v>5248.5</v>
      </c>
      <c r="I164" s="485">
        <f t="shared" si="4"/>
        <v>62.567124690425189</v>
      </c>
      <c r="J164" s="132"/>
    </row>
    <row r="165" spans="2:10" ht="11.25" customHeight="1">
      <c r="B165" s="133"/>
      <c r="C165" s="525" t="s">
        <v>439</v>
      </c>
      <c r="D165" s="450">
        <v>6171.9379669999998</v>
      </c>
      <c r="E165" s="450">
        <v>9571.1919999999991</v>
      </c>
      <c r="F165" s="450">
        <v>7313.9</v>
      </c>
      <c r="G165" s="450">
        <v>2469.4</v>
      </c>
      <c r="H165" s="450">
        <v>5439.4</v>
      </c>
      <c r="I165" s="485">
        <f t="shared" si="4"/>
        <v>64.484527810120213</v>
      </c>
      <c r="J165" s="132"/>
    </row>
    <row r="166" spans="2:10" ht="11.25" customHeight="1">
      <c r="B166" s="133"/>
      <c r="C166" s="525" t="s">
        <v>440</v>
      </c>
      <c r="D166" s="450">
        <v>6338.8201060000001</v>
      </c>
      <c r="E166" s="450">
        <v>9571.1919999999991</v>
      </c>
      <c r="F166" s="450">
        <v>7484.9</v>
      </c>
      <c r="G166" s="450">
        <v>2663.3</v>
      </c>
      <c r="H166" s="450">
        <v>5583.8</v>
      </c>
      <c r="I166" s="485">
        <f t="shared" si="4"/>
        <v>66.228115641186605</v>
      </c>
      <c r="J166" s="132"/>
    </row>
    <row r="167" spans="2:10" ht="11.25" customHeight="1">
      <c r="B167" s="133"/>
      <c r="C167" s="525" t="s">
        <v>441</v>
      </c>
      <c r="D167" s="450">
        <v>6472.1755350000003</v>
      </c>
      <c r="E167" s="450">
        <v>9571.1919999999991</v>
      </c>
      <c r="F167" s="450">
        <v>7510.6</v>
      </c>
      <c r="G167" s="450">
        <v>2713.6</v>
      </c>
      <c r="H167" s="450">
        <v>5600.3</v>
      </c>
      <c r="I167" s="485">
        <f t="shared" si="4"/>
        <v>67.621415754693885</v>
      </c>
      <c r="J167" s="132"/>
    </row>
    <row r="168" spans="2:10" ht="11.25" customHeight="1">
      <c r="B168" s="133"/>
      <c r="C168" s="525" t="s">
        <v>442</v>
      </c>
      <c r="D168" s="450">
        <v>6194.3038269999997</v>
      </c>
      <c r="E168" s="450">
        <v>9571.1919999999991</v>
      </c>
      <c r="F168" s="450">
        <v>7257.7</v>
      </c>
      <c r="G168" s="450">
        <v>2562.4</v>
      </c>
      <c r="H168" s="450">
        <v>5391.1</v>
      </c>
      <c r="I168" s="485">
        <f t="shared" si="4"/>
        <v>64.718206750005649</v>
      </c>
      <c r="J168" s="132"/>
    </row>
    <row r="169" spans="2:10" ht="11.25" customHeight="1">
      <c r="B169" s="133"/>
      <c r="C169" s="525" t="s">
        <v>443</v>
      </c>
      <c r="D169" s="450">
        <v>5791.2575360000001</v>
      </c>
      <c r="E169" s="450">
        <v>9571.1919999999991</v>
      </c>
      <c r="F169" s="450">
        <v>6659.9</v>
      </c>
      <c r="G169" s="450">
        <v>2256.1</v>
      </c>
      <c r="H169" s="450">
        <v>5051.3</v>
      </c>
      <c r="I169" s="485">
        <f t="shared" si="4"/>
        <v>60.507171269785417</v>
      </c>
      <c r="J169" s="132"/>
    </row>
    <row r="170" spans="2:10" ht="11.25" customHeight="1">
      <c r="B170" s="133"/>
      <c r="C170" s="525" t="s">
        <v>444</v>
      </c>
      <c r="D170" s="450">
        <v>5181.8994780000003</v>
      </c>
      <c r="E170" s="450">
        <v>9571.1919999999991</v>
      </c>
      <c r="F170" s="450">
        <v>6211.9</v>
      </c>
      <c r="G170" s="450">
        <v>2133.6</v>
      </c>
      <c r="H170" s="450">
        <v>4715.1000000000004</v>
      </c>
      <c r="I170" s="485">
        <f t="shared" si="4"/>
        <v>54.140586438972292</v>
      </c>
      <c r="J170" s="132"/>
    </row>
    <row r="171" spans="2:10" ht="11.25" customHeight="1">
      <c r="B171" s="133"/>
      <c r="C171" s="525" t="s">
        <v>445</v>
      </c>
      <c r="D171" s="450">
        <v>4778.18408</v>
      </c>
      <c r="E171" s="450">
        <v>9571.1919999999991</v>
      </c>
      <c r="F171" s="450">
        <v>5951.6</v>
      </c>
      <c r="G171" s="450">
        <v>2050.8000000000002</v>
      </c>
      <c r="H171" s="450">
        <v>4496.3</v>
      </c>
      <c r="I171" s="485">
        <f t="shared" si="4"/>
        <v>49.922560115814214</v>
      </c>
      <c r="J171" s="132"/>
    </row>
    <row r="172" spans="2:10" ht="11.25" customHeight="1">
      <c r="B172" s="133"/>
      <c r="C172" s="525" t="s">
        <v>446</v>
      </c>
      <c r="D172" s="450">
        <v>4491.0809689999996</v>
      </c>
      <c r="E172" s="450">
        <v>9571.1919999999991</v>
      </c>
      <c r="F172" s="450">
        <v>5596.9</v>
      </c>
      <c r="G172" s="450">
        <v>1931.8</v>
      </c>
      <c r="H172" s="450">
        <v>4397.8999999999996</v>
      </c>
      <c r="I172" s="485">
        <f t="shared" si="4"/>
        <v>46.922901233200633</v>
      </c>
      <c r="J172" s="132"/>
    </row>
    <row r="173" spans="2:10" ht="11.25" customHeight="1">
      <c r="B173" s="133"/>
      <c r="C173" s="525" t="s">
        <v>447</v>
      </c>
      <c r="D173" s="450">
        <v>4266.2191039999998</v>
      </c>
      <c r="E173" s="450">
        <v>9571.1919999999991</v>
      </c>
      <c r="F173" s="450">
        <v>5904.6</v>
      </c>
      <c r="G173" s="450">
        <v>1932.5</v>
      </c>
      <c r="H173" s="450">
        <v>4429.6000000000004</v>
      </c>
      <c r="I173" s="485">
        <f t="shared" si="4"/>
        <v>44.57354009824482</v>
      </c>
      <c r="J173" s="132"/>
    </row>
    <row r="174" spans="2:10" ht="11.25" customHeight="1">
      <c r="B174" s="133"/>
      <c r="C174" s="525" t="s">
        <v>448</v>
      </c>
      <c r="D174" s="450">
        <v>3842.967768</v>
      </c>
      <c r="E174" s="450">
        <v>9571.1919999999991</v>
      </c>
      <c r="F174" s="450">
        <v>6884.1</v>
      </c>
      <c r="G174" s="450">
        <v>2223.5</v>
      </c>
      <c r="H174" s="450">
        <v>4682.6000000000004</v>
      </c>
      <c r="I174" s="872">
        <f t="shared" si="4"/>
        <v>40.151401915247341</v>
      </c>
      <c r="J174" s="132"/>
    </row>
    <row r="175" spans="2:10" ht="11.25" customHeight="1">
      <c r="B175" s="133"/>
      <c r="C175" s="449" t="s">
        <v>460</v>
      </c>
      <c r="D175" s="450">
        <v>3362.6408449999999</v>
      </c>
      <c r="E175" s="450">
        <v>9571.1919999999991</v>
      </c>
      <c r="F175" s="450">
        <v>6886.6</v>
      </c>
      <c r="G175" s="450">
        <v>2402.8000000000002</v>
      </c>
      <c r="H175" s="450">
        <v>5079.2</v>
      </c>
      <c r="I175" s="485">
        <f t="shared" si="4"/>
        <v>35.13293689020135</v>
      </c>
      <c r="J175" s="132"/>
    </row>
    <row r="176" spans="2:10" ht="11.25" customHeight="1">
      <c r="B176" s="133"/>
      <c r="C176" s="449" t="s">
        <v>461</v>
      </c>
      <c r="D176" s="450">
        <v>3588.3883019999998</v>
      </c>
      <c r="E176" s="450">
        <v>9571.1919999999991</v>
      </c>
      <c r="F176" s="450">
        <v>7216.8</v>
      </c>
      <c r="G176" s="450">
        <v>2457.4</v>
      </c>
      <c r="H176" s="450">
        <v>5302.1</v>
      </c>
      <c r="I176" s="485">
        <f t="shared" si="4"/>
        <v>37.491550707581673</v>
      </c>
      <c r="J176" s="132"/>
    </row>
    <row r="177" spans="2:10" ht="11.25" customHeight="1">
      <c r="B177" s="133"/>
      <c r="C177" s="449" t="s">
        <v>462</v>
      </c>
      <c r="D177" s="450">
        <v>3420.563666</v>
      </c>
      <c r="E177" s="450">
        <v>9571.1919999999991</v>
      </c>
      <c r="F177" s="450">
        <v>7263.5</v>
      </c>
      <c r="G177" s="450">
        <v>2506.6</v>
      </c>
      <c r="H177" s="450">
        <v>5499.1</v>
      </c>
      <c r="I177" s="485">
        <f t="shared" si="4"/>
        <v>35.738115649545016</v>
      </c>
      <c r="J177" s="132"/>
    </row>
    <row r="178" spans="2:10" ht="11.25" customHeight="1">
      <c r="B178" s="133"/>
      <c r="C178" s="449" t="s">
        <v>463</v>
      </c>
      <c r="D178" s="450">
        <v>3293.934045</v>
      </c>
      <c r="E178" s="450">
        <v>9571.1919999999991</v>
      </c>
      <c r="F178" s="450">
        <v>7423.6</v>
      </c>
      <c r="G178" s="450">
        <v>2698.4</v>
      </c>
      <c r="H178" s="450">
        <v>5645.7</v>
      </c>
      <c r="I178" s="485">
        <f t="shared" si="4"/>
        <v>34.415086908715239</v>
      </c>
      <c r="J178" s="132"/>
    </row>
    <row r="179" spans="2:10" ht="11.25" customHeight="1">
      <c r="B179" s="133"/>
      <c r="C179" s="449" t="s">
        <v>464</v>
      </c>
      <c r="D179" s="450">
        <v>3137.2215369999999</v>
      </c>
      <c r="E179" s="450">
        <v>9571.1919999999991</v>
      </c>
      <c r="F179" s="450">
        <v>7459.3</v>
      </c>
      <c r="G179" s="450">
        <v>2747.3</v>
      </c>
      <c r="H179" s="450">
        <v>5658.9</v>
      </c>
      <c r="I179" s="485">
        <f t="shared" si="4"/>
        <v>32.777751579949502</v>
      </c>
      <c r="J179" s="132"/>
    </row>
    <row r="180" spans="2:10" ht="11.25" customHeight="1">
      <c r="B180" s="133"/>
      <c r="C180" s="449" t="s">
        <v>465</v>
      </c>
      <c r="D180" s="450">
        <v>2932.1777889999998</v>
      </c>
      <c r="E180" s="450">
        <v>9571.1919999999991</v>
      </c>
      <c r="F180" s="450">
        <v>7226.9</v>
      </c>
      <c r="G180" s="450">
        <v>2597.9</v>
      </c>
      <c r="H180" s="450">
        <v>5448.1</v>
      </c>
      <c r="I180" s="485">
        <f t="shared" si="4"/>
        <v>30.635450516508289</v>
      </c>
      <c r="J180" s="132"/>
    </row>
    <row r="181" spans="2:10" ht="11.25" customHeight="1">
      <c r="B181" s="133"/>
      <c r="C181" s="449" t="s">
        <v>466</v>
      </c>
      <c r="D181" s="450">
        <v>2852.0756940000001</v>
      </c>
      <c r="E181" s="450">
        <v>9571.1919999999991</v>
      </c>
      <c r="F181" s="450">
        <v>6640.1</v>
      </c>
      <c r="G181" s="450">
        <v>2301.1999999999998</v>
      </c>
      <c r="H181" s="450">
        <v>5107.3</v>
      </c>
      <c r="I181" s="485">
        <f t="shared" si="4"/>
        <v>29.798542271432858</v>
      </c>
      <c r="J181" s="132"/>
    </row>
    <row r="182" spans="2:10" ht="11.25" customHeight="1">
      <c r="B182" s="133"/>
      <c r="C182" s="449" t="s">
        <v>467</v>
      </c>
      <c r="D182" s="450">
        <v>2711.7360039999999</v>
      </c>
      <c r="E182" s="450">
        <v>9571.1919999999991</v>
      </c>
      <c r="F182" s="450">
        <v>6202.8</v>
      </c>
      <c r="G182" s="450">
        <v>2171</v>
      </c>
      <c r="H182" s="450">
        <v>4753.1000000000004</v>
      </c>
      <c r="I182" s="485">
        <f t="shared" si="4"/>
        <v>28.332270463281901</v>
      </c>
      <c r="J182" s="132"/>
    </row>
    <row r="183" spans="2:10" ht="11.25" customHeight="1">
      <c r="B183" s="133"/>
      <c r="C183" s="449" t="s">
        <v>468</v>
      </c>
      <c r="D183" s="450">
        <v>2559.9116119999999</v>
      </c>
      <c r="E183" s="450">
        <v>9571.1919999999991</v>
      </c>
      <c r="F183" s="450">
        <v>5963.5</v>
      </c>
      <c r="G183" s="450">
        <v>2093.6</v>
      </c>
      <c r="H183" s="450">
        <v>4534.7</v>
      </c>
      <c r="I183" s="485">
        <f t="shared" si="4"/>
        <v>26.746006265468292</v>
      </c>
      <c r="J183" s="132"/>
    </row>
    <row r="184" spans="2:10" ht="11.25" customHeight="1">
      <c r="B184" s="133"/>
      <c r="C184" s="449" t="s">
        <v>469</v>
      </c>
      <c r="D184" s="450">
        <v>2387.5507379999999</v>
      </c>
      <c r="E184" s="450">
        <v>9571.1919999999991</v>
      </c>
      <c r="F184" s="450">
        <v>5616.4</v>
      </c>
      <c r="G184" s="450">
        <v>1987.6</v>
      </c>
      <c r="H184" s="450">
        <v>4439.2</v>
      </c>
      <c r="I184" s="485">
        <f t="shared" si="4"/>
        <v>24.94517650466107</v>
      </c>
      <c r="J184" s="132"/>
    </row>
    <row r="185" spans="2:10" ht="11.25" customHeight="1">
      <c r="B185" s="133"/>
      <c r="C185" s="449" t="s">
        <v>470</v>
      </c>
      <c r="D185" s="450">
        <v>2182.0449349999999</v>
      </c>
      <c r="E185" s="450">
        <v>9571.1919999999991</v>
      </c>
      <c r="F185" s="450">
        <v>5933.7</v>
      </c>
      <c r="G185" s="450">
        <v>1990.9</v>
      </c>
      <c r="H185" s="450">
        <v>4462.5</v>
      </c>
      <c r="I185" s="485">
        <f t="shared" si="4"/>
        <v>22.798047881601374</v>
      </c>
      <c r="J185" s="132"/>
    </row>
    <row r="186" spans="2:10" ht="11.25" customHeight="1">
      <c r="B186" s="133"/>
      <c r="C186" s="826" t="s">
        <v>471</v>
      </c>
      <c r="D186" s="450">
        <v>2266.7847160000001</v>
      </c>
      <c r="E186" s="450">
        <v>9571.1919999999991</v>
      </c>
      <c r="F186" s="450">
        <v>6958.3</v>
      </c>
      <c r="G186" s="450">
        <v>2288.3000000000002</v>
      </c>
      <c r="H186" s="450">
        <v>4647</v>
      </c>
      <c r="I186" s="872">
        <f t="shared" si="4"/>
        <v>23.683410760122673</v>
      </c>
      <c r="J186" s="132"/>
    </row>
    <row r="187" spans="2:10" ht="11.25" customHeight="1">
      <c r="B187" s="133"/>
      <c r="C187" s="449" t="s">
        <v>546</v>
      </c>
      <c r="D187" s="450">
        <v>2184.7758279999998</v>
      </c>
      <c r="E187" s="450">
        <v>9571.1919999999991</v>
      </c>
      <c r="F187" s="450">
        <v>6908.4921599999989</v>
      </c>
      <c r="G187" s="450">
        <v>2454.29196</v>
      </c>
      <c r="H187" s="450">
        <v>4950.631031340361</v>
      </c>
      <c r="I187" s="485">
        <f t="shared" ref="I187:I198" si="5">(D187/E187)*100</f>
        <v>22.826580304731113</v>
      </c>
      <c r="J187" s="132"/>
    </row>
    <row r="188" spans="2:10" ht="11.25" customHeight="1">
      <c r="B188" s="133"/>
      <c r="C188" s="449" t="s">
        <v>547</v>
      </c>
      <c r="D188" s="450">
        <v>2138.257912</v>
      </c>
      <c r="E188" s="450">
        <v>9571.1919999999991</v>
      </c>
      <c r="F188" s="450">
        <v>7187.1752620000016</v>
      </c>
      <c r="G188" s="450">
        <v>2504.048940000001</v>
      </c>
      <c r="H188" s="450">
        <v>5168.9511643972382</v>
      </c>
      <c r="I188" s="485">
        <f t="shared" si="5"/>
        <v>22.34056021444351</v>
      </c>
      <c r="J188" s="132"/>
    </row>
    <row r="189" spans="2:10" ht="11.25" customHeight="1">
      <c r="B189" s="133"/>
      <c r="C189" s="449" t="s">
        <v>548</v>
      </c>
      <c r="D189" s="450">
        <v>3731.169668</v>
      </c>
      <c r="E189" s="450">
        <v>9571.1919999999991</v>
      </c>
      <c r="F189" s="450">
        <v>7213.1354259999989</v>
      </c>
      <c r="G189" s="450">
        <v>2543.8249800000003</v>
      </c>
      <c r="H189" s="450">
        <v>5357.1720690786015</v>
      </c>
      <c r="I189" s="485">
        <f t="shared" si="5"/>
        <v>38.983333194026407</v>
      </c>
      <c r="J189" s="132"/>
    </row>
    <row r="190" spans="2:10" ht="11.25" customHeight="1">
      <c r="B190" s="133"/>
      <c r="C190" s="449" t="s">
        <v>549</v>
      </c>
      <c r="D190" s="450">
        <v>4821.6129769999998</v>
      </c>
      <c r="E190" s="450">
        <v>9571.1919999999991</v>
      </c>
      <c r="F190" s="450">
        <v>7362.3373999999994</v>
      </c>
      <c r="G190" s="450">
        <v>2733.4783500000008</v>
      </c>
      <c r="H190" s="450">
        <v>5513.1861241943461</v>
      </c>
      <c r="I190" s="485">
        <f t="shared" si="5"/>
        <v>50.37630607556509</v>
      </c>
      <c r="J190" s="132"/>
    </row>
    <row r="191" spans="2:10" ht="11.25" customHeight="1">
      <c r="B191" s="133"/>
      <c r="C191" s="449" t="s">
        <v>550</v>
      </c>
      <c r="D191" s="450">
        <v>5003.5802000000003</v>
      </c>
      <c r="E191" s="450">
        <v>9571.1919999999991</v>
      </c>
      <c r="F191" s="450">
        <v>7407.9952199999971</v>
      </c>
      <c r="G191" s="450">
        <v>2770.1297768500008</v>
      </c>
      <c r="H191" s="450">
        <v>5528.5919879792082</v>
      </c>
      <c r="I191" s="485">
        <f t="shared" si="5"/>
        <v>52.277503157391479</v>
      </c>
      <c r="J191" s="132"/>
    </row>
    <row r="192" spans="2:10" ht="11.25" customHeight="1">
      <c r="B192" s="133"/>
      <c r="C192" s="449" t="s">
        <v>551</v>
      </c>
      <c r="D192" s="450">
        <v>4953.5781610000004</v>
      </c>
      <c r="E192" s="450">
        <v>9571.1919999999991</v>
      </c>
      <c r="F192" s="450">
        <v>7196.0134899999994</v>
      </c>
      <c r="G192" s="450">
        <v>2618.1798654500008</v>
      </c>
      <c r="H192" s="450">
        <v>5309.409809502582</v>
      </c>
      <c r="I192" s="485">
        <f t="shared" si="5"/>
        <v>51.755080882297634</v>
      </c>
      <c r="J192" s="132"/>
    </row>
    <row r="193" spans="2:12" ht="11.25" customHeight="1">
      <c r="B193" s="133"/>
      <c r="C193" s="449" t="s">
        <v>552</v>
      </c>
      <c r="D193" s="450">
        <v>4520.7186919999995</v>
      </c>
      <c r="E193" s="450">
        <v>9571.1919999999991</v>
      </c>
      <c r="F193" s="450">
        <v>6620.3645899999992</v>
      </c>
      <c r="G193" s="450">
        <v>2333.2576888099029</v>
      </c>
      <c r="H193" s="450">
        <v>4976.1824135549514</v>
      </c>
      <c r="I193" s="485">
        <f t="shared" si="5"/>
        <v>47.232556739014328</v>
      </c>
      <c r="J193" s="132"/>
    </row>
    <row r="194" spans="2:12" ht="11.25" customHeight="1">
      <c r="B194" s="133"/>
      <c r="C194" s="449" t="s">
        <v>553</v>
      </c>
      <c r="D194" s="450">
        <v>4142.8291356673335</v>
      </c>
      <c r="E194" s="450">
        <v>9571.1919999999991</v>
      </c>
      <c r="F194" s="450">
        <v>6193.5990699999984</v>
      </c>
      <c r="G194" s="450">
        <v>2201.8206451061278</v>
      </c>
      <c r="H194" s="450">
        <v>4626.3975465530648</v>
      </c>
      <c r="I194" s="485">
        <f t="shared" si="5"/>
        <v>43.284359311435125</v>
      </c>
      <c r="J194" s="132"/>
    </row>
    <row r="195" spans="2:12" ht="11.25" customHeight="1">
      <c r="B195" s="133"/>
      <c r="C195" s="449" t="s">
        <v>554</v>
      </c>
      <c r="D195" s="450">
        <v>3700.7442042497601</v>
      </c>
      <c r="E195" s="450">
        <v>9571.1919999999991</v>
      </c>
      <c r="F195" s="450">
        <v>5975.3806900000018</v>
      </c>
      <c r="G195" s="450">
        <v>2124.9577172513209</v>
      </c>
      <c r="H195" s="450">
        <v>4408.5786349256614</v>
      </c>
      <c r="I195" s="485">
        <f t="shared" si="5"/>
        <v>38.665447357547109</v>
      </c>
      <c r="J195" s="132"/>
    </row>
    <row r="196" spans="2:12" ht="11.25" customHeight="1">
      <c r="B196" s="133"/>
      <c r="C196" s="449" t="s">
        <v>555</v>
      </c>
      <c r="D196" s="450">
        <v>3530.7044902846792</v>
      </c>
      <c r="E196" s="450">
        <v>9571.1919999999991</v>
      </c>
      <c r="F196" s="450">
        <v>5635.8736320000007</v>
      </c>
      <c r="G196" s="450">
        <v>2020.3433047604576</v>
      </c>
      <c r="H196" s="450">
        <v>4309.2442112802291</v>
      </c>
      <c r="I196" s="485">
        <f t="shared" si="5"/>
        <v>36.888869121888682</v>
      </c>
      <c r="J196" s="132"/>
    </row>
    <row r="197" spans="2:12" ht="11.25" customHeight="1">
      <c r="B197" s="133"/>
      <c r="C197" s="449" t="s">
        <v>556</v>
      </c>
      <c r="D197" s="450">
        <v>3434.9973521005491</v>
      </c>
      <c r="E197" s="450">
        <v>9571.1919999999991</v>
      </c>
      <c r="F197" s="450">
        <v>5962.7520800000002</v>
      </c>
      <c r="G197" s="450">
        <v>2015.7596267500001</v>
      </c>
      <c r="H197" s="450">
        <v>4286.3366377446864</v>
      </c>
      <c r="I197" s="485">
        <f t="shared" si="5"/>
        <v>35.888919082393805</v>
      </c>
      <c r="J197" s="132"/>
    </row>
    <row r="198" spans="2:12" ht="11.25" customHeight="1">
      <c r="B198" s="133"/>
      <c r="C198" s="475" t="s">
        <v>557</v>
      </c>
      <c r="D198" s="476">
        <v>3455.6965058076053</v>
      </c>
      <c r="E198" s="476">
        <v>9571.1919999999991</v>
      </c>
      <c r="F198" s="476">
        <v>6947.4066300000031</v>
      </c>
      <c r="G198" s="476">
        <v>2315.0317157999998</v>
      </c>
      <c r="H198" s="476">
        <v>4412.3960767037843</v>
      </c>
      <c r="I198" s="492">
        <f t="shared" si="5"/>
        <v>36.105184242543729</v>
      </c>
      <c r="J198" s="132"/>
    </row>
    <row r="199" spans="2:12" ht="11.25" customHeight="1">
      <c r="B199" s="24"/>
      <c r="C199" s="23"/>
      <c r="D199" s="23"/>
      <c r="E199" s="23"/>
      <c r="F199" s="23"/>
      <c r="G199" s="23"/>
      <c r="H199" s="23"/>
      <c r="I199" s="23"/>
      <c r="J199" s="131"/>
    </row>
    <row r="200" spans="2:12" ht="11.25" customHeight="1">
      <c r="B200" s="24"/>
      <c r="C200" s="65" t="s">
        <v>215</v>
      </c>
      <c r="D200" s="65"/>
      <c r="E200" s="23"/>
      <c r="F200" s="23"/>
      <c r="G200" s="23"/>
      <c r="H200" s="23"/>
      <c r="I200" s="23"/>
      <c r="J200" s="131"/>
    </row>
    <row r="201" spans="2:12" ht="11.25" customHeight="1">
      <c r="B201" s="24"/>
      <c r="C201" s="526">
        <v>2014</v>
      </c>
      <c r="D201" s="527">
        <f>'Data 1'!I131</f>
        <v>39178.524159203997</v>
      </c>
      <c r="E201" s="23"/>
      <c r="F201" s="23"/>
      <c r="G201" s="23"/>
      <c r="H201" s="23"/>
      <c r="I201" s="23"/>
      <c r="J201" s="131"/>
    </row>
    <row r="202" spans="2:12" ht="11.25" customHeight="1">
      <c r="B202" s="24"/>
      <c r="C202" s="489">
        <v>2015</v>
      </c>
      <c r="D202" s="450">
        <f>'Data 1'!J131</f>
        <v>28379.011570850002</v>
      </c>
      <c r="E202" s="23"/>
      <c r="F202" s="23"/>
      <c r="G202" s="23"/>
      <c r="H202" s="23"/>
      <c r="I202" s="23"/>
      <c r="J202" s="131"/>
    </row>
    <row r="203" spans="2:12" ht="11.25" customHeight="1">
      <c r="B203" s="24"/>
      <c r="C203" s="489">
        <v>2016</v>
      </c>
      <c r="D203" s="450">
        <f>'Data 1'!K131</f>
        <v>36111.434365772002</v>
      </c>
      <c r="E203" s="23"/>
      <c r="F203" s="23"/>
      <c r="G203" s="23"/>
      <c r="H203" s="23"/>
      <c r="I203" s="23"/>
      <c r="J203" s="131"/>
    </row>
    <row r="204" spans="2:12" ht="11.25" customHeight="1">
      <c r="B204" s="24"/>
      <c r="C204" s="489">
        <v>2017</v>
      </c>
      <c r="D204" s="450">
        <f>'Data 1'!L131</f>
        <v>18447.346771659999</v>
      </c>
      <c r="E204" s="23"/>
      <c r="F204" s="23"/>
      <c r="G204" s="23"/>
      <c r="H204" s="23"/>
      <c r="I204" s="23"/>
      <c r="J204" s="131"/>
    </row>
    <row r="205" spans="2:12" ht="11.25" customHeight="1">
      <c r="B205" s="24"/>
      <c r="C205" s="528">
        <v>2018</v>
      </c>
      <c r="D205" s="529">
        <f>'Data 1'!M131</f>
        <v>34103.083826871996</v>
      </c>
      <c r="E205" s="23"/>
      <c r="F205" s="23"/>
      <c r="G205" s="23"/>
      <c r="H205" s="23"/>
      <c r="I205" s="23"/>
      <c r="J205" s="131"/>
    </row>
    <row r="206" spans="2:12" ht="11.25" customHeight="1">
      <c r="B206" s="24"/>
      <c r="C206" s="156"/>
      <c r="D206" s="157"/>
      <c r="E206" s="23"/>
      <c r="F206" s="23"/>
      <c r="G206" s="23"/>
      <c r="H206" s="23"/>
      <c r="I206" s="23"/>
      <c r="J206" s="131"/>
    </row>
    <row r="207" spans="2:12" ht="11.25" customHeight="1">
      <c r="B207" s="24"/>
      <c r="C207" s="129" t="s">
        <v>560</v>
      </c>
      <c r="D207" s="130"/>
      <c r="E207" s="130"/>
      <c r="F207" s="130"/>
      <c r="G207" s="117"/>
      <c r="H207" s="117"/>
      <c r="I207" s="131"/>
      <c r="J207" s="131"/>
    </row>
    <row r="208" spans="2:12" ht="11.25" customHeight="1">
      <c r="B208" s="24"/>
      <c r="C208" s="530"/>
      <c r="D208" s="1079" t="s">
        <v>219</v>
      </c>
      <c r="E208" s="1079"/>
      <c r="F208" s="1079"/>
      <c r="G208" s="1079" t="s">
        <v>220</v>
      </c>
      <c r="H208" s="1079"/>
      <c r="I208" s="1079"/>
      <c r="J208" s="852"/>
      <c r="K208" s="852" t="s">
        <v>170</v>
      </c>
      <c r="L208" s="852"/>
    </row>
    <row r="209" spans="2:12" ht="11.25" customHeight="1">
      <c r="B209" s="24"/>
      <c r="C209" s="433"/>
      <c r="D209" s="532" t="s">
        <v>449</v>
      </c>
      <c r="E209" s="533" t="s">
        <v>176</v>
      </c>
      <c r="F209" s="532" t="s">
        <v>221</v>
      </c>
      <c r="G209" s="532" t="s">
        <v>449</v>
      </c>
      <c r="H209" s="533" t="s">
        <v>176</v>
      </c>
      <c r="I209" s="532" t="s">
        <v>221</v>
      </c>
      <c r="J209" s="532" t="s">
        <v>449</v>
      </c>
      <c r="K209" s="533" t="s">
        <v>176</v>
      </c>
      <c r="L209" s="532" t="s">
        <v>221</v>
      </c>
    </row>
    <row r="210" spans="2:12" ht="11.25" customHeight="1">
      <c r="B210" s="24"/>
      <c r="C210" s="531" t="s">
        <v>143</v>
      </c>
      <c r="D210" s="479">
        <v>2546.8180000000002</v>
      </c>
      <c r="E210" s="479">
        <v>1049.2928920414292</v>
      </c>
      <c r="F210" s="866">
        <f>E210/D210</f>
        <v>0.41200152191535838</v>
      </c>
      <c r="G210" s="868">
        <v>909.476</v>
      </c>
      <c r="H210" s="479">
        <v>389.29089960654068</v>
      </c>
      <c r="I210" s="866">
        <f>H210/G210</f>
        <v>0.42803867238557219</v>
      </c>
      <c r="J210" s="868">
        <f>SUM(D210,G210)</f>
        <v>3456.2940000000003</v>
      </c>
      <c r="K210" s="868">
        <f>SUM(E210,H210)</f>
        <v>1438.58379164797</v>
      </c>
      <c r="L210" s="866">
        <f>K210/J210</f>
        <v>0.41622147642763313</v>
      </c>
    </row>
    <row r="211" spans="2:12" ht="11.25" customHeight="1">
      <c r="B211" s="24"/>
      <c r="C211" s="531" t="s">
        <v>144</v>
      </c>
      <c r="D211" s="479">
        <v>1681</v>
      </c>
      <c r="E211" s="479">
        <v>935.94582563859728</v>
      </c>
      <c r="F211" s="866">
        <f t="shared" ref="F211:F216" si="6">E211/D211</f>
        <v>0.55677919431207457</v>
      </c>
      <c r="G211" s="868">
        <v>3120.6</v>
      </c>
      <c r="H211" s="479">
        <v>1234.4565565385662</v>
      </c>
      <c r="I211" s="866">
        <f t="shared" ref="I211:I216" si="7">H211/G211</f>
        <v>0.39558307906766849</v>
      </c>
      <c r="J211" s="868">
        <f t="shared" ref="J211:J215" si="8">SUM(D211,G211)</f>
        <v>4801.6000000000004</v>
      </c>
      <c r="K211" s="868">
        <f t="shared" ref="K211:K215" si="9">SUM(E211,H211)</f>
        <v>2170.4023821771634</v>
      </c>
      <c r="L211" s="866">
        <f t="shared" ref="L211:L216" si="10">K211/J211</f>
        <v>0.45201649078997902</v>
      </c>
    </row>
    <row r="212" spans="2:12" ht="11.25" customHeight="1">
      <c r="B212" s="24"/>
      <c r="C212" s="531" t="s">
        <v>223</v>
      </c>
      <c r="D212" s="479">
        <v>2424.9229999999998</v>
      </c>
      <c r="E212" s="479">
        <v>1313.4897415456364</v>
      </c>
      <c r="F212" s="866">
        <f t="shared" si="6"/>
        <v>0.54166245342455677</v>
      </c>
      <c r="G212" s="868">
        <v>3791.8719999999998</v>
      </c>
      <c r="H212" s="479">
        <v>998.10000949727862</v>
      </c>
      <c r="I212" s="866">
        <f t="shared" si="7"/>
        <v>0.26322091291511912</v>
      </c>
      <c r="J212" s="868">
        <f t="shared" si="8"/>
        <v>6216.7950000000001</v>
      </c>
      <c r="K212" s="868">
        <f t="shared" si="9"/>
        <v>2311.5897510429149</v>
      </c>
      <c r="L212" s="866">
        <f t="shared" si="10"/>
        <v>0.37182981762192818</v>
      </c>
    </row>
    <row r="213" spans="2:12" ht="11.25" customHeight="1">
      <c r="B213" s="24"/>
      <c r="C213" s="531" t="s">
        <v>146</v>
      </c>
      <c r="D213" s="479" t="s">
        <v>44</v>
      </c>
      <c r="E213" s="479" t="s">
        <v>44</v>
      </c>
      <c r="F213" s="866" t="s">
        <v>44</v>
      </c>
      <c r="G213" s="868">
        <v>835.14400000000001</v>
      </c>
      <c r="H213" s="479">
        <v>388.10182679499854</v>
      </c>
      <c r="I213" s="866">
        <f t="shared" si="7"/>
        <v>0.46471246491024126</v>
      </c>
      <c r="J213" s="868">
        <f t="shared" si="8"/>
        <v>835.14400000000001</v>
      </c>
      <c r="K213" s="868">
        <f t="shared" si="9"/>
        <v>388.10182679499854</v>
      </c>
      <c r="L213" s="866">
        <f t="shared" si="10"/>
        <v>0.46471246491024126</v>
      </c>
    </row>
    <row r="214" spans="2:12" ht="11.25" customHeight="1">
      <c r="B214" s="24"/>
      <c r="C214" s="531" t="s">
        <v>224</v>
      </c>
      <c r="D214" s="479">
        <v>180.3</v>
      </c>
      <c r="E214" s="479">
        <v>156.65213008362028</v>
      </c>
      <c r="F214" s="866">
        <f t="shared" si="6"/>
        <v>0.86884154233843747</v>
      </c>
      <c r="G214" s="868">
        <v>669.1</v>
      </c>
      <c r="H214" s="479">
        <v>354.87464809241408</v>
      </c>
      <c r="I214" s="866">
        <f t="shared" si="7"/>
        <v>0.53037609937589902</v>
      </c>
      <c r="J214" s="868">
        <f t="shared" si="8"/>
        <v>849.40000000000009</v>
      </c>
      <c r="K214" s="868">
        <f t="shared" si="9"/>
        <v>511.52677817603433</v>
      </c>
      <c r="L214" s="866">
        <f t="shared" si="10"/>
        <v>0.60222130701204879</v>
      </c>
    </row>
    <row r="215" spans="2:12" ht="11.25" customHeight="1">
      <c r="B215" s="24"/>
      <c r="C215" s="531" t="s">
        <v>225</v>
      </c>
      <c r="D215" s="479">
        <v>2133.8380000000002</v>
      </c>
      <c r="E215" s="479">
        <v>1261.142733780626</v>
      </c>
      <c r="F215" s="866">
        <f t="shared" si="6"/>
        <v>0.59102084309147462</v>
      </c>
      <c r="G215" s="868">
        <v>245</v>
      </c>
      <c r="H215" s="479">
        <v>90.872565277806729</v>
      </c>
      <c r="I215" s="866">
        <f t="shared" si="7"/>
        <v>0.37090842970533361</v>
      </c>
      <c r="J215" s="868">
        <f t="shared" si="8"/>
        <v>2378.8380000000002</v>
      </c>
      <c r="K215" s="868">
        <f t="shared" si="9"/>
        <v>1352.0152990584327</v>
      </c>
      <c r="L215" s="866">
        <f t="shared" si="10"/>
        <v>0.56835114415459675</v>
      </c>
    </row>
    <row r="216" spans="2:12" ht="11.25" customHeight="1">
      <c r="B216" s="24"/>
      <c r="C216" s="433" t="s">
        <v>222</v>
      </c>
      <c r="D216" s="480">
        <f>SUM(D210:D215)</f>
        <v>8966.8790000000008</v>
      </c>
      <c r="E216" s="865">
        <f>SUM(E210:E215)</f>
        <v>4716.5233230899094</v>
      </c>
      <c r="F216" s="867">
        <f t="shared" si="6"/>
        <v>0.52599386286911076</v>
      </c>
      <c r="G216" s="865">
        <f>SUM(G210:G215)</f>
        <v>9571.1920000000009</v>
      </c>
      <c r="H216" s="865">
        <f>SUM(H210:H215)</f>
        <v>3455.6965058076048</v>
      </c>
      <c r="I216" s="867">
        <f t="shared" si="7"/>
        <v>0.36105184242543714</v>
      </c>
      <c r="J216" s="865">
        <f>SUM(J210:J215)</f>
        <v>18538.071</v>
      </c>
      <c r="K216" s="865">
        <f>SUM(K210:K215)</f>
        <v>8172.2198288975133</v>
      </c>
      <c r="L216" s="867">
        <f t="shared" si="10"/>
        <v>0.4408344227885152</v>
      </c>
    </row>
    <row r="217" spans="2:12" ht="11.25" customHeight="1">
      <c r="B217" s="24"/>
      <c r="C217" s="7"/>
      <c r="D217" s="22"/>
      <c r="E217" s="23"/>
      <c r="F217" s="23"/>
      <c r="G217" s="23"/>
      <c r="H217" s="23"/>
      <c r="I217" s="23"/>
      <c r="J217" s="131"/>
    </row>
    <row r="218" spans="2:12" ht="11.25" customHeight="1">
      <c r="B218" s="24"/>
      <c r="C218" s="129" t="s">
        <v>355</v>
      </c>
      <c r="D218" s="130"/>
      <c r="E218" s="130"/>
      <c r="F218" s="130"/>
      <c r="G218" s="11"/>
      <c r="H218" s="11"/>
      <c r="I218" s="131"/>
      <c r="J218" s="131"/>
    </row>
    <row r="219" spans="2:12" ht="11.25" customHeight="1">
      <c r="B219" s="24"/>
      <c r="C219" s="535"/>
      <c r="D219" s="536" t="s">
        <v>136</v>
      </c>
      <c r="E219" s="536" t="s">
        <v>135</v>
      </c>
      <c r="F219" s="536" t="s">
        <v>35</v>
      </c>
      <c r="G219" s="351"/>
      <c r="H219" s="352"/>
      <c r="I219"/>
      <c r="J219" s="23"/>
    </row>
    <row r="220" spans="2:12" ht="11.25" customHeight="1">
      <c r="B220" s="353"/>
      <c r="C220" s="537">
        <v>43101</v>
      </c>
      <c r="D220" s="989">
        <v>0</v>
      </c>
      <c r="E220" s="989">
        <v>31.934999999999999</v>
      </c>
      <c r="F220" s="989">
        <v>539.92584199999999</v>
      </c>
      <c r="G220" s="351"/>
      <c r="H220" s="68"/>
      <c r="I220" s="25"/>
      <c r="J220" s="23"/>
    </row>
    <row r="221" spans="2:12" ht="11.25" customHeight="1">
      <c r="B221" s="353"/>
      <c r="C221" s="537">
        <v>43102</v>
      </c>
      <c r="D221" s="989">
        <v>0</v>
      </c>
      <c r="E221" s="989">
        <v>28.401150000000001</v>
      </c>
      <c r="F221" s="989">
        <v>684.961951</v>
      </c>
      <c r="G221" s="351"/>
      <c r="H221" s="68"/>
      <c r="I221" s="25"/>
      <c r="J221" s="23"/>
    </row>
    <row r="222" spans="2:12" ht="11.25" customHeight="1">
      <c r="B222" s="353"/>
      <c r="C222" s="537">
        <v>43103</v>
      </c>
      <c r="D222" s="989">
        <v>0</v>
      </c>
      <c r="E222" s="989">
        <v>10.643700000000001</v>
      </c>
      <c r="F222" s="989">
        <v>713.4223199999999</v>
      </c>
      <c r="G222" s="351"/>
      <c r="H222" s="68"/>
      <c r="I222" s="25"/>
      <c r="J222" s="23"/>
    </row>
    <row r="223" spans="2:12" ht="11.25" customHeight="1">
      <c r="B223" s="353"/>
      <c r="C223" s="537">
        <v>43104</v>
      </c>
      <c r="D223" s="989">
        <v>0</v>
      </c>
      <c r="E223" s="989">
        <v>9.9719999999999995</v>
      </c>
      <c r="F223" s="989">
        <v>713.02727700000003</v>
      </c>
      <c r="G223" s="351"/>
      <c r="H223" s="68"/>
      <c r="I223" s="25"/>
      <c r="J223" s="23"/>
    </row>
    <row r="224" spans="2:12" ht="11.25" customHeight="1">
      <c r="B224" s="353"/>
      <c r="C224" s="537">
        <v>43105</v>
      </c>
      <c r="D224" s="989">
        <v>0</v>
      </c>
      <c r="E224" s="989">
        <v>9.9719999999999995</v>
      </c>
      <c r="F224" s="989">
        <v>685.08458600000006</v>
      </c>
      <c r="G224" s="351"/>
      <c r="H224" s="68"/>
      <c r="I224" s="25"/>
      <c r="J224" s="23"/>
    </row>
    <row r="225" spans="2:10" ht="11.25" customHeight="1">
      <c r="B225" s="353"/>
      <c r="C225" s="537">
        <v>43106</v>
      </c>
      <c r="D225" s="989">
        <v>0</v>
      </c>
      <c r="E225" s="989">
        <v>21.674900000000001</v>
      </c>
      <c r="F225" s="989">
        <v>604.37935100000004</v>
      </c>
      <c r="G225" s="351"/>
      <c r="H225" s="68"/>
      <c r="I225" s="25"/>
      <c r="J225" s="23"/>
    </row>
    <row r="226" spans="2:10" ht="11.25" customHeight="1">
      <c r="B226" s="353"/>
      <c r="C226" s="537">
        <v>43107</v>
      </c>
      <c r="D226" s="989">
        <v>0</v>
      </c>
      <c r="E226" s="989">
        <v>44.330351999999998</v>
      </c>
      <c r="F226" s="989">
        <v>635.38663800000006</v>
      </c>
      <c r="G226" s="351"/>
      <c r="H226" s="68"/>
      <c r="I226" s="25"/>
      <c r="J226" s="23"/>
    </row>
    <row r="227" spans="2:10" ht="11.25" customHeight="1">
      <c r="B227" s="353"/>
      <c r="C227" s="537">
        <v>43108</v>
      </c>
      <c r="D227" s="989">
        <v>0</v>
      </c>
      <c r="E227" s="989">
        <v>61.431249000000001</v>
      </c>
      <c r="F227" s="989">
        <v>775.46656200000007</v>
      </c>
      <c r="G227" s="351"/>
      <c r="H227" s="68"/>
      <c r="I227" s="25"/>
      <c r="J227" s="23"/>
    </row>
    <row r="228" spans="2:10" ht="11.25" customHeight="1">
      <c r="B228" s="353"/>
      <c r="C228" s="537">
        <v>43109</v>
      </c>
      <c r="D228" s="989">
        <v>0</v>
      </c>
      <c r="E228" s="989">
        <v>41.497844000000001</v>
      </c>
      <c r="F228" s="989">
        <v>813.13213600000006</v>
      </c>
      <c r="G228" s="351"/>
      <c r="H228" s="68"/>
      <c r="I228" s="25"/>
      <c r="J228" s="23"/>
    </row>
    <row r="229" spans="2:10" ht="11.25" customHeight="1">
      <c r="B229" s="353"/>
      <c r="C229" s="537">
        <v>43110</v>
      </c>
      <c r="D229" s="989">
        <v>0</v>
      </c>
      <c r="E229" s="989">
        <v>40.774321</v>
      </c>
      <c r="F229" s="989">
        <v>796.37229200000002</v>
      </c>
      <c r="G229" s="351"/>
      <c r="H229" s="68"/>
      <c r="I229" s="25"/>
      <c r="J229" s="23"/>
    </row>
    <row r="230" spans="2:10" ht="11.25" customHeight="1">
      <c r="B230" s="353"/>
      <c r="C230" s="537">
        <v>43111</v>
      </c>
      <c r="D230" s="989">
        <v>0</v>
      </c>
      <c r="E230" s="989">
        <v>46.268867</v>
      </c>
      <c r="F230" s="989">
        <v>793.19668000000001</v>
      </c>
      <c r="G230" s="351"/>
      <c r="H230" s="68"/>
      <c r="I230" s="25"/>
      <c r="J230" s="23"/>
    </row>
    <row r="231" spans="2:10" ht="11.25" customHeight="1">
      <c r="B231" s="353"/>
      <c r="C231" s="537">
        <v>43112</v>
      </c>
      <c r="D231" s="989">
        <v>0</v>
      </c>
      <c r="E231" s="989">
        <v>43.956000000000003</v>
      </c>
      <c r="F231" s="989">
        <v>790.71929</v>
      </c>
      <c r="G231" s="351"/>
      <c r="H231" s="68"/>
      <c r="I231" s="25"/>
      <c r="J231" s="23"/>
    </row>
    <row r="232" spans="2:10" ht="11.25" customHeight="1">
      <c r="B232" s="353"/>
      <c r="C232" s="537">
        <v>43113</v>
      </c>
      <c r="D232" s="989">
        <v>0</v>
      </c>
      <c r="E232" s="989">
        <v>31.118955000000003</v>
      </c>
      <c r="F232" s="989">
        <v>721.37014800000009</v>
      </c>
      <c r="G232" s="351"/>
      <c r="H232"/>
      <c r="I232" s="25"/>
      <c r="J232" s="23"/>
    </row>
    <row r="233" spans="2:10" ht="11.25" customHeight="1">
      <c r="B233" s="353"/>
      <c r="C233" s="537">
        <v>43114</v>
      </c>
      <c r="D233" s="989">
        <v>0</v>
      </c>
      <c r="E233" s="989">
        <v>18.4056</v>
      </c>
      <c r="F233" s="989">
        <v>671.39483900000005</v>
      </c>
      <c r="G233" s="351"/>
      <c r="H233"/>
      <c r="I233" s="25"/>
      <c r="J233" s="23"/>
    </row>
    <row r="234" spans="2:10" ht="11.25" customHeight="1">
      <c r="B234" s="353" t="s">
        <v>284</v>
      </c>
      <c r="C234" s="537">
        <v>43115</v>
      </c>
      <c r="D234" s="989">
        <v>0</v>
      </c>
      <c r="E234" s="989">
        <v>20.273463</v>
      </c>
      <c r="F234" s="989">
        <v>793.55605100000002</v>
      </c>
      <c r="G234" s="351"/>
      <c r="H234"/>
      <c r="I234"/>
      <c r="J234" s="23"/>
    </row>
    <row r="235" spans="2:10" ht="11.25" customHeight="1">
      <c r="B235" s="353"/>
      <c r="C235" s="537">
        <v>43116</v>
      </c>
      <c r="D235" s="989">
        <v>0</v>
      </c>
      <c r="E235" s="989">
        <v>18.424799999999998</v>
      </c>
      <c r="F235" s="989">
        <v>792.076188</v>
      </c>
      <c r="G235" s="351"/>
      <c r="H235"/>
      <c r="I235"/>
      <c r="J235" s="23"/>
    </row>
    <row r="236" spans="2:10" ht="11.25" customHeight="1">
      <c r="B236" s="353"/>
      <c r="C236" s="537">
        <v>43117</v>
      </c>
      <c r="D236" s="989">
        <v>0</v>
      </c>
      <c r="E236" s="989">
        <v>18.424799999999998</v>
      </c>
      <c r="F236" s="989">
        <v>776.99084199999993</v>
      </c>
      <c r="G236" s="351"/>
      <c r="H236"/>
      <c r="I236"/>
      <c r="J236" s="23"/>
    </row>
    <row r="237" spans="2:10" ht="11.25" customHeight="1">
      <c r="B237" s="353"/>
      <c r="C237" s="537">
        <v>43118</v>
      </c>
      <c r="D237" s="989">
        <v>0</v>
      </c>
      <c r="E237" s="989">
        <v>24.659101999999997</v>
      </c>
      <c r="F237" s="989">
        <v>776.70866799999999</v>
      </c>
      <c r="G237" s="351"/>
      <c r="H237"/>
      <c r="I237"/>
      <c r="J237" s="23"/>
    </row>
    <row r="238" spans="2:10" ht="11.25" customHeight="1">
      <c r="B238" s="353"/>
      <c r="C238" s="537">
        <v>43119</v>
      </c>
      <c r="D238" s="989">
        <v>0</v>
      </c>
      <c r="E238" s="989">
        <v>18.227737000000001</v>
      </c>
      <c r="F238" s="989">
        <v>771.68961200000001</v>
      </c>
      <c r="G238" s="351"/>
      <c r="H238"/>
      <c r="I238"/>
      <c r="J238" s="23"/>
    </row>
    <row r="239" spans="2:10" ht="11.25" customHeight="1">
      <c r="B239" s="353"/>
      <c r="C239" s="537">
        <v>43120</v>
      </c>
      <c r="D239" s="989">
        <v>0</v>
      </c>
      <c r="E239" s="989">
        <v>29.758599999999998</v>
      </c>
      <c r="F239" s="989">
        <v>687.73031100000003</v>
      </c>
      <c r="G239" s="351"/>
      <c r="H239"/>
      <c r="I239"/>
      <c r="J239" s="23"/>
    </row>
    <row r="240" spans="2:10" ht="11.25" customHeight="1">
      <c r="B240" s="353"/>
      <c r="C240" s="537">
        <v>43121</v>
      </c>
      <c r="D240" s="989">
        <v>0</v>
      </c>
      <c r="E240" s="989">
        <v>37.197033000000005</v>
      </c>
      <c r="F240" s="989">
        <v>629.64224399999989</v>
      </c>
      <c r="G240" s="351"/>
      <c r="H240"/>
      <c r="I240"/>
      <c r="J240" s="23"/>
    </row>
    <row r="241" spans="2:10" ht="11.25" customHeight="1">
      <c r="B241" s="353"/>
      <c r="C241" s="537">
        <v>43122</v>
      </c>
      <c r="D241" s="989">
        <v>0</v>
      </c>
      <c r="E241" s="989">
        <v>33.617559999999997</v>
      </c>
      <c r="F241" s="989">
        <v>737.60137899999995</v>
      </c>
      <c r="G241" s="351"/>
      <c r="H241"/>
      <c r="I241"/>
      <c r="J241" s="23"/>
    </row>
    <row r="242" spans="2:10" ht="11.25" customHeight="1">
      <c r="B242" s="353"/>
      <c r="C242" s="537">
        <v>43123</v>
      </c>
      <c r="D242" s="989">
        <v>0</v>
      </c>
      <c r="E242" s="989">
        <v>45.485682000000004</v>
      </c>
      <c r="F242" s="989">
        <v>752.49824000000001</v>
      </c>
      <c r="G242" s="351"/>
      <c r="H242"/>
      <c r="I242"/>
      <c r="J242" s="23"/>
    </row>
    <row r="243" spans="2:10" ht="11.25" customHeight="1">
      <c r="B243" s="353"/>
      <c r="C243" s="537">
        <v>43124</v>
      </c>
      <c r="D243" s="989">
        <v>0</v>
      </c>
      <c r="E243" s="989">
        <v>30.100125999999999</v>
      </c>
      <c r="F243" s="989">
        <v>755.11786399999994</v>
      </c>
      <c r="G243" s="351"/>
      <c r="H243"/>
      <c r="I243"/>
      <c r="J243" s="23"/>
    </row>
    <row r="244" spans="2:10" ht="11.25" customHeight="1">
      <c r="B244" s="353"/>
      <c r="C244" s="537">
        <v>43125</v>
      </c>
      <c r="D244" s="989">
        <v>0</v>
      </c>
      <c r="E244" s="989">
        <v>38.065826000000001</v>
      </c>
      <c r="F244" s="989">
        <v>767.82318899999996</v>
      </c>
      <c r="G244" s="351"/>
      <c r="H244"/>
      <c r="I244"/>
      <c r="J244" s="23"/>
    </row>
    <row r="245" spans="2:10" ht="11.25" customHeight="1">
      <c r="B245" s="353"/>
      <c r="C245" s="537">
        <v>43126</v>
      </c>
      <c r="D245" s="989">
        <v>0</v>
      </c>
      <c r="E245" s="989">
        <v>37.888866</v>
      </c>
      <c r="F245" s="989">
        <v>779.35270700000001</v>
      </c>
      <c r="G245" s="351"/>
      <c r="H245"/>
      <c r="I245"/>
      <c r="J245" s="23"/>
    </row>
    <row r="246" spans="2:10" ht="11.25" customHeight="1">
      <c r="B246" s="353"/>
      <c r="C246" s="537">
        <v>43127</v>
      </c>
      <c r="D246" s="989">
        <v>0</v>
      </c>
      <c r="E246" s="989">
        <v>26.476200000000002</v>
      </c>
      <c r="F246" s="989">
        <v>698.01492700000006</v>
      </c>
      <c r="G246" s="351"/>
      <c r="H246"/>
      <c r="I246"/>
      <c r="J246" s="23"/>
    </row>
    <row r="247" spans="2:10" ht="11.25" customHeight="1">
      <c r="B247" s="353"/>
      <c r="C247" s="537">
        <v>43128</v>
      </c>
      <c r="D247" s="989">
        <v>0</v>
      </c>
      <c r="E247" s="989">
        <v>22.831199999999999</v>
      </c>
      <c r="F247" s="989">
        <v>647.42634199999998</v>
      </c>
      <c r="G247" s="351"/>
      <c r="H247"/>
      <c r="I247"/>
      <c r="J247" s="23"/>
    </row>
    <row r="248" spans="2:10" ht="11.25" customHeight="1">
      <c r="B248" s="353"/>
      <c r="C248" s="537">
        <v>43129</v>
      </c>
      <c r="D248" s="989">
        <v>0</v>
      </c>
      <c r="E248" s="989">
        <v>29.058138</v>
      </c>
      <c r="F248" s="989">
        <v>753.06181600000002</v>
      </c>
      <c r="G248" s="351"/>
      <c r="H248"/>
      <c r="I248"/>
      <c r="J248" s="23"/>
    </row>
    <row r="249" spans="2:10" ht="11.25" customHeight="1">
      <c r="B249" s="353"/>
      <c r="C249" s="537">
        <v>43130</v>
      </c>
      <c r="D249" s="989">
        <v>0</v>
      </c>
      <c r="E249" s="989">
        <v>29.180366999999997</v>
      </c>
      <c r="F249" s="989">
        <v>770.39563399999997</v>
      </c>
      <c r="G249" s="351"/>
      <c r="H249"/>
      <c r="I249"/>
      <c r="J249" s="23"/>
    </row>
    <row r="250" spans="2:10" ht="11.25" customHeight="1">
      <c r="B250" s="353"/>
      <c r="C250" s="537">
        <v>43131</v>
      </c>
      <c r="D250" s="989">
        <v>0</v>
      </c>
      <c r="E250" s="989">
        <v>53.971207999999997</v>
      </c>
      <c r="F250" s="989">
        <v>768.20031099999994</v>
      </c>
      <c r="G250" s="351"/>
      <c r="H250"/>
      <c r="I250"/>
      <c r="J250" s="23"/>
    </row>
    <row r="251" spans="2:10" ht="11.25" customHeight="1">
      <c r="B251" s="353"/>
      <c r="C251" s="537">
        <v>43132</v>
      </c>
      <c r="D251" s="989">
        <v>5.8938000000000006</v>
      </c>
      <c r="E251" s="989">
        <v>39.275750000000002</v>
      </c>
      <c r="F251" s="989">
        <v>786.96689700000002</v>
      </c>
      <c r="G251" s="351"/>
      <c r="H251"/>
      <c r="I251"/>
      <c r="J251" s="23"/>
    </row>
    <row r="252" spans="2:10" ht="11.25" customHeight="1">
      <c r="B252" s="353"/>
      <c r="C252" s="537">
        <v>43133</v>
      </c>
      <c r="D252" s="989">
        <v>22.886400000000002</v>
      </c>
      <c r="E252" s="989">
        <v>19.417650000000002</v>
      </c>
      <c r="F252" s="989">
        <v>794.34671900000001</v>
      </c>
      <c r="G252" s="351"/>
      <c r="H252"/>
      <c r="I252"/>
      <c r="J252" s="23"/>
    </row>
    <row r="253" spans="2:10" ht="11.25" customHeight="1">
      <c r="B253" s="353"/>
      <c r="C253" s="537">
        <v>43134</v>
      </c>
      <c r="D253" s="989">
        <v>32.474400000000003</v>
      </c>
      <c r="E253" s="989">
        <v>9.9719999999999995</v>
      </c>
      <c r="F253" s="989">
        <v>715.32157700000005</v>
      </c>
      <c r="G253" s="351"/>
      <c r="H253"/>
      <c r="I253"/>
      <c r="J253" s="23"/>
    </row>
    <row r="254" spans="2:10" ht="11.25" customHeight="1">
      <c r="B254" s="353"/>
      <c r="C254" s="537">
        <v>43135</v>
      </c>
      <c r="D254" s="989">
        <v>31.964400000000001</v>
      </c>
      <c r="E254" s="989">
        <v>13.821702999999999</v>
      </c>
      <c r="F254" s="989">
        <v>681.13276699999994</v>
      </c>
      <c r="G254" s="351"/>
      <c r="H254"/>
      <c r="I254"/>
      <c r="J254" s="23"/>
    </row>
    <row r="255" spans="2:10" ht="11.25" customHeight="1">
      <c r="B255" s="353"/>
      <c r="C255" s="537">
        <v>43136</v>
      </c>
      <c r="D255" s="989">
        <v>22.886400000000002</v>
      </c>
      <c r="E255" s="989">
        <v>9.9719999999999995</v>
      </c>
      <c r="F255" s="989">
        <v>809.917869</v>
      </c>
      <c r="G255" s="351"/>
      <c r="H255"/>
      <c r="I255"/>
      <c r="J255" s="23"/>
    </row>
    <row r="256" spans="2:10" ht="11.25" customHeight="1">
      <c r="B256" s="353"/>
      <c r="C256" s="537">
        <v>43137</v>
      </c>
      <c r="D256" s="989">
        <v>19.885203000000001</v>
      </c>
      <c r="E256" s="989">
        <v>15.030025</v>
      </c>
      <c r="F256" s="989">
        <v>820.831368</v>
      </c>
      <c r="G256" s="351"/>
      <c r="H256"/>
      <c r="I256"/>
      <c r="J256" s="23"/>
    </row>
    <row r="257" spans="2:10" ht="11.25" customHeight="1">
      <c r="B257" s="353"/>
      <c r="C257" s="537">
        <v>43138</v>
      </c>
      <c r="D257" s="989">
        <v>12.859200000000001</v>
      </c>
      <c r="E257" s="989">
        <v>23.929792000000003</v>
      </c>
      <c r="F257" s="989">
        <v>829.6389200000001</v>
      </c>
      <c r="G257" s="351"/>
      <c r="H257"/>
      <c r="I257"/>
      <c r="J257" s="23"/>
    </row>
    <row r="258" spans="2:10" ht="11.25" customHeight="1">
      <c r="B258" s="353"/>
      <c r="C258" s="537">
        <v>43139</v>
      </c>
      <c r="D258" s="989">
        <v>12.859200000000001</v>
      </c>
      <c r="E258" s="989">
        <v>14.277492000000001</v>
      </c>
      <c r="F258" s="989">
        <v>835.89350000000002</v>
      </c>
      <c r="G258" s="351"/>
      <c r="H258"/>
      <c r="I258"/>
      <c r="J258" s="23"/>
    </row>
    <row r="259" spans="2:10" ht="11.25" customHeight="1">
      <c r="B259" s="353"/>
      <c r="C259" s="537">
        <v>43140</v>
      </c>
      <c r="D259" s="989">
        <v>12.859200000000001</v>
      </c>
      <c r="E259" s="989">
        <v>22.040256000000003</v>
      </c>
      <c r="F259" s="989">
        <v>828.52371600000004</v>
      </c>
      <c r="G259" s="351"/>
      <c r="H259"/>
      <c r="I259"/>
      <c r="J259" s="23"/>
    </row>
    <row r="260" spans="2:10" ht="11.25" customHeight="1">
      <c r="B260" s="353"/>
      <c r="C260" s="537">
        <v>43141</v>
      </c>
      <c r="D260" s="989">
        <v>12.859200000000001</v>
      </c>
      <c r="E260" s="989">
        <v>18.994113000000002</v>
      </c>
      <c r="F260" s="989">
        <v>732.13385300000004</v>
      </c>
      <c r="G260" s="351"/>
      <c r="H260"/>
      <c r="I260"/>
      <c r="J260" s="23"/>
    </row>
    <row r="261" spans="2:10" ht="11.25" customHeight="1">
      <c r="B261" s="353"/>
      <c r="C261" s="537">
        <v>43142</v>
      </c>
      <c r="D261" s="989">
        <v>12.859200000000001</v>
      </c>
      <c r="E261" s="989">
        <v>28.076550000000001</v>
      </c>
      <c r="F261" s="989">
        <v>667.35002500000007</v>
      </c>
      <c r="G261" s="351"/>
      <c r="H261"/>
      <c r="I261"/>
      <c r="J261" s="23"/>
    </row>
    <row r="262" spans="2:10" ht="11.25" customHeight="1">
      <c r="B262" s="353"/>
      <c r="C262" s="537">
        <v>43143</v>
      </c>
      <c r="D262" s="989">
        <v>12.859200000000001</v>
      </c>
      <c r="E262" s="989">
        <v>22.457891</v>
      </c>
      <c r="F262" s="989">
        <v>789.61186899999996</v>
      </c>
      <c r="G262" s="351"/>
      <c r="H262"/>
      <c r="I262"/>
      <c r="J262" s="23"/>
    </row>
    <row r="263" spans="2:10" ht="11.25" customHeight="1">
      <c r="B263" s="353"/>
      <c r="C263" s="537">
        <v>43144</v>
      </c>
      <c r="D263" s="989">
        <v>12.859200000000001</v>
      </c>
      <c r="E263" s="989">
        <v>20.817799999999998</v>
      </c>
      <c r="F263" s="989">
        <v>810.8942219999999</v>
      </c>
      <c r="G263" s="351"/>
      <c r="H263"/>
      <c r="I263"/>
      <c r="J263" s="23"/>
    </row>
    <row r="264" spans="2:10" ht="11.25" customHeight="1">
      <c r="B264" s="353"/>
      <c r="C264" s="537">
        <v>43145</v>
      </c>
      <c r="D264" s="989">
        <v>12.859200000000001</v>
      </c>
      <c r="E264" s="989">
        <v>28.645433000000001</v>
      </c>
      <c r="F264" s="989">
        <v>802.54012999999998</v>
      </c>
      <c r="G264" s="351"/>
      <c r="H264"/>
      <c r="I264"/>
      <c r="J264" s="23"/>
    </row>
    <row r="265" spans="2:10" ht="11.25" customHeight="1">
      <c r="B265" s="353" t="s">
        <v>285</v>
      </c>
      <c r="C265" s="537">
        <v>43146</v>
      </c>
      <c r="D265" s="989">
        <v>12.859200000000001</v>
      </c>
      <c r="E265" s="989">
        <v>27.255447</v>
      </c>
      <c r="F265" s="989">
        <v>777.19360900000004</v>
      </c>
      <c r="G265" s="351"/>
      <c r="H265"/>
      <c r="I265"/>
      <c r="J265" s="23"/>
    </row>
    <row r="266" spans="2:10" ht="11.25" customHeight="1">
      <c r="B266" s="353"/>
      <c r="C266" s="537">
        <v>43147</v>
      </c>
      <c r="D266" s="989">
        <v>12.859200000000001</v>
      </c>
      <c r="E266" s="989">
        <v>26.8872</v>
      </c>
      <c r="F266" s="989">
        <v>757.97382999999991</v>
      </c>
      <c r="G266" s="351"/>
      <c r="H266"/>
      <c r="I266"/>
      <c r="J266" s="23"/>
    </row>
    <row r="267" spans="2:10" ht="11.25" customHeight="1">
      <c r="B267" s="353"/>
      <c r="C267" s="537">
        <v>43148</v>
      </c>
      <c r="D267" s="989">
        <v>26.2392</v>
      </c>
      <c r="E267" s="989">
        <v>27.241700000000002</v>
      </c>
      <c r="F267" s="989">
        <v>675.343121</v>
      </c>
      <c r="G267" s="351"/>
      <c r="H267"/>
      <c r="I267"/>
      <c r="J267" s="23"/>
    </row>
    <row r="268" spans="2:10" ht="11.25" customHeight="1">
      <c r="B268" s="353"/>
      <c r="C268" s="537">
        <v>43149</v>
      </c>
      <c r="D268" s="989">
        <v>24.473783000000001</v>
      </c>
      <c r="E268" s="989">
        <v>45.450040000000001</v>
      </c>
      <c r="F268" s="989">
        <v>633.11323199999993</v>
      </c>
      <c r="G268" s="351"/>
      <c r="H268"/>
      <c r="I268"/>
      <c r="J268" s="23"/>
    </row>
    <row r="269" spans="2:10" ht="11.25" customHeight="1">
      <c r="B269" s="353"/>
      <c r="C269" s="537">
        <v>43150</v>
      </c>
      <c r="D269" s="989">
        <v>21.3096</v>
      </c>
      <c r="E269" s="989">
        <v>44.345624999999998</v>
      </c>
      <c r="F269" s="989">
        <v>747.46123699999998</v>
      </c>
      <c r="G269" s="351"/>
      <c r="H269"/>
      <c r="I269"/>
      <c r="J269" s="23"/>
    </row>
    <row r="270" spans="2:10" ht="11.25" customHeight="1">
      <c r="B270" s="353"/>
      <c r="C270" s="537">
        <v>43151</v>
      </c>
      <c r="D270" s="989">
        <v>21.3096</v>
      </c>
      <c r="E270" s="989">
        <v>40.420400000000001</v>
      </c>
      <c r="F270" s="989">
        <v>755.37491399999999</v>
      </c>
      <c r="G270" s="351"/>
      <c r="H270"/>
      <c r="I270"/>
      <c r="J270" s="23"/>
    </row>
    <row r="271" spans="2:10" ht="11.25" customHeight="1">
      <c r="B271" s="353"/>
      <c r="C271" s="537">
        <v>43152</v>
      </c>
      <c r="D271" s="989">
        <v>21.3096</v>
      </c>
      <c r="E271" s="989">
        <v>39.174349999999997</v>
      </c>
      <c r="F271" s="989">
        <v>760.05267099999992</v>
      </c>
      <c r="G271" s="351"/>
      <c r="H271"/>
      <c r="I271"/>
      <c r="J271" s="23"/>
    </row>
    <row r="272" spans="2:10" ht="11.25" customHeight="1">
      <c r="B272" s="353"/>
      <c r="C272" s="537">
        <v>43153</v>
      </c>
      <c r="D272" s="989">
        <v>21.3096</v>
      </c>
      <c r="E272" s="989">
        <v>35.9358</v>
      </c>
      <c r="F272" s="989">
        <v>772.46203600000001</v>
      </c>
      <c r="G272" s="351"/>
      <c r="H272"/>
      <c r="I272"/>
      <c r="J272" s="23"/>
    </row>
    <row r="273" spans="2:10" ht="11.25" customHeight="1">
      <c r="B273" s="353"/>
      <c r="C273" s="537">
        <v>43154</v>
      </c>
      <c r="D273" s="989">
        <v>21.3096</v>
      </c>
      <c r="E273" s="989">
        <v>35.505600000000001</v>
      </c>
      <c r="F273" s="989">
        <v>778.26843999999994</v>
      </c>
      <c r="G273" s="351"/>
      <c r="H273"/>
      <c r="I273"/>
      <c r="J273" s="23"/>
    </row>
    <row r="274" spans="2:10" ht="11.25" customHeight="1">
      <c r="B274" s="353"/>
      <c r="C274" s="537">
        <v>43155</v>
      </c>
      <c r="D274" s="989">
        <v>21.3096</v>
      </c>
      <c r="E274" s="989">
        <v>40.835595999999995</v>
      </c>
      <c r="F274" s="989">
        <v>697.51039400000002</v>
      </c>
      <c r="G274" s="351"/>
      <c r="H274"/>
      <c r="I274"/>
      <c r="J274" s="23"/>
    </row>
    <row r="275" spans="2:10" ht="11.25" customHeight="1">
      <c r="B275" s="353"/>
      <c r="C275" s="537">
        <v>43156</v>
      </c>
      <c r="D275" s="989">
        <v>29.158866999999997</v>
      </c>
      <c r="E275" s="989">
        <v>25.283325000000001</v>
      </c>
      <c r="F275" s="989">
        <v>643.54756900000007</v>
      </c>
      <c r="G275" s="351"/>
      <c r="H275"/>
      <c r="I275"/>
      <c r="J275" s="23"/>
    </row>
    <row r="276" spans="2:10" ht="11.25" customHeight="1">
      <c r="B276" s="353"/>
      <c r="C276" s="537">
        <v>43157</v>
      </c>
      <c r="D276" s="989">
        <v>30.650400000000001</v>
      </c>
      <c r="E276" s="989">
        <v>42.212951000000004</v>
      </c>
      <c r="F276" s="989">
        <v>767.07489399999997</v>
      </c>
      <c r="G276" s="351"/>
      <c r="H276"/>
      <c r="I276"/>
      <c r="J276" s="23"/>
    </row>
    <row r="277" spans="2:10" ht="11.25" customHeight="1">
      <c r="B277" s="353"/>
      <c r="C277" s="537">
        <v>43158</v>
      </c>
      <c r="D277" s="989">
        <v>30.650400000000001</v>
      </c>
      <c r="E277" s="989">
        <v>35.459815999999996</v>
      </c>
      <c r="F277" s="989">
        <v>809.77714200000003</v>
      </c>
      <c r="G277" s="351"/>
      <c r="H277"/>
      <c r="I277"/>
      <c r="J277" s="23"/>
    </row>
    <row r="278" spans="2:10" ht="11.25" customHeight="1">
      <c r="B278" s="353"/>
      <c r="C278" s="537">
        <v>43159</v>
      </c>
      <c r="D278" s="989">
        <v>30.650400000000001</v>
      </c>
      <c r="E278" s="989">
        <v>54.145631000000002</v>
      </c>
      <c r="F278" s="989">
        <v>794.51964199999998</v>
      </c>
      <c r="G278" s="351"/>
      <c r="H278"/>
      <c r="I278"/>
      <c r="J278" s="23"/>
    </row>
    <row r="279" spans="2:10" ht="11.25" customHeight="1">
      <c r="B279" s="353"/>
      <c r="C279" s="537">
        <v>43160</v>
      </c>
      <c r="D279" s="989">
        <v>30.650400000000001</v>
      </c>
      <c r="E279" s="989">
        <v>68.739339999999999</v>
      </c>
      <c r="F279" s="989">
        <v>788.85945600000002</v>
      </c>
      <c r="G279" s="351"/>
      <c r="H279"/>
      <c r="I279"/>
      <c r="J279" s="23"/>
    </row>
    <row r="280" spans="2:10" ht="11.25" customHeight="1">
      <c r="B280" s="353"/>
      <c r="C280" s="537">
        <v>43161</v>
      </c>
      <c r="D280" s="989">
        <v>30.641470000000002</v>
      </c>
      <c r="E280" s="989">
        <v>62.619199999999999</v>
      </c>
      <c r="F280" s="989">
        <v>787.18233499999997</v>
      </c>
      <c r="G280" s="351"/>
      <c r="H280"/>
      <c r="I280"/>
      <c r="J280" s="23"/>
    </row>
    <row r="281" spans="2:10" ht="11.25" customHeight="1">
      <c r="B281" s="353"/>
      <c r="C281" s="537">
        <v>43162</v>
      </c>
      <c r="D281" s="989">
        <v>19.398599999999998</v>
      </c>
      <c r="E281" s="989">
        <v>79.939399999999992</v>
      </c>
      <c r="F281" s="989">
        <v>679.86859199999992</v>
      </c>
      <c r="G281" s="351"/>
      <c r="H281"/>
      <c r="I281"/>
      <c r="J281" s="23"/>
    </row>
    <row r="282" spans="2:10" ht="11.25" customHeight="1">
      <c r="B282" s="353"/>
      <c r="C282" s="537">
        <v>43163</v>
      </c>
      <c r="D282" s="989">
        <v>53.505600000000001</v>
      </c>
      <c r="E282" s="989">
        <v>83.391660000000002</v>
      </c>
      <c r="F282" s="989">
        <v>625.54233900000008</v>
      </c>
      <c r="G282" s="351"/>
      <c r="H282"/>
      <c r="I282"/>
      <c r="J282" s="23"/>
    </row>
    <row r="283" spans="2:10" ht="11.25" customHeight="1">
      <c r="B283" s="353"/>
      <c r="C283" s="537">
        <v>43164</v>
      </c>
      <c r="D283" s="989">
        <v>53.679199999999994</v>
      </c>
      <c r="E283" s="989">
        <v>74.475517000000011</v>
      </c>
      <c r="F283" s="989">
        <v>751.82650699999999</v>
      </c>
      <c r="G283" s="351"/>
      <c r="H283"/>
      <c r="I283"/>
      <c r="J283" s="23"/>
    </row>
    <row r="284" spans="2:10" ht="11.25" customHeight="1">
      <c r="B284" s="353"/>
      <c r="C284" s="537">
        <v>43165</v>
      </c>
      <c r="D284" s="989">
        <v>56.974932000000003</v>
      </c>
      <c r="E284" s="989">
        <v>65.040099999999995</v>
      </c>
      <c r="F284" s="989">
        <v>768.33890300000007</v>
      </c>
      <c r="G284" s="351"/>
      <c r="H284"/>
      <c r="I284"/>
      <c r="J284" s="23"/>
    </row>
    <row r="285" spans="2:10" ht="11.25" customHeight="1">
      <c r="B285" s="353"/>
      <c r="C285" s="537">
        <v>43166</v>
      </c>
      <c r="D285" s="989">
        <v>48.5304</v>
      </c>
      <c r="E285" s="989">
        <v>63.459099999999999</v>
      </c>
      <c r="F285" s="989">
        <v>761.905033</v>
      </c>
      <c r="G285" s="351"/>
      <c r="H285"/>
      <c r="I285"/>
      <c r="J285" s="23"/>
    </row>
    <row r="286" spans="2:10" ht="11.25" customHeight="1">
      <c r="B286" s="353"/>
      <c r="C286" s="537">
        <v>43167</v>
      </c>
      <c r="D286" s="989">
        <v>47.464533000000003</v>
      </c>
      <c r="E286" s="989">
        <v>59.740199999999994</v>
      </c>
      <c r="F286" s="989">
        <v>754.50181700000007</v>
      </c>
      <c r="G286" s="351"/>
      <c r="H286"/>
      <c r="I286"/>
      <c r="J286" s="23"/>
    </row>
    <row r="287" spans="2:10" ht="11.25" customHeight="1">
      <c r="B287" s="353"/>
      <c r="C287" s="537">
        <v>43168</v>
      </c>
      <c r="D287" s="989">
        <v>37.513785000000006</v>
      </c>
      <c r="E287" s="989">
        <v>47.785449999999997</v>
      </c>
      <c r="F287" s="989">
        <v>745.964158</v>
      </c>
      <c r="G287" s="351"/>
      <c r="H287"/>
      <c r="I287"/>
      <c r="J287" s="23"/>
    </row>
    <row r="288" spans="2:10" ht="11.25" customHeight="1">
      <c r="B288" s="353"/>
      <c r="C288" s="537">
        <v>43169</v>
      </c>
      <c r="D288" s="989">
        <v>47.546699999999994</v>
      </c>
      <c r="E288" s="989">
        <v>42.364483</v>
      </c>
      <c r="F288" s="989">
        <v>657.36120900000003</v>
      </c>
      <c r="G288" s="351"/>
      <c r="H288"/>
      <c r="I288"/>
      <c r="J288" s="23"/>
    </row>
    <row r="289" spans="2:10" ht="11.25" customHeight="1">
      <c r="B289" s="353"/>
      <c r="C289" s="537">
        <v>43170</v>
      </c>
      <c r="D289" s="989">
        <v>44.501150000000003</v>
      </c>
      <c r="E289" s="989">
        <v>54.662680999999999</v>
      </c>
      <c r="F289" s="989">
        <v>615.35843999999997</v>
      </c>
      <c r="G289" s="351"/>
      <c r="H289"/>
      <c r="I289"/>
      <c r="J289" s="23"/>
    </row>
    <row r="290" spans="2:10" ht="11.25" customHeight="1">
      <c r="B290" s="353"/>
      <c r="C290" s="537">
        <v>43171</v>
      </c>
      <c r="D290" s="989">
        <v>57.446598000000002</v>
      </c>
      <c r="E290" s="989">
        <v>72.532882999999998</v>
      </c>
      <c r="F290" s="989">
        <v>728.77700500000003</v>
      </c>
      <c r="G290" s="351"/>
      <c r="H290"/>
      <c r="I290"/>
      <c r="J290" s="23"/>
    </row>
    <row r="291" spans="2:10" ht="11.25" customHeight="1">
      <c r="B291" s="353"/>
      <c r="C291" s="537">
        <v>43172</v>
      </c>
      <c r="D291" s="989">
        <v>55.961666999999998</v>
      </c>
      <c r="E291" s="989">
        <v>54.441600000000001</v>
      </c>
      <c r="F291" s="989">
        <v>743.82712800000002</v>
      </c>
      <c r="G291" s="351"/>
      <c r="H291"/>
      <c r="I291"/>
      <c r="J291" s="23"/>
    </row>
    <row r="292" spans="2:10" ht="11.25" customHeight="1">
      <c r="B292" s="353"/>
      <c r="C292" s="537">
        <v>43173</v>
      </c>
      <c r="D292" s="989">
        <v>48.1128</v>
      </c>
      <c r="E292" s="989">
        <v>48.884766999999997</v>
      </c>
      <c r="F292" s="989">
        <v>752.978702</v>
      </c>
      <c r="G292" s="351"/>
      <c r="H292"/>
      <c r="I292"/>
      <c r="J292" s="23"/>
    </row>
    <row r="293" spans="2:10" ht="11.25" customHeight="1">
      <c r="B293" s="353" t="s">
        <v>286</v>
      </c>
      <c r="C293" s="537">
        <v>43174</v>
      </c>
      <c r="D293" s="989">
        <v>48.1128</v>
      </c>
      <c r="E293" s="989">
        <v>72.547200000000004</v>
      </c>
      <c r="F293" s="989">
        <v>746.53711299999998</v>
      </c>
      <c r="G293" s="351"/>
      <c r="H293"/>
      <c r="I293"/>
      <c r="J293" s="23"/>
    </row>
    <row r="294" spans="2:10" ht="11.25" customHeight="1">
      <c r="B294" s="353"/>
      <c r="C294" s="537">
        <v>43175</v>
      </c>
      <c r="D294" s="989">
        <v>48.1128</v>
      </c>
      <c r="E294" s="989">
        <v>59.114199999999997</v>
      </c>
      <c r="F294" s="989">
        <v>739.33437200000003</v>
      </c>
      <c r="G294" s="351"/>
      <c r="H294"/>
      <c r="I294"/>
      <c r="J294" s="23"/>
    </row>
    <row r="295" spans="2:10" ht="11.25" customHeight="1">
      <c r="B295" s="353"/>
      <c r="C295" s="537">
        <v>43176</v>
      </c>
      <c r="D295" s="989">
        <v>57.503999999999998</v>
      </c>
      <c r="E295" s="989">
        <v>48.564183</v>
      </c>
      <c r="F295" s="989">
        <v>674.18324100000007</v>
      </c>
      <c r="G295" s="351"/>
      <c r="H295"/>
      <c r="I295"/>
      <c r="J295" s="23"/>
    </row>
    <row r="296" spans="2:10" ht="11.25" customHeight="1">
      <c r="B296" s="353"/>
      <c r="C296" s="537">
        <v>43177</v>
      </c>
      <c r="D296" s="989">
        <v>37.811999999999998</v>
      </c>
      <c r="E296" s="989">
        <v>48.632065000000004</v>
      </c>
      <c r="F296" s="989">
        <v>624.90921300000002</v>
      </c>
      <c r="G296" s="351"/>
      <c r="H296"/>
      <c r="I296"/>
      <c r="J296" s="23"/>
    </row>
    <row r="297" spans="2:10" ht="11.25" customHeight="1">
      <c r="B297" s="353"/>
      <c r="C297" s="537">
        <v>43178</v>
      </c>
      <c r="D297" s="989">
        <v>37.811999999999998</v>
      </c>
      <c r="E297" s="989">
        <v>61.997372000000006</v>
      </c>
      <c r="F297" s="989">
        <v>740.21471799999995</v>
      </c>
      <c r="G297" s="351"/>
      <c r="H297"/>
      <c r="I297"/>
      <c r="J297" s="23"/>
    </row>
    <row r="298" spans="2:10" ht="11.25" customHeight="1">
      <c r="B298" s="353"/>
      <c r="C298" s="537">
        <v>43179</v>
      </c>
      <c r="D298" s="989">
        <v>27.926400000000001</v>
      </c>
      <c r="E298" s="989">
        <v>93.894100000000009</v>
      </c>
      <c r="F298" s="989">
        <v>788.99864099999991</v>
      </c>
      <c r="G298" s="351"/>
      <c r="H298"/>
      <c r="I298"/>
      <c r="J298" s="23"/>
    </row>
    <row r="299" spans="2:10" ht="11.25" customHeight="1">
      <c r="B299" s="353"/>
      <c r="C299" s="537">
        <v>43180</v>
      </c>
      <c r="D299" s="989">
        <v>27.926400000000001</v>
      </c>
      <c r="E299" s="989">
        <v>98.180869999999999</v>
      </c>
      <c r="F299" s="989">
        <v>785.83324300000004</v>
      </c>
      <c r="G299" s="351"/>
      <c r="H299"/>
      <c r="I299"/>
      <c r="J299" s="23"/>
    </row>
    <row r="300" spans="2:10" ht="11.25" customHeight="1">
      <c r="B300" s="353"/>
      <c r="C300" s="537">
        <v>43181</v>
      </c>
      <c r="D300" s="989">
        <v>27.926400000000001</v>
      </c>
      <c r="E300" s="989">
        <v>78.791200000000003</v>
      </c>
      <c r="F300" s="989">
        <v>774.82128399999999</v>
      </c>
      <c r="G300" s="351"/>
      <c r="H300"/>
      <c r="I300"/>
      <c r="J300" s="23"/>
    </row>
    <row r="301" spans="2:10" ht="11.25" customHeight="1">
      <c r="B301" s="353"/>
      <c r="C301" s="537">
        <v>43182</v>
      </c>
      <c r="D301" s="989">
        <v>27.926400000000001</v>
      </c>
      <c r="E301" s="989">
        <v>72.535200000000003</v>
      </c>
      <c r="F301" s="989">
        <v>773.37860499999999</v>
      </c>
      <c r="G301" s="351"/>
      <c r="H301"/>
      <c r="I301"/>
      <c r="J301" s="23"/>
    </row>
    <row r="302" spans="2:10" ht="11.25" customHeight="1">
      <c r="B302" s="353"/>
      <c r="C302" s="537">
        <v>43183</v>
      </c>
      <c r="D302" s="989">
        <v>27.926400000000001</v>
      </c>
      <c r="E302" s="989">
        <v>51.919199999999996</v>
      </c>
      <c r="F302" s="989">
        <v>697.07057599999996</v>
      </c>
      <c r="G302" s="351"/>
      <c r="H302"/>
      <c r="I302"/>
      <c r="J302" s="23"/>
    </row>
    <row r="303" spans="2:10" ht="11.25" customHeight="1">
      <c r="B303" s="353"/>
      <c r="C303" s="537">
        <v>43184</v>
      </c>
      <c r="D303" s="989">
        <v>26.762799999999999</v>
      </c>
      <c r="E303" s="989">
        <v>50.457500000000003</v>
      </c>
      <c r="F303" s="989">
        <v>610.17072800000005</v>
      </c>
      <c r="G303" s="351"/>
      <c r="H303"/>
      <c r="I303"/>
      <c r="J303" s="23"/>
    </row>
    <row r="304" spans="2:10" ht="11.25" customHeight="1">
      <c r="B304" s="353"/>
      <c r="C304" s="537">
        <v>43185</v>
      </c>
      <c r="D304" s="989">
        <v>27.926400000000001</v>
      </c>
      <c r="E304" s="989">
        <v>68.603153000000006</v>
      </c>
      <c r="F304" s="989">
        <v>734.27774199999999</v>
      </c>
      <c r="G304" s="351"/>
      <c r="H304"/>
      <c r="I304"/>
      <c r="J304" s="23"/>
    </row>
    <row r="305" spans="2:10" ht="11.25" customHeight="1">
      <c r="B305" s="353"/>
      <c r="C305" s="537">
        <v>43186</v>
      </c>
      <c r="D305" s="989">
        <v>19.825800000000001</v>
      </c>
      <c r="E305" s="989">
        <v>91.303200000000004</v>
      </c>
      <c r="F305" s="989">
        <v>724.54149300000006</v>
      </c>
      <c r="G305" s="351"/>
      <c r="H305"/>
      <c r="I305"/>
      <c r="J305" s="23"/>
    </row>
    <row r="306" spans="2:10" ht="11.25" customHeight="1">
      <c r="B306" s="353"/>
      <c r="C306" s="537">
        <v>43187</v>
      </c>
      <c r="D306" s="989">
        <v>19.473599999999998</v>
      </c>
      <c r="E306" s="989">
        <v>70.637439999999998</v>
      </c>
      <c r="F306" s="989">
        <v>699.25129500000003</v>
      </c>
      <c r="G306" s="351"/>
      <c r="H306"/>
      <c r="I306"/>
      <c r="J306" s="23"/>
    </row>
    <row r="307" spans="2:10" ht="11.25" customHeight="1">
      <c r="B307" s="353"/>
      <c r="C307" s="537">
        <v>43188</v>
      </c>
      <c r="D307" s="989">
        <v>19.473599999999998</v>
      </c>
      <c r="E307" s="989">
        <v>64.754800000000003</v>
      </c>
      <c r="F307" s="989">
        <v>619.87596200000007</v>
      </c>
      <c r="G307" s="351"/>
      <c r="H307"/>
      <c r="I307"/>
      <c r="J307" s="23"/>
    </row>
    <row r="308" spans="2:10" ht="11.25" customHeight="1">
      <c r="B308" s="353"/>
      <c r="C308" s="537">
        <v>43189</v>
      </c>
      <c r="D308" s="989">
        <v>19.473599999999998</v>
      </c>
      <c r="E308" s="989">
        <v>61.612850000000002</v>
      </c>
      <c r="F308" s="989">
        <v>580.75059699999997</v>
      </c>
      <c r="G308" s="351"/>
      <c r="H308"/>
      <c r="I308"/>
      <c r="J308" s="23"/>
    </row>
    <row r="309" spans="2:10" ht="11.25" customHeight="1">
      <c r="B309" s="353"/>
      <c r="C309" s="537">
        <v>43190</v>
      </c>
      <c r="D309" s="989">
        <v>27.995999999999999</v>
      </c>
      <c r="E309" s="989">
        <v>43.168550000000003</v>
      </c>
      <c r="F309" s="989">
        <v>599.18396400000006</v>
      </c>
      <c r="G309" s="351"/>
      <c r="H309"/>
      <c r="I309"/>
      <c r="J309" s="23"/>
    </row>
    <row r="310" spans="2:10" ht="11.25" customHeight="1">
      <c r="B310" s="353"/>
      <c r="C310" s="537">
        <v>43191</v>
      </c>
      <c r="D310" s="989">
        <v>27.995999999999999</v>
      </c>
      <c r="E310" s="989">
        <v>35.059199999999997</v>
      </c>
      <c r="F310" s="989">
        <v>566.38660100000004</v>
      </c>
      <c r="G310" s="351"/>
      <c r="H310"/>
      <c r="I310"/>
      <c r="J310" s="23"/>
    </row>
    <row r="311" spans="2:10" ht="11.25" customHeight="1">
      <c r="B311" s="353"/>
      <c r="C311" s="537">
        <v>43192</v>
      </c>
      <c r="D311" s="989">
        <v>62.516400000000004</v>
      </c>
      <c r="E311" s="989">
        <v>35.059199999999997</v>
      </c>
      <c r="F311" s="989">
        <v>625.00316099999998</v>
      </c>
      <c r="G311" s="351"/>
      <c r="H311"/>
      <c r="I311"/>
      <c r="J311" s="23"/>
    </row>
    <row r="312" spans="2:10" ht="11.25" customHeight="1">
      <c r="B312" s="353"/>
      <c r="C312" s="537">
        <v>43193</v>
      </c>
      <c r="D312" s="989">
        <v>66.542400000000001</v>
      </c>
      <c r="E312" s="989">
        <v>45.8142</v>
      </c>
      <c r="F312" s="989">
        <v>698.03465200000005</v>
      </c>
      <c r="G312" s="351"/>
      <c r="H312"/>
      <c r="I312"/>
      <c r="J312" s="23"/>
    </row>
    <row r="313" spans="2:10" ht="11.25" customHeight="1">
      <c r="B313" s="353"/>
      <c r="C313" s="537">
        <v>43194</v>
      </c>
      <c r="D313" s="989">
        <v>63.762449999999994</v>
      </c>
      <c r="E313" s="989">
        <v>67.396183000000008</v>
      </c>
      <c r="F313" s="989">
        <v>710.93028900000002</v>
      </c>
      <c r="G313" s="351"/>
      <c r="H313"/>
      <c r="I313"/>
      <c r="J313" s="23"/>
    </row>
    <row r="314" spans="2:10" ht="11.25" customHeight="1">
      <c r="B314" s="353"/>
      <c r="C314" s="537">
        <v>43195</v>
      </c>
      <c r="D314" s="989">
        <v>57.232800000000005</v>
      </c>
      <c r="E314" s="989">
        <v>78.834600000000009</v>
      </c>
      <c r="F314" s="989">
        <v>697.84853300000009</v>
      </c>
      <c r="G314" s="351"/>
      <c r="H314"/>
      <c r="I314"/>
      <c r="J314" s="23"/>
    </row>
    <row r="315" spans="2:10" ht="11.25" customHeight="1">
      <c r="B315" s="353"/>
      <c r="C315" s="537">
        <v>43196</v>
      </c>
      <c r="D315" s="989">
        <v>57.232800000000005</v>
      </c>
      <c r="E315" s="989">
        <v>44.995199999999997</v>
      </c>
      <c r="F315" s="989">
        <v>702.73159199999998</v>
      </c>
      <c r="G315" s="351"/>
      <c r="H315"/>
      <c r="I315"/>
      <c r="J315" s="23"/>
    </row>
    <row r="316" spans="2:10" ht="11.25" customHeight="1">
      <c r="B316" s="353"/>
      <c r="C316" s="537">
        <v>43197</v>
      </c>
      <c r="D316" s="989">
        <v>57.232800000000005</v>
      </c>
      <c r="E316" s="989">
        <v>95.696635999999998</v>
      </c>
      <c r="F316" s="989">
        <v>642.72322900000006</v>
      </c>
      <c r="G316" s="351"/>
      <c r="H316"/>
      <c r="I316"/>
      <c r="J316" s="23"/>
    </row>
    <row r="317" spans="2:10" ht="11.25" customHeight="1">
      <c r="B317" s="353"/>
      <c r="C317" s="537">
        <v>43198</v>
      </c>
      <c r="D317" s="989">
        <v>57.232800000000005</v>
      </c>
      <c r="E317" s="989">
        <v>78.484399999999994</v>
      </c>
      <c r="F317" s="989">
        <v>591.57616099999996</v>
      </c>
      <c r="G317" s="351"/>
      <c r="H317"/>
      <c r="I317"/>
      <c r="J317" s="23"/>
    </row>
    <row r="318" spans="2:10" ht="11.25" customHeight="1">
      <c r="B318" s="353"/>
      <c r="C318" s="537">
        <v>43199</v>
      </c>
      <c r="D318" s="989">
        <v>89.791200000000003</v>
      </c>
      <c r="E318" s="989">
        <v>82.039088000000007</v>
      </c>
      <c r="F318" s="989">
        <v>705.00913700000001</v>
      </c>
      <c r="G318" s="351"/>
      <c r="H318"/>
      <c r="I318"/>
      <c r="J318" s="23"/>
    </row>
    <row r="319" spans="2:10" ht="11.25" customHeight="1">
      <c r="B319" s="353"/>
      <c r="C319" s="537">
        <v>43200</v>
      </c>
      <c r="D319" s="989">
        <v>89.791200000000003</v>
      </c>
      <c r="E319" s="989">
        <v>76.046399999999991</v>
      </c>
      <c r="F319" s="989">
        <v>748.014138</v>
      </c>
      <c r="G319" s="351"/>
      <c r="H319"/>
      <c r="I319"/>
      <c r="J319" s="23"/>
    </row>
    <row r="320" spans="2:10" ht="11.25" customHeight="1">
      <c r="B320" s="353"/>
      <c r="C320" s="537">
        <v>43201</v>
      </c>
      <c r="D320" s="989">
        <v>89.791200000000003</v>
      </c>
      <c r="E320" s="989">
        <v>77.034399999999991</v>
      </c>
      <c r="F320" s="989">
        <v>751.78666703200008</v>
      </c>
      <c r="G320" s="351"/>
      <c r="H320"/>
      <c r="I320"/>
      <c r="J320" s="23"/>
    </row>
    <row r="321" spans="2:10" ht="11.25" customHeight="1">
      <c r="B321" s="353"/>
      <c r="C321" s="537">
        <v>43202</v>
      </c>
      <c r="D321" s="989">
        <v>89.791200000000003</v>
      </c>
      <c r="E321" s="989">
        <v>77.716449999999995</v>
      </c>
      <c r="F321" s="989">
        <v>742.31714093599999</v>
      </c>
      <c r="G321" s="351"/>
      <c r="H321"/>
      <c r="I321"/>
      <c r="J321" s="23"/>
    </row>
    <row r="322" spans="2:10" ht="11.25" customHeight="1">
      <c r="B322" s="353"/>
      <c r="C322" s="537">
        <v>43203</v>
      </c>
      <c r="D322" s="989">
        <v>83.482697999999999</v>
      </c>
      <c r="E322" s="989">
        <v>87.921717000000001</v>
      </c>
      <c r="F322" s="989">
        <v>737.29596393600002</v>
      </c>
      <c r="G322" s="351"/>
      <c r="H322"/>
      <c r="I322"/>
      <c r="J322" s="23"/>
    </row>
    <row r="323" spans="2:10" ht="11.25" customHeight="1">
      <c r="B323" s="353"/>
      <c r="C323" s="537">
        <v>43204</v>
      </c>
      <c r="D323" s="989">
        <v>71.537700000000001</v>
      </c>
      <c r="E323" s="989">
        <v>101.688</v>
      </c>
      <c r="F323" s="989">
        <v>645.47756794400004</v>
      </c>
      <c r="G323" s="351"/>
      <c r="H323"/>
      <c r="I323"/>
      <c r="J323" s="23"/>
    </row>
    <row r="324" spans="2:10" ht="11.25" customHeight="1">
      <c r="B324" s="353" t="s">
        <v>287</v>
      </c>
      <c r="C324" s="537">
        <v>43205</v>
      </c>
      <c r="D324" s="989">
        <v>68.479199999999992</v>
      </c>
      <c r="E324" s="989">
        <v>101.688</v>
      </c>
      <c r="F324" s="989">
        <v>593.55877605600006</v>
      </c>
      <c r="G324" s="351"/>
      <c r="H324"/>
      <c r="I324"/>
      <c r="J324" s="23"/>
    </row>
    <row r="325" spans="2:10" ht="11.25" customHeight="1">
      <c r="B325" s="353"/>
      <c r="C325" s="537">
        <v>43206</v>
      </c>
      <c r="D325" s="989">
        <v>95.268000000000001</v>
      </c>
      <c r="E325" s="989">
        <v>101.688</v>
      </c>
      <c r="F325" s="989">
        <v>699.51276195200001</v>
      </c>
      <c r="G325" s="351"/>
      <c r="H325"/>
      <c r="I325"/>
      <c r="J325" s="23"/>
    </row>
    <row r="326" spans="2:10" ht="11.25" customHeight="1">
      <c r="B326" s="353"/>
      <c r="C326" s="537">
        <v>43207</v>
      </c>
      <c r="D326" s="989">
        <v>98.395200000000003</v>
      </c>
      <c r="E326" s="989">
        <v>101.688</v>
      </c>
      <c r="F326" s="989">
        <v>699.94146499999999</v>
      </c>
      <c r="G326" s="351"/>
      <c r="H326"/>
      <c r="I326"/>
      <c r="J326" s="23"/>
    </row>
    <row r="327" spans="2:10" ht="11.25" customHeight="1">
      <c r="B327" s="353"/>
      <c r="C327" s="537">
        <v>43208</v>
      </c>
      <c r="D327" s="989">
        <v>98.395200000000003</v>
      </c>
      <c r="E327" s="989">
        <v>101.688</v>
      </c>
      <c r="F327" s="989">
        <v>689.66706400800001</v>
      </c>
      <c r="G327" s="351"/>
      <c r="H327"/>
      <c r="I327"/>
      <c r="J327" s="23"/>
    </row>
    <row r="328" spans="2:10" ht="11.25" customHeight="1">
      <c r="B328" s="353"/>
      <c r="C328" s="537">
        <v>43209</v>
      </c>
      <c r="D328" s="989">
        <v>98.395200000000003</v>
      </c>
      <c r="E328" s="989">
        <v>101.688</v>
      </c>
      <c r="F328" s="989">
        <v>681.38210699999991</v>
      </c>
      <c r="G328" s="351"/>
      <c r="H328"/>
      <c r="I328"/>
      <c r="J328" s="23"/>
    </row>
    <row r="329" spans="2:10" ht="11.25" customHeight="1">
      <c r="B329" s="353"/>
      <c r="C329" s="537">
        <v>43210</v>
      </c>
      <c r="D329" s="989">
        <v>136.44</v>
      </c>
      <c r="E329" s="989">
        <v>104.36199999999999</v>
      </c>
      <c r="F329" s="989">
        <v>676.75810100000001</v>
      </c>
      <c r="G329" s="351"/>
      <c r="H329"/>
      <c r="I329"/>
      <c r="J329" s="23"/>
    </row>
    <row r="330" spans="2:10" ht="11.25" customHeight="1">
      <c r="B330" s="353"/>
      <c r="C330" s="537">
        <v>43211</v>
      </c>
      <c r="D330" s="989">
        <v>132.81659999999999</v>
      </c>
      <c r="E330" s="989">
        <v>99.832999999999998</v>
      </c>
      <c r="F330" s="989">
        <v>608.82426506400009</v>
      </c>
      <c r="G330" s="351"/>
      <c r="H330"/>
      <c r="I330"/>
      <c r="J330" s="23"/>
    </row>
    <row r="331" spans="2:10" ht="11.25" customHeight="1">
      <c r="B331" s="353"/>
      <c r="C331" s="537">
        <v>43212</v>
      </c>
      <c r="D331" s="989">
        <v>125.24657499999999</v>
      </c>
      <c r="E331" s="989">
        <v>94.972800000000007</v>
      </c>
      <c r="F331" s="989">
        <v>559.85635501599995</v>
      </c>
      <c r="G331" s="351"/>
      <c r="H331"/>
      <c r="I331"/>
      <c r="J331" s="23"/>
    </row>
    <row r="332" spans="2:10" ht="11.25" customHeight="1">
      <c r="B332" s="353"/>
      <c r="C332" s="537">
        <v>43213</v>
      </c>
      <c r="D332" s="989">
        <v>124.58880000000001</v>
      </c>
      <c r="E332" s="989">
        <v>73.197210000000013</v>
      </c>
      <c r="F332" s="989">
        <v>652.06652899999995</v>
      </c>
      <c r="G332" s="351"/>
      <c r="H332"/>
      <c r="I332"/>
      <c r="J332" s="23"/>
    </row>
    <row r="333" spans="2:10" ht="11.25" customHeight="1">
      <c r="B333" s="353"/>
      <c r="C333" s="537">
        <v>43214</v>
      </c>
      <c r="D333" s="989">
        <v>128.12219999999999</v>
      </c>
      <c r="E333" s="989">
        <v>65.511142000000007</v>
      </c>
      <c r="F333" s="989">
        <v>677.84943195200003</v>
      </c>
      <c r="G333" s="351"/>
      <c r="H333"/>
      <c r="I333"/>
      <c r="J333" s="23"/>
    </row>
    <row r="334" spans="2:10" ht="11.25" customHeight="1">
      <c r="B334" s="353"/>
      <c r="C334" s="537">
        <v>43215</v>
      </c>
      <c r="D334" s="989">
        <v>132.2287</v>
      </c>
      <c r="E334" s="989">
        <v>65.397599999999997</v>
      </c>
      <c r="F334" s="989">
        <v>685.13688995200005</v>
      </c>
      <c r="G334" s="351"/>
      <c r="H334"/>
      <c r="I334"/>
      <c r="J334" s="23"/>
    </row>
    <row r="335" spans="2:10" ht="11.25" customHeight="1">
      <c r="B335" s="353"/>
      <c r="C335" s="537">
        <v>43216</v>
      </c>
      <c r="D335" s="989">
        <v>113.02725</v>
      </c>
      <c r="E335" s="989">
        <v>65.397599999999997</v>
      </c>
      <c r="F335" s="989">
        <v>680.86487697600001</v>
      </c>
      <c r="G335" s="351"/>
      <c r="H335"/>
      <c r="I335"/>
      <c r="J335" s="23"/>
    </row>
    <row r="336" spans="2:10" ht="11.25" customHeight="1">
      <c r="B336" s="353"/>
      <c r="C336" s="537">
        <v>43217</v>
      </c>
      <c r="D336" s="989">
        <v>105.20393300000001</v>
      </c>
      <c r="E336" s="989">
        <v>65.397599999999997</v>
      </c>
      <c r="F336" s="989">
        <v>675.92109499999992</v>
      </c>
      <c r="G336" s="351"/>
      <c r="H336"/>
      <c r="I336"/>
      <c r="J336" s="23"/>
    </row>
    <row r="337" spans="2:10" ht="11.25" customHeight="1">
      <c r="B337" s="353"/>
      <c r="C337" s="537">
        <v>43218</v>
      </c>
      <c r="D337" s="989">
        <v>86.522683000000001</v>
      </c>
      <c r="E337" s="989">
        <v>66.110399999999998</v>
      </c>
      <c r="F337" s="989">
        <v>603.19314705599993</v>
      </c>
      <c r="G337" s="351"/>
      <c r="H337"/>
      <c r="I337"/>
      <c r="J337" s="23"/>
    </row>
    <row r="338" spans="2:10" ht="11.25" customHeight="1">
      <c r="B338" s="353"/>
      <c r="C338" s="537">
        <v>43219</v>
      </c>
      <c r="D338" s="989">
        <v>68.262699999999995</v>
      </c>
      <c r="E338" s="989">
        <v>67.224800000000002</v>
      </c>
      <c r="F338" s="989">
        <v>557.19513296800005</v>
      </c>
      <c r="G338" s="351"/>
      <c r="H338"/>
      <c r="I338"/>
      <c r="J338" s="23"/>
    </row>
    <row r="339" spans="2:10" ht="11.25" customHeight="1">
      <c r="B339" s="353"/>
      <c r="C339" s="537">
        <v>43220</v>
      </c>
      <c r="D339" s="989">
        <v>60.828000000000003</v>
      </c>
      <c r="E339" s="989">
        <v>66.110399999999998</v>
      </c>
      <c r="F339" s="989">
        <v>619.00437996799997</v>
      </c>
      <c r="G339" s="351"/>
      <c r="H339"/>
      <c r="I339"/>
      <c r="J339" s="23"/>
    </row>
    <row r="340" spans="2:10" ht="11.25" customHeight="1">
      <c r="B340" s="353"/>
      <c r="C340" s="537">
        <v>43221</v>
      </c>
      <c r="D340" s="989">
        <v>70.732799999999997</v>
      </c>
      <c r="E340" s="989">
        <v>66.110399999999998</v>
      </c>
      <c r="F340" s="989">
        <v>559.11478304799994</v>
      </c>
      <c r="G340" s="351"/>
      <c r="H340"/>
      <c r="I340"/>
      <c r="J340" s="23"/>
    </row>
    <row r="341" spans="2:10" ht="11.25" customHeight="1">
      <c r="B341" s="353"/>
      <c r="C341" s="537">
        <v>43222</v>
      </c>
      <c r="D341" s="989">
        <v>70.732799999999997</v>
      </c>
      <c r="E341" s="989">
        <v>66.872316999999995</v>
      </c>
      <c r="F341" s="989">
        <v>657.21452097600002</v>
      </c>
      <c r="G341" s="351"/>
      <c r="H341"/>
      <c r="I341"/>
      <c r="J341" s="23"/>
    </row>
    <row r="342" spans="2:10" ht="11.25" customHeight="1">
      <c r="B342" s="353"/>
      <c r="C342" s="537">
        <v>43223</v>
      </c>
      <c r="D342" s="989">
        <v>70.732799999999997</v>
      </c>
      <c r="E342" s="989">
        <v>66.945985000000007</v>
      </c>
      <c r="F342" s="989">
        <v>687.38849501599998</v>
      </c>
      <c r="G342" s="351"/>
      <c r="H342"/>
      <c r="I342"/>
      <c r="J342" s="23"/>
    </row>
    <row r="343" spans="2:10" ht="11.25" customHeight="1">
      <c r="B343" s="353"/>
      <c r="C343" s="537">
        <v>43224</v>
      </c>
      <c r="D343" s="989">
        <v>67.756846999999993</v>
      </c>
      <c r="E343" s="989">
        <v>90.354708000000002</v>
      </c>
      <c r="F343" s="989">
        <v>687.68820700799995</v>
      </c>
      <c r="G343" s="351"/>
      <c r="H343"/>
      <c r="I343"/>
      <c r="J343" s="23"/>
    </row>
    <row r="344" spans="2:10" ht="11.25" customHeight="1">
      <c r="B344" s="353"/>
      <c r="C344" s="537">
        <v>43225</v>
      </c>
      <c r="D344" s="989">
        <v>62.313600000000001</v>
      </c>
      <c r="E344" s="989">
        <v>88.838399999999993</v>
      </c>
      <c r="F344" s="989">
        <v>613.67908301599994</v>
      </c>
      <c r="G344" s="351"/>
      <c r="H344"/>
      <c r="I344"/>
      <c r="J344" s="23"/>
    </row>
    <row r="345" spans="2:10" ht="11.25" customHeight="1">
      <c r="B345" s="353"/>
      <c r="C345" s="537">
        <v>43226</v>
      </c>
      <c r="D345" s="989">
        <v>58.975660000000005</v>
      </c>
      <c r="E345" s="989">
        <v>95.099199999999996</v>
      </c>
      <c r="F345" s="989">
        <v>558.65855199999999</v>
      </c>
      <c r="G345" s="351"/>
      <c r="H345"/>
      <c r="I345"/>
      <c r="J345" s="23"/>
    </row>
    <row r="346" spans="2:10" ht="11.25" customHeight="1">
      <c r="B346" s="353"/>
      <c r="C346" s="537">
        <v>43227</v>
      </c>
      <c r="D346" s="989">
        <v>82.367999999999995</v>
      </c>
      <c r="E346" s="989">
        <v>96.212043000000008</v>
      </c>
      <c r="F346" s="989">
        <v>665.873803952</v>
      </c>
      <c r="G346" s="351"/>
      <c r="H346"/>
      <c r="I346"/>
      <c r="J346" s="23"/>
    </row>
    <row r="347" spans="2:10" ht="11.25" customHeight="1">
      <c r="B347" s="353"/>
      <c r="C347" s="537">
        <v>43228</v>
      </c>
      <c r="D347" s="989">
        <v>82.367999999999995</v>
      </c>
      <c r="E347" s="989">
        <v>100.17597000000001</v>
      </c>
      <c r="F347" s="989">
        <v>682.58854703999998</v>
      </c>
      <c r="G347" s="351"/>
      <c r="H347"/>
      <c r="I347"/>
      <c r="J347" s="23"/>
    </row>
    <row r="348" spans="2:10" ht="11.25" customHeight="1">
      <c r="B348" s="353"/>
      <c r="C348" s="537">
        <v>43229</v>
      </c>
      <c r="D348" s="989">
        <v>82.367999999999995</v>
      </c>
      <c r="E348" s="989">
        <v>95.225200000000001</v>
      </c>
      <c r="F348" s="989">
        <v>681.62487199999998</v>
      </c>
      <c r="G348" s="351"/>
      <c r="H348"/>
      <c r="I348"/>
      <c r="J348" s="23"/>
    </row>
    <row r="349" spans="2:10" ht="11.25" customHeight="1">
      <c r="B349" s="353"/>
      <c r="C349" s="537">
        <v>43230</v>
      </c>
      <c r="D349" s="989">
        <v>82.367999999999995</v>
      </c>
      <c r="E349" s="989">
        <v>95.001499999999993</v>
      </c>
      <c r="F349" s="989">
        <v>681.51624204000007</v>
      </c>
      <c r="G349" s="351"/>
      <c r="H349"/>
      <c r="I349"/>
      <c r="J349" s="23"/>
    </row>
    <row r="350" spans="2:10" ht="11.25" customHeight="1">
      <c r="B350" s="353"/>
      <c r="C350" s="537">
        <v>43231</v>
      </c>
      <c r="D350" s="989">
        <v>82.233892999999995</v>
      </c>
      <c r="E350" s="989">
        <v>95.995100000000008</v>
      </c>
      <c r="F350" s="989">
        <v>677.29407793600001</v>
      </c>
      <c r="G350" s="351"/>
      <c r="H350"/>
      <c r="I350"/>
      <c r="J350" s="23"/>
    </row>
    <row r="351" spans="2:10" ht="11.25" customHeight="1">
      <c r="B351" s="353"/>
      <c r="C351" s="537">
        <v>43232</v>
      </c>
      <c r="D351" s="989">
        <v>67.492800000000003</v>
      </c>
      <c r="E351" s="989">
        <v>90.599000000000004</v>
      </c>
      <c r="F351" s="989">
        <v>608.26995604800004</v>
      </c>
      <c r="G351" s="351"/>
      <c r="H351"/>
      <c r="I351"/>
      <c r="J351" s="23"/>
    </row>
    <row r="352" spans="2:10" ht="11.25" customHeight="1">
      <c r="B352" s="353"/>
      <c r="C352" s="537">
        <v>43233</v>
      </c>
      <c r="D352" s="989">
        <v>67.492800000000003</v>
      </c>
      <c r="E352" s="989">
        <v>80.820999999999998</v>
      </c>
      <c r="F352" s="989">
        <v>560.21487199199998</v>
      </c>
      <c r="G352" s="351"/>
      <c r="H352"/>
      <c r="I352"/>
      <c r="J352" s="23"/>
    </row>
    <row r="353" spans="2:10" ht="11.25" customHeight="1">
      <c r="B353" s="353"/>
      <c r="C353" s="537">
        <v>43234</v>
      </c>
      <c r="D353" s="989">
        <v>67.492800000000003</v>
      </c>
      <c r="E353" s="989">
        <v>92.833633000000006</v>
      </c>
      <c r="F353" s="989">
        <v>662.58445199200003</v>
      </c>
      <c r="G353" s="351"/>
      <c r="H353"/>
      <c r="I353"/>
      <c r="J353" s="23"/>
    </row>
    <row r="354" spans="2:10" ht="11.25" customHeight="1">
      <c r="B354" s="353" t="s">
        <v>286</v>
      </c>
      <c r="C354" s="537">
        <v>43235</v>
      </c>
      <c r="D354" s="989">
        <v>67.492800000000003</v>
      </c>
      <c r="E354" s="989">
        <v>106.311239</v>
      </c>
      <c r="F354" s="989">
        <v>672.085488016</v>
      </c>
      <c r="G354" s="351"/>
      <c r="H354"/>
      <c r="I354"/>
      <c r="J354" s="23"/>
    </row>
    <row r="355" spans="2:10" ht="11.25" customHeight="1">
      <c r="B355" s="353"/>
      <c r="C355" s="537">
        <v>43236</v>
      </c>
      <c r="D355" s="989">
        <v>67.492800000000003</v>
      </c>
      <c r="E355" s="989">
        <v>84.768383</v>
      </c>
      <c r="F355" s="989">
        <v>682.68546300800006</v>
      </c>
      <c r="G355" s="351"/>
      <c r="H355"/>
      <c r="I355"/>
      <c r="J355" s="23"/>
    </row>
    <row r="356" spans="2:10" ht="11.25" customHeight="1">
      <c r="B356" s="353"/>
      <c r="C356" s="537">
        <v>43237</v>
      </c>
      <c r="D356" s="989">
        <v>67.492800000000003</v>
      </c>
      <c r="E356" s="989">
        <v>84.372</v>
      </c>
      <c r="F356" s="989">
        <v>678.90547800799993</v>
      </c>
      <c r="G356" s="351"/>
      <c r="H356"/>
      <c r="I356"/>
      <c r="J356" s="23"/>
    </row>
    <row r="357" spans="2:10" ht="11.25" customHeight="1">
      <c r="B357" s="353"/>
      <c r="C357" s="537">
        <v>43238</v>
      </c>
      <c r="D357" s="989">
        <v>71.422782999999995</v>
      </c>
      <c r="E357" s="989">
        <v>97.76339999999999</v>
      </c>
      <c r="F357" s="989">
        <v>676.06714993599996</v>
      </c>
      <c r="G357" s="351"/>
      <c r="H357"/>
      <c r="I357"/>
      <c r="J357" s="23"/>
    </row>
    <row r="358" spans="2:10" ht="11.25" customHeight="1">
      <c r="B358" s="353"/>
      <c r="C358" s="537">
        <v>43239</v>
      </c>
      <c r="D358" s="989">
        <v>91.574399999999997</v>
      </c>
      <c r="E358" s="989">
        <v>108.780216</v>
      </c>
      <c r="F358" s="989">
        <v>607.17318603199999</v>
      </c>
      <c r="G358" s="351"/>
      <c r="H358"/>
      <c r="I358"/>
      <c r="J358" s="23"/>
    </row>
    <row r="359" spans="2:10" ht="11.25" customHeight="1">
      <c r="B359" s="353"/>
      <c r="C359" s="537">
        <v>43240</v>
      </c>
      <c r="D359" s="989">
        <v>81.087570000000014</v>
      </c>
      <c r="E359" s="989">
        <v>102.87705899999999</v>
      </c>
      <c r="F359" s="989">
        <v>556.45026001600002</v>
      </c>
      <c r="G359" s="351"/>
      <c r="H359"/>
      <c r="I359"/>
      <c r="J359" s="23"/>
    </row>
    <row r="360" spans="2:10" ht="11.25" customHeight="1">
      <c r="B360" s="353"/>
      <c r="C360" s="537">
        <v>43241</v>
      </c>
      <c r="D360" s="989">
        <v>80.524799999999999</v>
      </c>
      <c r="E360" s="989">
        <v>97.991135999999997</v>
      </c>
      <c r="F360" s="989">
        <v>648.83675301599999</v>
      </c>
      <c r="G360" s="351"/>
      <c r="H360"/>
      <c r="I360"/>
      <c r="J360" s="23"/>
    </row>
    <row r="361" spans="2:10" ht="11.25" customHeight="1">
      <c r="B361" s="353"/>
      <c r="C361" s="537">
        <v>43242</v>
      </c>
      <c r="D361" s="989">
        <v>80.524799999999999</v>
      </c>
      <c r="E361" s="989">
        <v>114.656605</v>
      </c>
      <c r="F361" s="989">
        <v>677.10424599999999</v>
      </c>
      <c r="G361" s="351"/>
      <c r="H361"/>
      <c r="I361"/>
      <c r="J361" s="23"/>
    </row>
    <row r="362" spans="2:10" ht="11.25" customHeight="1">
      <c r="B362" s="353"/>
      <c r="C362" s="537">
        <v>43243</v>
      </c>
      <c r="D362" s="989">
        <v>80.524799999999999</v>
      </c>
      <c r="E362" s="989">
        <v>117.69809100000001</v>
      </c>
      <c r="F362" s="989">
        <v>687.07326007199993</v>
      </c>
      <c r="G362" s="351"/>
      <c r="H362"/>
      <c r="I362"/>
      <c r="J362" s="23"/>
    </row>
    <row r="363" spans="2:10" ht="11.25" customHeight="1">
      <c r="B363" s="353"/>
      <c r="C363" s="537">
        <v>43244</v>
      </c>
      <c r="D363" s="989">
        <v>80.524799999999999</v>
      </c>
      <c r="E363" s="989">
        <v>106.96955899999999</v>
      </c>
      <c r="F363" s="989">
        <v>687.39064795199999</v>
      </c>
      <c r="G363" s="351"/>
      <c r="H363"/>
      <c r="I363"/>
      <c r="J363" s="23"/>
    </row>
    <row r="364" spans="2:10" ht="11.25" customHeight="1">
      <c r="B364" s="353"/>
      <c r="C364" s="537">
        <v>43245</v>
      </c>
      <c r="D364" s="989">
        <v>76.514775</v>
      </c>
      <c r="E364" s="989">
        <v>90.59194500000001</v>
      </c>
      <c r="F364" s="989">
        <v>680.86961299199993</v>
      </c>
      <c r="G364" s="351"/>
      <c r="H364"/>
      <c r="I364"/>
      <c r="J364" s="23"/>
    </row>
    <row r="365" spans="2:10" ht="11.25" customHeight="1">
      <c r="B365" s="353"/>
      <c r="C365" s="537">
        <v>43246</v>
      </c>
      <c r="D365" s="989">
        <v>71.431200000000004</v>
      </c>
      <c r="E365" s="989">
        <v>81.469767000000004</v>
      </c>
      <c r="F365" s="989">
        <v>605.50713706400006</v>
      </c>
      <c r="G365" s="351"/>
      <c r="H365"/>
      <c r="I365"/>
      <c r="J365" s="23"/>
    </row>
    <row r="366" spans="2:10" ht="11.25" customHeight="1">
      <c r="B366" s="353"/>
      <c r="C366" s="537">
        <v>43247</v>
      </c>
      <c r="D366" s="989">
        <v>71.431200000000004</v>
      </c>
      <c r="E366" s="989">
        <v>85.212604999999996</v>
      </c>
      <c r="F366" s="989">
        <v>554.88834906399995</v>
      </c>
      <c r="G366" s="351"/>
      <c r="H366"/>
      <c r="I366"/>
      <c r="J366" s="23"/>
    </row>
    <row r="367" spans="2:10" ht="11.25" customHeight="1">
      <c r="B367" s="353"/>
      <c r="C367" s="537">
        <v>43248</v>
      </c>
      <c r="D367" s="989">
        <v>71.431200000000004</v>
      </c>
      <c r="E367" s="989">
        <v>94.046232999999987</v>
      </c>
      <c r="F367" s="989">
        <v>661.71791399999995</v>
      </c>
      <c r="G367" s="351"/>
      <c r="H367"/>
      <c r="I367"/>
      <c r="J367" s="23"/>
    </row>
    <row r="368" spans="2:10" ht="11.25" customHeight="1">
      <c r="B368" s="353"/>
      <c r="C368" s="537">
        <v>43249</v>
      </c>
      <c r="D368" s="989">
        <v>71.431200000000004</v>
      </c>
      <c r="E368" s="989">
        <v>87.416153000000008</v>
      </c>
      <c r="F368" s="989">
        <v>678.04804806699997</v>
      </c>
      <c r="G368" s="351"/>
      <c r="H368"/>
      <c r="I368"/>
      <c r="J368" s="23"/>
    </row>
    <row r="369" spans="2:10" ht="11.25" customHeight="1">
      <c r="B369" s="353"/>
      <c r="C369" s="537">
        <v>43250</v>
      </c>
      <c r="D369" s="989">
        <v>71.431200000000004</v>
      </c>
      <c r="E369" s="989">
        <v>69.301115999999993</v>
      </c>
      <c r="F369" s="989">
        <v>675.44852000000003</v>
      </c>
      <c r="G369" s="351"/>
      <c r="H369"/>
      <c r="I369"/>
      <c r="J369" s="23"/>
    </row>
    <row r="370" spans="2:10" ht="11.25" customHeight="1">
      <c r="B370" s="353"/>
      <c r="C370" s="537">
        <v>43251</v>
      </c>
      <c r="D370" s="989">
        <v>71.431200000000004</v>
      </c>
      <c r="E370" s="989">
        <v>69.522007000000002</v>
      </c>
      <c r="F370" s="989">
        <v>669.68814806399996</v>
      </c>
      <c r="G370" s="351"/>
      <c r="H370"/>
      <c r="I370"/>
      <c r="J370" s="23"/>
    </row>
    <row r="371" spans="2:10" ht="11.25" customHeight="1">
      <c r="B371" s="353"/>
      <c r="C371" s="537">
        <v>43252</v>
      </c>
      <c r="D371" s="989">
        <v>71.431200000000004</v>
      </c>
      <c r="E371" s="989">
        <v>68.37360000000001</v>
      </c>
      <c r="F371" s="989">
        <v>667.976886992</v>
      </c>
      <c r="G371" s="351"/>
      <c r="H371"/>
      <c r="I371"/>
      <c r="J371" s="23"/>
    </row>
    <row r="372" spans="2:10" ht="11.25" customHeight="1">
      <c r="B372" s="353"/>
      <c r="C372" s="537">
        <v>43253</v>
      </c>
      <c r="D372" s="989">
        <v>71.431200000000004</v>
      </c>
      <c r="E372" s="989">
        <v>71.045692000000003</v>
      </c>
      <c r="F372" s="989">
        <v>599.95683403999999</v>
      </c>
      <c r="G372" s="351"/>
      <c r="H372"/>
      <c r="I372"/>
      <c r="J372" s="23"/>
    </row>
    <row r="373" spans="2:10" ht="11.25" customHeight="1">
      <c r="B373" s="353"/>
      <c r="C373" s="537">
        <v>43254</v>
      </c>
      <c r="D373" s="989">
        <v>69.764966999999999</v>
      </c>
      <c r="E373" s="989">
        <v>62.354133000000004</v>
      </c>
      <c r="F373" s="989">
        <v>547.85274697600005</v>
      </c>
      <c r="G373" s="351"/>
      <c r="H373"/>
      <c r="I373"/>
      <c r="J373" s="23"/>
    </row>
    <row r="374" spans="2:10" ht="11.25" customHeight="1">
      <c r="B374" s="353"/>
      <c r="C374" s="537">
        <v>43255</v>
      </c>
      <c r="D374" s="989">
        <v>63.828000000000003</v>
      </c>
      <c r="E374" s="989">
        <v>73.308397999999997</v>
      </c>
      <c r="F374" s="989">
        <v>658.78184801600003</v>
      </c>
      <c r="G374" s="351"/>
      <c r="H374"/>
      <c r="I374"/>
      <c r="J374" s="23"/>
    </row>
    <row r="375" spans="2:10" ht="11.25" customHeight="1">
      <c r="B375" s="353"/>
      <c r="C375" s="537">
        <v>43256</v>
      </c>
      <c r="D375" s="989">
        <v>65.147999999999996</v>
      </c>
      <c r="E375" s="989">
        <v>74.524500000000003</v>
      </c>
      <c r="F375" s="989">
        <v>678.60913205599991</v>
      </c>
      <c r="G375" s="351"/>
      <c r="H375"/>
      <c r="I375"/>
      <c r="J375" s="23"/>
    </row>
    <row r="376" spans="2:10" ht="11.25" customHeight="1">
      <c r="B376" s="353"/>
      <c r="C376" s="537">
        <v>43257</v>
      </c>
      <c r="D376" s="989">
        <v>52.121527</v>
      </c>
      <c r="E376" s="989">
        <v>72.753375000000005</v>
      </c>
      <c r="F376" s="989">
        <v>676.74889297599998</v>
      </c>
      <c r="G376" s="351"/>
      <c r="H376"/>
      <c r="I376"/>
      <c r="J376" s="23"/>
    </row>
    <row r="377" spans="2:10" ht="11.25" customHeight="1">
      <c r="B377" s="353"/>
      <c r="C377" s="537">
        <v>43258</v>
      </c>
      <c r="D377" s="989">
        <v>44.078400000000002</v>
      </c>
      <c r="E377" s="989">
        <v>50.9238</v>
      </c>
      <c r="F377" s="989">
        <v>675.27453495999998</v>
      </c>
      <c r="G377" s="351"/>
      <c r="H377"/>
      <c r="I377"/>
      <c r="J377" s="23"/>
    </row>
    <row r="378" spans="2:10" ht="11.25" customHeight="1">
      <c r="B378" s="353"/>
      <c r="C378" s="537">
        <v>43259</v>
      </c>
      <c r="D378" s="989">
        <v>43.249199999999995</v>
      </c>
      <c r="E378" s="989">
        <v>51.052800000000005</v>
      </c>
      <c r="F378" s="989">
        <v>676.07473196000001</v>
      </c>
      <c r="G378" s="351"/>
      <c r="H378"/>
      <c r="I378"/>
      <c r="J378" s="23"/>
    </row>
    <row r="379" spans="2:10" ht="11.25" customHeight="1">
      <c r="B379" s="353"/>
      <c r="C379" s="537">
        <v>43260</v>
      </c>
      <c r="D379" s="989">
        <v>42.42</v>
      </c>
      <c r="E379" s="989">
        <v>71.433317000000002</v>
      </c>
      <c r="F379" s="989">
        <v>604.34536894400003</v>
      </c>
      <c r="G379" s="351"/>
      <c r="H379"/>
      <c r="I379"/>
      <c r="J379" s="23"/>
    </row>
    <row r="380" spans="2:10" ht="11.25" customHeight="1">
      <c r="B380" s="353"/>
      <c r="C380" s="537">
        <v>43261</v>
      </c>
      <c r="D380" s="989">
        <v>42.42</v>
      </c>
      <c r="E380" s="989">
        <v>64.732799999999997</v>
      </c>
      <c r="F380" s="989">
        <v>556.20927004800001</v>
      </c>
      <c r="G380" s="351"/>
      <c r="H380"/>
      <c r="I380"/>
      <c r="J380" s="23"/>
    </row>
    <row r="381" spans="2:10" ht="11.25" customHeight="1">
      <c r="B381" s="353"/>
      <c r="C381" s="537">
        <v>43262</v>
      </c>
      <c r="D381" s="989">
        <v>45.240199999999994</v>
      </c>
      <c r="E381" s="989">
        <v>59.127054999999999</v>
      </c>
      <c r="F381" s="989">
        <v>666.46011198399992</v>
      </c>
      <c r="G381" s="351"/>
      <c r="H381"/>
      <c r="I381"/>
      <c r="J381" s="23"/>
    </row>
    <row r="382" spans="2:10" ht="11.25" customHeight="1">
      <c r="B382" s="353"/>
      <c r="C382" s="537">
        <v>43263</v>
      </c>
      <c r="D382" s="989">
        <v>37.283999999999999</v>
      </c>
      <c r="E382" s="989">
        <v>63.715232999999998</v>
      </c>
      <c r="F382" s="989">
        <v>687.94311100799996</v>
      </c>
      <c r="G382" s="351"/>
      <c r="H382"/>
      <c r="I382"/>
      <c r="J382" s="23"/>
    </row>
    <row r="383" spans="2:10" ht="11.25" customHeight="1">
      <c r="B383" s="353"/>
      <c r="C383" s="537">
        <v>43264</v>
      </c>
      <c r="D383" s="989">
        <v>39.4131</v>
      </c>
      <c r="E383" s="989">
        <v>67.982399999999998</v>
      </c>
      <c r="F383" s="989">
        <v>694.84880403199998</v>
      </c>
      <c r="G383" s="351"/>
      <c r="H383"/>
      <c r="I383"/>
      <c r="J383" s="23"/>
    </row>
    <row r="384" spans="2:10" ht="11.25" customHeight="1">
      <c r="B384" s="353"/>
      <c r="C384" s="537">
        <v>43265</v>
      </c>
      <c r="D384" s="989">
        <v>36.770203000000002</v>
      </c>
      <c r="E384" s="989">
        <v>67.982399999999998</v>
      </c>
      <c r="F384" s="989">
        <v>695.13316299999997</v>
      </c>
      <c r="G384" s="351"/>
      <c r="H384"/>
      <c r="I384"/>
      <c r="J384" s="23"/>
    </row>
    <row r="385" spans="2:10" ht="11.25" customHeight="1">
      <c r="B385" s="353" t="s">
        <v>288</v>
      </c>
      <c r="C385" s="537">
        <v>43266</v>
      </c>
      <c r="D385" s="989">
        <v>26.450225</v>
      </c>
      <c r="E385" s="989">
        <v>55.340525</v>
      </c>
      <c r="F385" s="989">
        <v>694.56915404799997</v>
      </c>
      <c r="G385" s="351"/>
      <c r="H385"/>
      <c r="I385"/>
      <c r="J385" s="23"/>
    </row>
    <row r="386" spans="2:10" ht="11.25" customHeight="1">
      <c r="B386" s="353"/>
      <c r="C386" s="537">
        <v>43267</v>
      </c>
      <c r="D386" s="989">
        <v>28.978973000000003</v>
      </c>
      <c r="E386" s="989">
        <v>52.198892999999998</v>
      </c>
      <c r="F386" s="989">
        <v>631.18019800800005</v>
      </c>
      <c r="G386" s="351"/>
      <c r="H386"/>
      <c r="I386"/>
      <c r="J386" s="23"/>
    </row>
    <row r="387" spans="2:10" ht="11.25" customHeight="1">
      <c r="B387" s="353"/>
      <c r="C387" s="537">
        <v>43268</v>
      </c>
      <c r="D387" s="989">
        <v>33.986400000000003</v>
      </c>
      <c r="E387" s="989">
        <v>54.456000000000003</v>
      </c>
      <c r="F387" s="989">
        <v>584.57415602399999</v>
      </c>
      <c r="G387" s="351"/>
      <c r="H387"/>
      <c r="I387"/>
      <c r="J387" s="23"/>
    </row>
    <row r="388" spans="2:10" ht="11.25" customHeight="1">
      <c r="B388" s="353"/>
      <c r="C388" s="537">
        <v>43269</v>
      </c>
      <c r="D388" s="989">
        <v>33.986400000000003</v>
      </c>
      <c r="E388" s="989">
        <v>53.589440000000003</v>
      </c>
      <c r="F388" s="989">
        <v>700.71434602399995</v>
      </c>
      <c r="G388" s="351"/>
      <c r="H388"/>
      <c r="I388"/>
      <c r="J388" s="23"/>
    </row>
    <row r="389" spans="2:10" ht="11.25" customHeight="1">
      <c r="B389" s="353"/>
      <c r="C389" s="537">
        <v>43270</v>
      </c>
      <c r="D389" s="989">
        <v>26.145099999999999</v>
      </c>
      <c r="E389" s="989">
        <v>45.374533</v>
      </c>
      <c r="F389" s="989">
        <v>724.41221304800001</v>
      </c>
      <c r="G389" s="351"/>
      <c r="H389"/>
      <c r="I389"/>
      <c r="J389" s="23"/>
    </row>
    <row r="390" spans="2:10" ht="11.25" customHeight="1">
      <c r="B390" s="353"/>
      <c r="C390" s="537">
        <v>43271</v>
      </c>
      <c r="D390" s="989">
        <v>24.081599999999998</v>
      </c>
      <c r="E390" s="989">
        <v>48.527097999999995</v>
      </c>
      <c r="F390" s="989">
        <v>737.20505000000003</v>
      </c>
      <c r="G390" s="351"/>
      <c r="H390"/>
      <c r="I390"/>
      <c r="J390" s="23"/>
    </row>
    <row r="391" spans="2:10" ht="11.25" customHeight="1">
      <c r="B391" s="353"/>
      <c r="C391" s="537">
        <v>43272</v>
      </c>
      <c r="D391" s="989">
        <v>24.081599999999998</v>
      </c>
      <c r="E391" s="989">
        <v>56.843000000000004</v>
      </c>
      <c r="F391" s="989">
        <v>745.77056698400008</v>
      </c>
      <c r="G391" s="351"/>
      <c r="H391"/>
      <c r="I391"/>
      <c r="J391" s="23"/>
    </row>
    <row r="392" spans="2:10" ht="11.25" customHeight="1">
      <c r="B392" s="353"/>
      <c r="C392" s="537">
        <v>43273</v>
      </c>
      <c r="D392" s="989">
        <v>24.081599999999998</v>
      </c>
      <c r="E392" s="989">
        <v>50.985500000000002</v>
      </c>
      <c r="F392" s="989">
        <v>747.49546400000008</v>
      </c>
      <c r="G392" s="351"/>
      <c r="H392"/>
      <c r="I392"/>
      <c r="J392" s="23"/>
    </row>
    <row r="393" spans="2:10" ht="11.25" customHeight="1">
      <c r="B393" s="353"/>
      <c r="C393" s="537">
        <v>43274</v>
      </c>
      <c r="D393" s="989">
        <v>24.081599999999998</v>
      </c>
      <c r="E393" s="989">
        <v>57.455539999999999</v>
      </c>
      <c r="F393" s="989">
        <v>671.112619</v>
      </c>
      <c r="G393" s="351"/>
      <c r="H393"/>
      <c r="I393"/>
      <c r="J393" s="23"/>
    </row>
    <row r="394" spans="2:10" ht="11.25" customHeight="1">
      <c r="B394" s="353"/>
      <c r="C394" s="537">
        <v>43275</v>
      </c>
      <c r="D394" s="989">
        <v>24.081599999999998</v>
      </c>
      <c r="E394" s="989">
        <v>45.323526999999999</v>
      </c>
      <c r="F394" s="989">
        <v>616.25532900000007</v>
      </c>
      <c r="G394" s="351"/>
      <c r="H394"/>
      <c r="I394"/>
      <c r="J394" s="23"/>
    </row>
    <row r="395" spans="2:10" ht="11.25" customHeight="1">
      <c r="B395" s="353"/>
      <c r="C395" s="537">
        <v>43276</v>
      </c>
      <c r="D395" s="989">
        <v>33.362400000000001</v>
      </c>
      <c r="E395" s="989">
        <v>44.585300000000004</v>
      </c>
      <c r="F395" s="989">
        <v>738.41171400000007</v>
      </c>
      <c r="G395" s="351"/>
      <c r="H395"/>
      <c r="I395"/>
      <c r="J395" s="23"/>
    </row>
    <row r="396" spans="2:10" ht="11.25" customHeight="1">
      <c r="B396" s="353"/>
      <c r="C396" s="537">
        <v>43277</v>
      </c>
      <c r="D396" s="989">
        <v>9.2807999999999993</v>
      </c>
      <c r="E396" s="989">
        <v>67.885426999999993</v>
      </c>
      <c r="F396" s="989">
        <v>757.6655649999999</v>
      </c>
      <c r="G396" s="351"/>
      <c r="H396"/>
      <c r="I396"/>
      <c r="J396" s="23"/>
    </row>
    <row r="397" spans="2:10" ht="11.25" customHeight="1">
      <c r="B397" s="353"/>
      <c r="C397" s="537">
        <v>43278</v>
      </c>
      <c r="D397" s="989">
        <v>9.2807999999999993</v>
      </c>
      <c r="E397" s="989">
        <v>70.904551999999995</v>
      </c>
      <c r="F397" s="989">
        <v>756.15688499999999</v>
      </c>
      <c r="G397" s="351"/>
      <c r="H397"/>
      <c r="I397"/>
      <c r="J397" s="23"/>
    </row>
    <row r="398" spans="2:10" ht="11.25" customHeight="1">
      <c r="B398" s="353"/>
      <c r="C398" s="537">
        <v>43279</v>
      </c>
      <c r="D398" s="989">
        <v>9.2807999999999993</v>
      </c>
      <c r="E398" s="989">
        <v>48.891100000000002</v>
      </c>
      <c r="F398" s="989">
        <v>746.62724900000001</v>
      </c>
      <c r="G398" s="351"/>
      <c r="H398"/>
      <c r="I398"/>
      <c r="J398" s="23"/>
    </row>
    <row r="399" spans="2:10" ht="11.25" customHeight="1">
      <c r="B399" s="353"/>
      <c r="C399" s="537">
        <v>43280</v>
      </c>
      <c r="D399" s="989">
        <v>9.2807999999999993</v>
      </c>
      <c r="E399" s="989">
        <v>45.388400000000004</v>
      </c>
      <c r="F399" s="989">
        <v>731.75509399999999</v>
      </c>
      <c r="G399" s="351"/>
      <c r="H399"/>
      <c r="I399"/>
      <c r="J399" s="23"/>
    </row>
    <row r="400" spans="2:10" ht="11.25" customHeight="1">
      <c r="B400" s="353"/>
      <c r="C400" s="537">
        <v>43281</v>
      </c>
      <c r="D400" s="989">
        <v>9.2807999999999993</v>
      </c>
      <c r="E400" s="989">
        <v>53.681333000000002</v>
      </c>
      <c r="F400" s="989">
        <v>661.64398400000005</v>
      </c>
      <c r="G400" s="351"/>
      <c r="H400"/>
      <c r="I400"/>
      <c r="J400" s="23"/>
    </row>
    <row r="401" spans="2:10" ht="11.25" customHeight="1">
      <c r="B401" s="353"/>
      <c r="C401" s="537">
        <v>43282</v>
      </c>
      <c r="D401" s="989">
        <v>9.2807999999999993</v>
      </c>
      <c r="E401" s="989">
        <v>44.572800000000001</v>
      </c>
      <c r="F401" s="989">
        <v>605.14493799999991</v>
      </c>
      <c r="G401" s="351"/>
      <c r="H401"/>
      <c r="I401"/>
      <c r="J401" s="23"/>
    </row>
    <row r="402" spans="2:10" ht="11.25" customHeight="1">
      <c r="B402" s="353"/>
      <c r="C402" s="537">
        <v>43283</v>
      </c>
      <c r="D402" s="989">
        <v>9.3384</v>
      </c>
      <c r="E402" s="989">
        <v>58.712904999999999</v>
      </c>
      <c r="F402" s="989">
        <v>715.40888399999994</v>
      </c>
      <c r="G402" s="351"/>
      <c r="H402"/>
      <c r="I402"/>
      <c r="J402" s="23"/>
    </row>
    <row r="403" spans="2:10" ht="11.25" customHeight="1">
      <c r="B403" s="353"/>
      <c r="C403" s="537">
        <v>43284</v>
      </c>
      <c r="D403" s="989">
        <v>9.3384</v>
      </c>
      <c r="E403" s="989">
        <v>48.307465999999998</v>
      </c>
      <c r="F403" s="989">
        <v>745.524945</v>
      </c>
      <c r="G403" s="351"/>
      <c r="H403"/>
      <c r="I403"/>
      <c r="J403" s="23"/>
    </row>
    <row r="404" spans="2:10" ht="11.25" customHeight="1">
      <c r="B404" s="353"/>
      <c r="C404" s="537">
        <v>43285</v>
      </c>
      <c r="D404" s="989">
        <v>9.3384</v>
      </c>
      <c r="E404" s="989">
        <v>46.493432999999996</v>
      </c>
      <c r="F404" s="989">
        <v>740.73254599999996</v>
      </c>
      <c r="G404" s="351"/>
      <c r="H404"/>
      <c r="I404"/>
      <c r="J404" s="23"/>
    </row>
    <row r="405" spans="2:10" ht="11.25" customHeight="1">
      <c r="B405" s="353"/>
      <c r="C405" s="537">
        <v>43286</v>
      </c>
      <c r="D405" s="989">
        <v>9.3384</v>
      </c>
      <c r="E405" s="989">
        <v>49.552467</v>
      </c>
      <c r="F405" s="989">
        <v>736.42068000000006</v>
      </c>
      <c r="G405" s="351"/>
      <c r="H405"/>
      <c r="I405"/>
      <c r="J405" s="23"/>
    </row>
    <row r="406" spans="2:10" ht="11.25" customHeight="1">
      <c r="B406" s="353"/>
      <c r="C406" s="537">
        <v>43287</v>
      </c>
      <c r="D406" s="989">
        <v>9.3384</v>
      </c>
      <c r="E406" s="989">
        <v>51.621423</v>
      </c>
      <c r="F406" s="989">
        <v>734.56516799999997</v>
      </c>
      <c r="G406" s="351"/>
      <c r="H406"/>
      <c r="I406"/>
      <c r="J406" s="23"/>
    </row>
    <row r="407" spans="2:10" ht="11.25" customHeight="1">
      <c r="B407" s="353"/>
      <c r="C407" s="537">
        <v>43288</v>
      </c>
      <c r="D407" s="989">
        <v>9.3384</v>
      </c>
      <c r="E407" s="989">
        <v>65.632600000000011</v>
      </c>
      <c r="F407" s="989">
        <v>663.55821200000003</v>
      </c>
      <c r="G407" s="351"/>
      <c r="H407"/>
      <c r="I407"/>
      <c r="J407" s="23"/>
    </row>
    <row r="408" spans="2:10" ht="11.25" customHeight="1">
      <c r="B408" s="353"/>
      <c r="C408" s="537">
        <v>43289</v>
      </c>
      <c r="D408" s="989">
        <v>6.4979700000000005</v>
      </c>
      <c r="E408" s="989">
        <v>51.052800000000005</v>
      </c>
      <c r="F408" s="989">
        <v>612.35718900000006</v>
      </c>
      <c r="G408" s="351"/>
      <c r="H408"/>
      <c r="I408"/>
      <c r="J408" s="23"/>
    </row>
    <row r="409" spans="2:10" ht="11.25" customHeight="1">
      <c r="B409" s="353"/>
      <c r="C409" s="537">
        <v>43290</v>
      </c>
      <c r="D409" s="989">
        <v>0</v>
      </c>
      <c r="E409" s="989">
        <v>51.587327999999999</v>
      </c>
      <c r="F409" s="989">
        <v>752.17184799999995</v>
      </c>
      <c r="G409" s="351"/>
      <c r="H409"/>
      <c r="I409"/>
      <c r="J409" s="23"/>
    </row>
    <row r="410" spans="2:10" ht="11.25" customHeight="1">
      <c r="B410" s="353"/>
      <c r="C410" s="537">
        <v>43291</v>
      </c>
      <c r="D410" s="989">
        <v>0</v>
      </c>
      <c r="E410" s="989">
        <v>52.004332999999995</v>
      </c>
      <c r="F410" s="989">
        <v>773.20672999999999</v>
      </c>
      <c r="G410" s="351"/>
      <c r="H410"/>
      <c r="I410"/>
      <c r="J410" s="23"/>
    </row>
    <row r="411" spans="2:10" ht="11.25" customHeight="1">
      <c r="B411" s="353"/>
      <c r="C411" s="537">
        <v>43292</v>
      </c>
      <c r="D411" s="989">
        <v>0</v>
      </c>
      <c r="E411" s="989">
        <v>48.872599999999998</v>
      </c>
      <c r="F411" s="989">
        <v>767.13356099999999</v>
      </c>
      <c r="G411" s="351"/>
      <c r="H411"/>
      <c r="I411"/>
      <c r="J411" s="23"/>
    </row>
    <row r="412" spans="2:10" ht="11.25" customHeight="1">
      <c r="B412" s="353"/>
      <c r="C412" s="537">
        <v>43293</v>
      </c>
      <c r="D412" s="989">
        <v>0</v>
      </c>
      <c r="E412" s="989">
        <v>46.579252999999994</v>
      </c>
      <c r="F412" s="989">
        <v>758.78486299999997</v>
      </c>
      <c r="G412" s="351"/>
      <c r="H412"/>
      <c r="I412"/>
      <c r="J412" s="23"/>
    </row>
    <row r="413" spans="2:10" ht="11.25" customHeight="1">
      <c r="B413" s="353"/>
      <c r="C413" s="537">
        <v>43294</v>
      </c>
      <c r="D413" s="989">
        <v>0</v>
      </c>
      <c r="E413" s="989">
        <v>41.746699999999997</v>
      </c>
      <c r="F413" s="989">
        <v>751.87110499999994</v>
      </c>
      <c r="G413" s="351"/>
      <c r="H413"/>
      <c r="I413"/>
      <c r="J413" s="23"/>
    </row>
    <row r="414" spans="2:10" ht="11.25" customHeight="1">
      <c r="B414" s="353"/>
      <c r="C414" s="537">
        <v>43295</v>
      </c>
      <c r="D414" s="989">
        <v>0</v>
      </c>
      <c r="E414" s="989">
        <v>45.445300000000003</v>
      </c>
      <c r="F414" s="989">
        <v>670.42926599999998</v>
      </c>
      <c r="G414" s="351"/>
      <c r="H414"/>
      <c r="I414"/>
      <c r="J414" s="23"/>
    </row>
    <row r="415" spans="2:10" ht="11.25" customHeight="1">
      <c r="B415" s="353" t="s">
        <v>288</v>
      </c>
      <c r="C415" s="537">
        <v>43296</v>
      </c>
      <c r="D415" s="989">
        <v>0</v>
      </c>
      <c r="E415" s="989">
        <v>50.749378</v>
      </c>
      <c r="F415" s="989">
        <v>608.52088600000002</v>
      </c>
      <c r="G415" s="351"/>
      <c r="H415"/>
      <c r="I415"/>
      <c r="J415" s="23"/>
    </row>
    <row r="416" spans="2:10" ht="11.25" customHeight="1">
      <c r="B416" s="353"/>
      <c r="C416" s="537">
        <v>43297</v>
      </c>
      <c r="D416" s="989">
        <v>0</v>
      </c>
      <c r="E416" s="989">
        <v>42.083686999999998</v>
      </c>
      <c r="F416" s="989">
        <v>721.31355000000008</v>
      </c>
      <c r="G416" s="351"/>
      <c r="H416"/>
      <c r="I416"/>
      <c r="J416" s="23"/>
    </row>
    <row r="417" spans="2:10" ht="11.25" customHeight="1">
      <c r="B417" s="353"/>
      <c r="C417" s="537">
        <v>43298</v>
      </c>
      <c r="D417" s="989">
        <v>0</v>
      </c>
      <c r="E417" s="989">
        <v>38.542199999999994</v>
      </c>
      <c r="F417" s="989">
        <v>751.08332299999995</v>
      </c>
      <c r="G417" s="351"/>
      <c r="H417"/>
      <c r="I417"/>
      <c r="J417" s="23"/>
    </row>
    <row r="418" spans="2:10" ht="11.25" customHeight="1">
      <c r="B418" s="353"/>
      <c r="C418" s="537">
        <v>43299</v>
      </c>
      <c r="D418" s="989">
        <v>0</v>
      </c>
      <c r="E418" s="989">
        <v>46.663464999999995</v>
      </c>
      <c r="F418" s="989">
        <v>760.29506800000001</v>
      </c>
      <c r="G418" s="351"/>
      <c r="H418"/>
      <c r="I418"/>
      <c r="J418" s="23"/>
    </row>
    <row r="419" spans="2:10" ht="11.25" customHeight="1">
      <c r="B419" s="353"/>
      <c r="C419" s="537">
        <v>43300</v>
      </c>
      <c r="D419" s="989">
        <v>0</v>
      </c>
      <c r="E419" s="989">
        <v>50.063932999999999</v>
      </c>
      <c r="F419" s="989">
        <v>762.34228799999994</v>
      </c>
      <c r="G419" s="351"/>
      <c r="H419"/>
      <c r="I419"/>
      <c r="J419" s="23"/>
    </row>
    <row r="420" spans="2:10" ht="11.25" customHeight="1">
      <c r="B420" s="353"/>
      <c r="C420" s="537">
        <v>43301</v>
      </c>
      <c r="D420" s="989">
        <v>0</v>
      </c>
      <c r="E420" s="989">
        <v>35.304504999999999</v>
      </c>
      <c r="F420" s="989">
        <v>752.044746992</v>
      </c>
      <c r="G420" s="351"/>
      <c r="H420"/>
      <c r="I420"/>
      <c r="J420" s="23"/>
    </row>
    <row r="421" spans="2:10" ht="11.25" customHeight="1">
      <c r="B421" s="353"/>
      <c r="C421" s="537">
        <v>43302</v>
      </c>
      <c r="D421" s="989">
        <v>0</v>
      </c>
      <c r="E421" s="989">
        <v>40.715050000000005</v>
      </c>
      <c r="F421" s="989">
        <v>659.06163695199996</v>
      </c>
      <c r="G421" s="351"/>
      <c r="H421"/>
      <c r="I421"/>
      <c r="J421" s="23"/>
    </row>
    <row r="422" spans="2:10" ht="11.25" customHeight="1">
      <c r="B422" s="353"/>
      <c r="C422" s="537">
        <v>43303</v>
      </c>
      <c r="D422" s="989">
        <v>0</v>
      </c>
      <c r="E422" s="989">
        <v>31.438633000000003</v>
      </c>
      <c r="F422" s="989">
        <v>598.91607095199993</v>
      </c>
      <c r="G422" s="351"/>
      <c r="H422"/>
      <c r="I422"/>
      <c r="J422" s="23"/>
    </row>
    <row r="423" spans="2:10" ht="11.25" customHeight="1">
      <c r="B423" s="353"/>
      <c r="C423" s="537">
        <v>43304</v>
      </c>
      <c r="D423" s="989">
        <v>0</v>
      </c>
      <c r="E423" s="989">
        <v>28.772758000000003</v>
      </c>
      <c r="F423" s="989">
        <v>734.78721700799997</v>
      </c>
      <c r="G423" s="351"/>
      <c r="H423"/>
      <c r="I423"/>
      <c r="J423" s="23"/>
    </row>
    <row r="424" spans="2:10" ht="11.25" customHeight="1">
      <c r="B424" s="353"/>
      <c r="C424" s="537">
        <v>43305</v>
      </c>
      <c r="D424" s="989">
        <v>0</v>
      </c>
      <c r="E424" s="989">
        <v>26.142791000000003</v>
      </c>
      <c r="F424" s="989">
        <v>760.5171310479999</v>
      </c>
      <c r="G424" s="351"/>
      <c r="H424"/>
      <c r="I424"/>
      <c r="J424" s="23"/>
    </row>
    <row r="425" spans="2:10" ht="11.25" customHeight="1">
      <c r="B425" s="353"/>
      <c r="C425" s="537">
        <v>43306</v>
      </c>
      <c r="D425" s="989">
        <v>0</v>
      </c>
      <c r="E425" s="989">
        <v>44.969169000000001</v>
      </c>
      <c r="F425" s="989">
        <v>751.63533905600002</v>
      </c>
      <c r="G425" s="351"/>
      <c r="H425"/>
      <c r="I425"/>
      <c r="J425" s="23"/>
    </row>
    <row r="426" spans="2:10" ht="11.25" customHeight="1">
      <c r="B426" s="353"/>
      <c r="C426" s="537">
        <v>43307</v>
      </c>
      <c r="D426" s="989">
        <v>0</v>
      </c>
      <c r="E426" s="989">
        <v>40.361813000000005</v>
      </c>
      <c r="F426" s="989">
        <v>759.88746695200007</v>
      </c>
      <c r="G426" s="351"/>
      <c r="H426"/>
      <c r="I426"/>
      <c r="J426" s="23"/>
    </row>
    <row r="427" spans="2:10" ht="11.25" customHeight="1">
      <c r="B427" s="353"/>
      <c r="C427" s="537">
        <v>43308</v>
      </c>
      <c r="D427" s="989">
        <v>0</v>
      </c>
      <c r="E427" s="989">
        <v>53.782591999999994</v>
      </c>
      <c r="F427" s="989">
        <v>755.52739495200001</v>
      </c>
      <c r="G427" s="351"/>
      <c r="H427"/>
      <c r="I427"/>
      <c r="J427" s="23"/>
    </row>
    <row r="428" spans="2:10" ht="11.25" customHeight="1">
      <c r="B428" s="353"/>
      <c r="C428" s="537">
        <v>43309</v>
      </c>
      <c r="D428" s="989">
        <v>0</v>
      </c>
      <c r="E428" s="989">
        <v>101.762906</v>
      </c>
      <c r="F428" s="989">
        <v>676.22950104799997</v>
      </c>
      <c r="G428" s="351"/>
      <c r="H428"/>
      <c r="I428"/>
      <c r="J428" s="23"/>
    </row>
    <row r="429" spans="2:10" ht="11.25" customHeight="1">
      <c r="B429" s="353"/>
      <c r="C429" s="537">
        <v>43310</v>
      </c>
      <c r="D429" s="989">
        <v>0</v>
      </c>
      <c r="E429" s="989">
        <v>68.288145999999998</v>
      </c>
      <c r="F429" s="989">
        <v>617.47736306400009</v>
      </c>
      <c r="G429" s="351"/>
      <c r="H429"/>
      <c r="I429"/>
      <c r="J429" s="23"/>
    </row>
    <row r="430" spans="2:10" ht="11.25" customHeight="1">
      <c r="B430" s="353"/>
      <c r="C430" s="537">
        <v>43311</v>
      </c>
      <c r="D430" s="989">
        <v>0</v>
      </c>
      <c r="E430" s="989">
        <v>32.943358000000003</v>
      </c>
      <c r="F430" s="989">
        <v>732.33169803199996</v>
      </c>
      <c r="G430" s="351"/>
      <c r="H430"/>
      <c r="I430"/>
      <c r="J430" s="23"/>
    </row>
    <row r="431" spans="2:10" ht="11.25" customHeight="1">
      <c r="B431" s="353"/>
      <c r="C431" s="537">
        <v>43312</v>
      </c>
      <c r="D431" s="989">
        <v>0</v>
      </c>
      <c r="E431" s="989">
        <v>24.909204000000003</v>
      </c>
      <c r="F431" s="989">
        <v>752.28087700800006</v>
      </c>
      <c r="G431" s="351"/>
      <c r="H431"/>
      <c r="I431"/>
      <c r="J431" s="23"/>
    </row>
    <row r="432" spans="2:10" ht="11.25" customHeight="1">
      <c r="B432" s="353"/>
      <c r="C432" s="537">
        <v>43313</v>
      </c>
      <c r="D432" s="989">
        <v>0</v>
      </c>
      <c r="E432" s="989">
        <v>13.951666999999999</v>
      </c>
      <c r="F432" s="989">
        <v>778.07271598399996</v>
      </c>
      <c r="G432" s="351"/>
      <c r="H432"/>
      <c r="I432"/>
      <c r="J432" s="23"/>
    </row>
    <row r="433" spans="2:10" ht="11.25" customHeight="1">
      <c r="B433" s="353"/>
      <c r="C433" s="537">
        <v>43314</v>
      </c>
      <c r="D433" s="989">
        <v>0</v>
      </c>
      <c r="E433" s="989">
        <v>12.939435999999999</v>
      </c>
      <c r="F433" s="989">
        <v>797.03779603199996</v>
      </c>
      <c r="G433" s="351"/>
      <c r="H433"/>
      <c r="I433"/>
      <c r="J433" s="23"/>
    </row>
    <row r="434" spans="2:10" ht="11.25" customHeight="1">
      <c r="B434" s="353"/>
      <c r="C434" s="537">
        <v>43315</v>
      </c>
      <c r="D434" s="989">
        <v>0</v>
      </c>
      <c r="E434" s="989">
        <v>12.822818999999999</v>
      </c>
      <c r="F434" s="989">
        <v>805.83079803999999</v>
      </c>
      <c r="G434" s="351"/>
      <c r="H434"/>
      <c r="I434"/>
      <c r="J434" s="23"/>
    </row>
    <row r="435" spans="2:10" ht="11.25" customHeight="1">
      <c r="B435" s="353"/>
      <c r="C435" s="537">
        <v>43316</v>
      </c>
      <c r="D435" s="989">
        <v>0</v>
      </c>
      <c r="E435" s="989">
        <v>37.695991999999997</v>
      </c>
      <c r="F435" s="989">
        <v>717.97431195999991</v>
      </c>
      <c r="G435" s="351"/>
      <c r="H435"/>
      <c r="I435"/>
      <c r="J435" s="23"/>
    </row>
    <row r="436" spans="2:10" ht="11.25" customHeight="1">
      <c r="B436" s="353"/>
      <c r="C436" s="537">
        <v>43317</v>
      </c>
      <c r="D436" s="989">
        <v>0</v>
      </c>
      <c r="E436" s="989">
        <v>36.448610000000002</v>
      </c>
      <c r="F436" s="989">
        <v>662.47975603199995</v>
      </c>
      <c r="G436" s="351"/>
      <c r="H436"/>
      <c r="I436"/>
      <c r="J436" s="23"/>
    </row>
    <row r="437" spans="2:10" ht="11.25" customHeight="1">
      <c r="B437" s="353"/>
      <c r="C437" s="537">
        <v>43318</v>
      </c>
      <c r="D437" s="989">
        <v>0</v>
      </c>
      <c r="E437" s="989">
        <v>21.140158</v>
      </c>
      <c r="F437" s="989">
        <v>778.13109199200005</v>
      </c>
      <c r="G437" s="351"/>
      <c r="H437"/>
      <c r="I437"/>
      <c r="J437" s="23"/>
    </row>
    <row r="438" spans="2:10" ht="11.25" customHeight="1">
      <c r="B438" s="353"/>
      <c r="C438" s="537">
        <v>43319</v>
      </c>
      <c r="D438" s="989">
        <v>0</v>
      </c>
      <c r="E438" s="989">
        <v>29.334465000000002</v>
      </c>
      <c r="F438" s="989">
        <v>782.20967500799998</v>
      </c>
      <c r="G438" s="351"/>
      <c r="H438"/>
      <c r="I438"/>
      <c r="J438" s="23"/>
    </row>
    <row r="439" spans="2:10" ht="11.25" customHeight="1">
      <c r="B439" s="353"/>
      <c r="C439" s="537">
        <v>43320</v>
      </c>
      <c r="D439" s="989">
        <v>0</v>
      </c>
      <c r="E439" s="989">
        <v>27.8064</v>
      </c>
      <c r="F439" s="989">
        <v>762.68753599199999</v>
      </c>
      <c r="G439" s="351"/>
      <c r="H439"/>
      <c r="I439"/>
      <c r="J439" s="23"/>
    </row>
    <row r="440" spans="2:10" ht="11.25" customHeight="1">
      <c r="B440" s="353"/>
      <c r="C440" s="537">
        <v>43321</v>
      </c>
      <c r="D440" s="989">
        <v>0</v>
      </c>
      <c r="E440" s="989">
        <v>28.638000000000002</v>
      </c>
      <c r="F440" s="989">
        <v>738.21097393600007</v>
      </c>
      <c r="G440" s="351"/>
      <c r="H440"/>
      <c r="I440"/>
      <c r="J440" s="23"/>
    </row>
    <row r="441" spans="2:10" ht="11.25" customHeight="1">
      <c r="B441" s="353"/>
      <c r="C441" s="537">
        <v>43322</v>
      </c>
      <c r="D441" s="989">
        <v>0</v>
      </c>
      <c r="E441" s="989">
        <v>40.802599999999998</v>
      </c>
      <c r="F441" s="989">
        <v>715.62475698399999</v>
      </c>
      <c r="G441" s="351"/>
      <c r="H441"/>
      <c r="I441"/>
      <c r="J441" s="23"/>
    </row>
    <row r="442" spans="2:10" ht="11.25" customHeight="1">
      <c r="B442" s="353"/>
      <c r="C442" s="537">
        <v>43323</v>
      </c>
      <c r="D442" s="989">
        <v>0</v>
      </c>
      <c r="E442" s="989">
        <v>19.89425</v>
      </c>
      <c r="F442" s="989">
        <v>660.77568800799997</v>
      </c>
      <c r="G442" s="351"/>
      <c r="H442"/>
      <c r="I442"/>
      <c r="J442" s="23"/>
    </row>
    <row r="443" spans="2:10" ht="11.25" customHeight="1">
      <c r="B443" s="353"/>
      <c r="C443" s="537">
        <v>43324</v>
      </c>
      <c r="D443" s="989">
        <v>0</v>
      </c>
      <c r="E443" s="989">
        <v>16.452000000000002</v>
      </c>
      <c r="F443" s="989">
        <v>621.38710094399994</v>
      </c>
      <c r="G443" s="351"/>
      <c r="H443"/>
      <c r="I443"/>
      <c r="J443" s="23"/>
    </row>
    <row r="444" spans="2:10" ht="11.25" customHeight="1">
      <c r="B444" s="353"/>
      <c r="C444" s="537">
        <v>43325</v>
      </c>
      <c r="D444" s="989">
        <v>0</v>
      </c>
      <c r="E444" s="989">
        <v>19.24033</v>
      </c>
      <c r="F444" s="989">
        <v>696.3719910320001</v>
      </c>
      <c r="G444" s="351"/>
      <c r="H444"/>
      <c r="I444"/>
      <c r="J444" s="23"/>
    </row>
    <row r="445" spans="2:10" ht="11.25" customHeight="1">
      <c r="B445" s="353"/>
      <c r="C445" s="537">
        <v>43326</v>
      </c>
      <c r="D445" s="989">
        <v>6.2816000000000001</v>
      </c>
      <c r="E445" s="989">
        <v>17.758965</v>
      </c>
      <c r="F445" s="989">
        <v>696.23801100000003</v>
      </c>
      <c r="G445" s="351"/>
      <c r="H445"/>
      <c r="I445"/>
      <c r="J445" s="23"/>
    </row>
    <row r="446" spans="2:10" ht="11.25" customHeight="1">
      <c r="B446" s="353" t="s">
        <v>287</v>
      </c>
      <c r="C446" s="537">
        <v>43327</v>
      </c>
      <c r="D446" s="989">
        <v>19.857599999999998</v>
      </c>
      <c r="E446" s="989">
        <v>16.1112</v>
      </c>
      <c r="F446" s="989">
        <v>621.80120399999998</v>
      </c>
      <c r="G446" s="351"/>
      <c r="H446"/>
      <c r="I446"/>
      <c r="J446" s="23"/>
    </row>
    <row r="447" spans="2:10" ht="11.25" customHeight="1">
      <c r="B447" s="353"/>
      <c r="C447" s="537">
        <v>43328</v>
      </c>
      <c r="D447" s="989">
        <v>19.857599999999998</v>
      </c>
      <c r="E447" s="989">
        <v>16.902979999999999</v>
      </c>
      <c r="F447" s="989">
        <v>680.05913600000008</v>
      </c>
      <c r="G447" s="351"/>
      <c r="H447"/>
      <c r="I447"/>
      <c r="J447" s="23"/>
    </row>
    <row r="448" spans="2:10" ht="11.25" customHeight="1">
      <c r="B448" s="353"/>
      <c r="C448" s="537">
        <v>43329</v>
      </c>
      <c r="D448" s="989">
        <v>17.469283000000001</v>
      </c>
      <c r="E448" s="989">
        <v>15.191600000000001</v>
      </c>
      <c r="F448" s="989">
        <v>671.39722400000005</v>
      </c>
      <c r="G448" s="351"/>
      <c r="H448"/>
      <c r="I448"/>
      <c r="J448" s="23"/>
    </row>
    <row r="449" spans="2:10" ht="11.25" customHeight="1">
      <c r="B449" s="353"/>
      <c r="C449" s="537">
        <v>43330</v>
      </c>
      <c r="D449" s="989">
        <v>10.4352</v>
      </c>
      <c r="E449" s="989">
        <v>14.485749999999999</v>
      </c>
      <c r="F449" s="989">
        <v>614.60771299999999</v>
      </c>
      <c r="G449" s="351"/>
      <c r="H449"/>
      <c r="I449"/>
      <c r="J449" s="23"/>
    </row>
    <row r="450" spans="2:10" ht="11.25" customHeight="1">
      <c r="B450" s="353"/>
      <c r="C450" s="537">
        <v>43331</v>
      </c>
      <c r="D450" s="989">
        <v>10.4352</v>
      </c>
      <c r="E450" s="989">
        <v>18.333233</v>
      </c>
      <c r="F450" s="989">
        <v>582.83981900000003</v>
      </c>
      <c r="G450" s="351"/>
      <c r="H450"/>
      <c r="I450"/>
      <c r="J450" s="23"/>
    </row>
    <row r="451" spans="2:10" ht="11.25" customHeight="1">
      <c r="B451" s="353"/>
      <c r="C451" s="537">
        <v>43332</v>
      </c>
      <c r="D451" s="989">
        <v>20.709599999999998</v>
      </c>
      <c r="E451" s="989">
        <v>40.147677000000002</v>
      </c>
      <c r="F451" s="989">
        <v>691.72233299999994</v>
      </c>
      <c r="G451" s="351"/>
      <c r="H451"/>
      <c r="I451"/>
      <c r="J451" s="23"/>
    </row>
    <row r="452" spans="2:10" ht="11.25" customHeight="1">
      <c r="B452" s="353"/>
      <c r="C452" s="537">
        <v>43333</v>
      </c>
      <c r="D452" s="989">
        <v>20.709599999999998</v>
      </c>
      <c r="E452" s="989">
        <v>34.251150000000003</v>
      </c>
      <c r="F452" s="989">
        <v>719.35601199999996</v>
      </c>
      <c r="G452" s="351"/>
      <c r="H452"/>
      <c r="I452"/>
      <c r="J452" s="23"/>
    </row>
    <row r="453" spans="2:10" ht="11.25" customHeight="1">
      <c r="B453" s="353"/>
      <c r="C453" s="537">
        <v>43334</v>
      </c>
      <c r="D453" s="989">
        <v>20.709599999999998</v>
      </c>
      <c r="E453" s="989">
        <v>43.876401000000001</v>
      </c>
      <c r="F453" s="989">
        <v>728.96111100000007</v>
      </c>
      <c r="G453" s="351"/>
      <c r="H453"/>
      <c r="I453"/>
      <c r="J453" s="23"/>
    </row>
    <row r="454" spans="2:10" ht="11.25" customHeight="1">
      <c r="B454" s="353"/>
      <c r="C454" s="537">
        <v>43335</v>
      </c>
      <c r="D454" s="989">
        <v>20.709599999999998</v>
      </c>
      <c r="E454" s="989">
        <v>37.363072000000003</v>
      </c>
      <c r="F454" s="989">
        <v>728.161698</v>
      </c>
      <c r="G454" s="351"/>
      <c r="H454"/>
      <c r="I454"/>
      <c r="J454" s="23"/>
    </row>
    <row r="455" spans="2:10" ht="11.25" customHeight="1">
      <c r="B455" s="353"/>
      <c r="C455" s="537">
        <v>43336</v>
      </c>
      <c r="D455" s="989">
        <v>16.214549999999999</v>
      </c>
      <c r="E455" s="989">
        <v>28.77422</v>
      </c>
      <c r="F455" s="989">
        <v>723.32846293599994</v>
      </c>
      <c r="G455" s="351"/>
      <c r="H455"/>
      <c r="I455"/>
      <c r="J455" s="23"/>
    </row>
    <row r="456" spans="2:10" ht="11.25" customHeight="1">
      <c r="B456" s="353"/>
      <c r="C456" s="537">
        <v>43337</v>
      </c>
      <c r="D456" s="989">
        <v>10.4352</v>
      </c>
      <c r="E456" s="989">
        <v>28.994775000000001</v>
      </c>
      <c r="F456" s="989">
        <v>649.69688100799999</v>
      </c>
      <c r="G456" s="351"/>
      <c r="H456"/>
      <c r="I456"/>
      <c r="J456" s="23"/>
    </row>
    <row r="457" spans="2:10" ht="11.25" customHeight="1">
      <c r="B457" s="353"/>
      <c r="C457" s="537">
        <v>43338</v>
      </c>
      <c r="D457" s="989">
        <v>10.4352</v>
      </c>
      <c r="E457" s="989">
        <v>22.177973000000001</v>
      </c>
      <c r="F457" s="989">
        <v>600.14196203199992</v>
      </c>
      <c r="G457" s="351"/>
      <c r="H457"/>
      <c r="I457"/>
      <c r="J457" s="23"/>
    </row>
    <row r="458" spans="2:10" ht="11.25" customHeight="1">
      <c r="B458" s="353"/>
      <c r="C458" s="537">
        <v>43339</v>
      </c>
      <c r="D458" s="989">
        <v>10.4352</v>
      </c>
      <c r="E458" s="989">
        <v>22.9712</v>
      </c>
      <c r="F458" s="989">
        <v>734.40822897600003</v>
      </c>
      <c r="G458" s="351"/>
      <c r="H458"/>
      <c r="I458"/>
      <c r="J458" s="23"/>
    </row>
    <row r="459" spans="2:10" ht="11.25" customHeight="1">
      <c r="B459" s="353"/>
      <c r="C459" s="537">
        <v>43340</v>
      </c>
      <c r="D459" s="989">
        <v>10.4352</v>
      </c>
      <c r="E459" s="989">
        <v>29.780999999999999</v>
      </c>
      <c r="F459" s="989">
        <v>761.38471700800005</v>
      </c>
      <c r="G459" s="351"/>
      <c r="H459"/>
      <c r="I459"/>
      <c r="J459" s="23"/>
    </row>
    <row r="460" spans="2:10" ht="11.25" customHeight="1">
      <c r="B460" s="353"/>
      <c r="C460" s="537">
        <v>43341</v>
      </c>
      <c r="D460" s="989">
        <v>10.4352</v>
      </c>
      <c r="E460" s="989">
        <v>40.891199999999998</v>
      </c>
      <c r="F460" s="989">
        <v>756.83728594399997</v>
      </c>
      <c r="G460" s="351"/>
      <c r="H460"/>
      <c r="I460"/>
      <c r="J460" s="23"/>
    </row>
    <row r="461" spans="2:10" ht="11.25" customHeight="1">
      <c r="B461" s="353"/>
      <c r="C461" s="537">
        <v>43342</v>
      </c>
      <c r="D461" s="989">
        <v>10.4352</v>
      </c>
      <c r="E461" s="989">
        <v>40.891199999999998</v>
      </c>
      <c r="F461" s="989">
        <v>754.892056024</v>
      </c>
      <c r="G461" s="351"/>
      <c r="H461"/>
      <c r="I461"/>
      <c r="J461" s="23"/>
    </row>
    <row r="462" spans="2:10" ht="11.25" customHeight="1">
      <c r="B462" s="353"/>
      <c r="C462" s="537">
        <v>43343</v>
      </c>
      <c r="D462" s="989">
        <v>10.4352</v>
      </c>
      <c r="E462" s="989">
        <v>25.201276</v>
      </c>
      <c r="F462" s="989">
        <v>748.46940596799993</v>
      </c>
      <c r="G462" s="351"/>
      <c r="H462"/>
      <c r="I462"/>
      <c r="J462" s="23"/>
    </row>
    <row r="463" spans="2:10" ht="11.25" customHeight="1">
      <c r="B463" s="353"/>
      <c r="C463" s="537">
        <v>43344</v>
      </c>
      <c r="D463" s="989">
        <v>10.4352</v>
      </c>
      <c r="E463" s="989">
        <v>10.742759</v>
      </c>
      <c r="F463" s="989">
        <v>669.902624952</v>
      </c>
      <c r="G463" s="351"/>
      <c r="H463"/>
      <c r="I463"/>
      <c r="J463" s="23"/>
    </row>
    <row r="464" spans="2:10" ht="11.25" customHeight="1">
      <c r="B464" s="353"/>
      <c r="C464" s="537">
        <v>43345</v>
      </c>
      <c r="D464" s="989">
        <v>10.4352</v>
      </c>
      <c r="E464" s="989">
        <v>19.07405</v>
      </c>
      <c r="F464" s="989">
        <v>628.34300295200001</v>
      </c>
      <c r="G464" s="351"/>
      <c r="H464"/>
      <c r="I464"/>
      <c r="J464" s="23"/>
    </row>
    <row r="465" spans="2:10" ht="11.25" customHeight="1">
      <c r="B465" s="353"/>
      <c r="C465" s="537">
        <v>43346</v>
      </c>
      <c r="D465" s="989">
        <v>18.7728</v>
      </c>
      <c r="E465" s="989">
        <v>30.526422999999998</v>
      </c>
      <c r="F465" s="989">
        <v>741.95252595200009</v>
      </c>
      <c r="G465" s="351"/>
      <c r="H465"/>
      <c r="I465"/>
      <c r="J465" s="23"/>
    </row>
    <row r="466" spans="2:10" ht="11.25" customHeight="1">
      <c r="B466" s="353"/>
      <c r="C466" s="537">
        <v>43347</v>
      </c>
      <c r="D466" s="989">
        <v>18.7728</v>
      </c>
      <c r="E466" s="989">
        <v>30.954009999999997</v>
      </c>
      <c r="F466" s="989">
        <v>750.93238300000007</v>
      </c>
      <c r="G466" s="351"/>
      <c r="H466"/>
      <c r="I466"/>
      <c r="J466" s="23"/>
    </row>
    <row r="467" spans="2:10" ht="11.25" customHeight="1">
      <c r="B467" s="353"/>
      <c r="C467" s="537">
        <v>43348</v>
      </c>
      <c r="D467" s="989">
        <v>18.7728</v>
      </c>
      <c r="E467" s="989">
        <v>18.702297999999999</v>
      </c>
      <c r="F467" s="989">
        <v>743.79327495200005</v>
      </c>
      <c r="G467" s="351"/>
      <c r="H467"/>
      <c r="I467"/>
      <c r="J467" s="23"/>
    </row>
    <row r="468" spans="2:10" ht="11.25" customHeight="1">
      <c r="B468" s="353"/>
      <c r="C468" s="537">
        <v>43349</v>
      </c>
      <c r="D468" s="989">
        <v>8.9535669999999996</v>
      </c>
      <c r="E468" s="989">
        <v>16.891749999999998</v>
      </c>
      <c r="F468" s="989">
        <v>729.40183999999999</v>
      </c>
      <c r="G468" s="351"/>
      <c r="H468"/>
      <c r="I468"/>
      <c r="J468" s="23"/>
    </row>
    <row r="469" spans="2:10" ht="11.25" customHeight="1">
      <c r="B469" s="353"/>
      <c r="C469" s="537">
        <v>43350</v>
      </c>
      <c r="D469" s="989">
        <v>8.3376000000000001</v>
      </c>
      <c r="E469" s="989">
        <v>28.015554999999999</v>
      </c>
      <c r="F469" s="989">
        <v>716.65460995199999</v>
      </c>
      <c r="G469" s="351"/>
      <c r="H469"/>
      <c r="I469"/>
      <c r="J469" s="23"/>
    </row>
    <row r="470" spans="2:10" ht="11.25" customHeight="1">
      <c r="B470" s="353"/>
      <c r="C470" s="537">
        <v>43351</v>
      </c>
      <c r="D470" s="989">
        <v>8.3376000000000001</v>
      </c>
      <c r="E470" s="989">
        <v>24.197183000000003</v>
      </c>
      <c r="F470" s="989">
        <v>625.55986300000006</v>
      </c>
      <c r="G470" s="351"/>
      <c r="H470"/>
      <c r="I470"/>
      <c r="J470" s="23"/>
    </row>
    <row r="471" spans="2:10" ht="11.25" customHeight="1">
      <c r="B471" s="353"/>
      <c r="C471" s="537">
        <v>43352</v>
      </c>
      <c r="D471" s="989">
        <v>8.3376000000000001</v>
      </c>
      <c r="E471" s="989">
        <v>25.151667</v>
      </c>
      <c r="F471" s="989">
        <v>577.96464504800008</v>
      </c>
      <c r="G471" s="351"/>
      <c r="H471"/>
      <c r="I471"/>
      <c r="J471" s="23"/>
    </row>
    <row r="472" spans="2:10" ht="11.25" customHeight="1">
      <c r="B472" s="353"/>
      <c r="C472" s="537">
        <v>43353</v>
      </c>
      <c r="D472" s="989">
        <v>17.980799999999999</v>
      </c>
      <c r="E472" s="989">
        <v>31.680651999999998</v>
      </c>
      <c r="F472" s="989">
        <v>679.22155995200001</v>
      </c>
      <c r="G472" s="351"/>
      <c r="H472"/>
      <c r="I472"/>
      <c r="J472" s="23"/>
    </row>
    <row r="473" spans="2:10" ht="11.25" customHeight="1">
      <c r="B473" s="353"/>
      <c r="C473" s="537">
        <v>43354</v>
      </c>
      <c r="D473" s="989">
        <v>17.980799999999999</v>
      </c>
      <c r="E473" s="989">
        <v>29.233005000000002</v>
      </c>
      <c r="F473" s="989">
        <v>687.48138904799998</v>
      </c>
      <c r="G473" s="351"/>
      <c r="H473"/>
      <c r="I473"/>
      <c r="J473" s="23"/>
    </row>
    <row r="474" spans="2:10" ht="11.25" customHeight="1">
      <c r="B474" s="353"/>
      <c r="C474" s="537">
        <v>43355</v>
      </c>
      <c r="D474" s="989">
        <v>17.980799999999999</v>
      </c>
      <c r="E474" s="989">
        <v>21.318099999999998</v>
      </c>
      <c r="F474" s="989">
        <v>729.94413100000008</v>
      </c>
      <c r="G474" s="351"/>
      <c r="H474"/>
      <c r="I474"/>
      <c r="J474" s="23"/>
    </row>
    <row r="475" spans="2:10" ht="11.25" customHeight="1">
      <c r="B475" s="353"/>
      <c r="C475" s="537">
        <v>43356</v>
      </c>
      <c r="D475" s="989">
        <v>17.980799999999999</v>
      </c>
      <c r="E475" s="989">
        <v>36.165442000000006</v>
      </c>
      <c r="F475" s="989">
        <v>735.91623300000003</v>
      </c>
      <c r="G475" s="351"/>
      <c r="H475"/>
      <c r="I475"/>
      <c r="J475" s="23"/>
    </row>
    <row r="476" spans="2:10" ht="11.25" customHeight="1">
      <c r="B476" s="353"/>
      <c r="C476" s="537">
        <v>43357</v>
      </c>
      <c r="D476" s="989">
        <v>17.980799999999999</v>
      </c>
      <c r="E476" s="989">
        <v>9.2402999999999995</v>
      </c>
      <c r="F476" s="989">
        <v>730.22164599999996</v>
      </c>
      <c r="G476" s="351"/>
      <c r="H476"/>
      <c r="I476"/>
      <c r="J476" s="23"/>
    </row>
    <row r="477" spans="2:10" ht="11.25" customHeight="1">
      <c r="B477" s="353" t="s">
        <v>289</v>
      </c>
      <c r="C477" s="537">
        <v>43358</v>
      </c>
      <c r="D477" s="989">
        <v>17.980799999999999</v>
      </c>
      <c r="E477" s="989">
        <v>24.256499999999999</v>
      </c>
      <c r="F477" s="989">
        <v>639.39625895199993</v>
      </c>
      <c r="G477" s="351"/>
      <c r="H477"/>
      <c r="I477"/>
      <c r="J477" s="23"/>
    </row>
    <row r="478" spans="2:10" ht="11.25" customHeight="1">
      <c r="B478" s="353"/>
      <c r="C478" s="537">
        <v>43359</v>
      </c>
      <c r="D478" s="989">
        <v>17.975009999999997</v>
      </c>
      <c r="E478" s="989">
        <v>24.9984</v>
      </c>
      <c r="F478" s="989">
        <v>590.33234295199998</v>
      </c>
      <c r="G478" s="351"/>
      <c r="H478"/>
      <c r="I478"/>
      <c r="J478" s="23"/>
    </row>
    <row r="479" spans="2:10" ht="11.25" customHeight="1">
      <c r="B479" s="353"/>
      <c r="C479" s="537">
        <v>43360</v>
      </c>
      <c r="D479" s="989">
        <v>9.6432000000000002</v>
      </c>
      <c r="E479" s="989">
        <v>22.018068</v>
      </c>
      <c r="F479" s="989">
        <v>712.60098995199996</v>
      </c>
      <c r="G479" s="351"/>
      <c r="H479"/>
      <c r="I479"/>
      <c r="J479" s="23"/>
    </row>
    <row r="480" spans="2:10" ht="11.25" customHeight="1">
      <c r="B480" s="353"/>
      <c r="C480" s="537">
        <v>43361</v>
      </c>
      <c r="D480" s="989">
        <v>9.6432000000000002</v>
      </c>
      <c r="E480" s="989">
        <v>22.914900000000003</v>
      </c>
      <c r="F480" s="989">
        <v>730.25228304799998</v>
      </c>
      <c r="G480" s="351"/>
      <c r="H480"/>
      <c r="I480"/>
      <c r="J480" s="23"/>
    </row>
    <row r="481" spans="2:10" ht="11.25" customHeight="1">
      <c r="B481" s="353"/>
      <c r="C481" s="537">
        <v>43362</v>
      </c>
      <c r="D481" s="989">
        <v>9.6432000000000002</v>
      </c>
      <c r="E481" s="989">
        <v>21.030549999999998</v>
      </c>
      <c r="F481" s="989">
        <v>737.26254995200009</v>
      </c>
      <c r="G481" s="351"/>
      <c r="H481"/>
      <c r="I481"/>
      <c r="J481" s="23"/>
    </row>
    <row r="482" spans="2:10" ht="11.25" customHeight="1">
      <c r="B482" s="353"/>
      <c r="C482" s="537">
        <v>43363</v>
      </c>
      <c r="D482" s="989">
        <v>9.6432000000000002</v>
      </c>
      <c r="E482" s="989">
        <v>25.8887</v>
      </c>
      <c r="F482" s="989">
        <v>743.34648600000003</v>
      </c>
      <c r="G482" s="351"/>
      <c r="H482"/>
      <c r="I482"/>
      <c r="J482" s="23"/>
    </row>
    <row r="483" spans="2:10" ht="11.25" customHeight="1">
      <c r="B483" s="353"/>
      <c r="C483" s="537">
        <v>43364</v>
      </c>
      <c r="D483" s="989">
        <v>9.6432000000000002</v>
      </c>
      <c r="E483" s="989">
        <v>17.6496</v>
      </c>
      <c r="F483" s="989">
        <v>737.30738300000007</v>
      </c>
      <c r="G483" s="351"/>
      <c r="H483"/>
      <c r="I483"/>
      <c r="J483" s="23"/>
    </row>
    <row r="484" spans="2:10" ht="11.25" customHeight="1">
      <c r="B484" s="353"/>
      <c r="C484" s="537">
        <v>43365</v>
      </c>
      <c r="D484" s="989">
        <v>9.6432000000000002</v>
      </c>
      <c r="E484" s="989">
        <v>39.800199999999997</v>
      </c>
      <c r="F484" s="989">
        <v>661.18913800000007</v>
      </c>
      <c r="G484" s="351"/>
      <c r="H484"/>
      <c r="I484"/>
      <c r="J484" s="23"/>
    </row>
    <row r="485" spans="2:10" ht="11.25" customHeight="1">
      <c r="B485" s="353"/>
      <c r="C485" s="537">
        <v>43366</v>
      </c>
      <c r="D485" s="989">
        <v>9.6432000000000002</v>
      </c>
      <c r="E485" s="989">
        <v>38.716777</v>
      </c>
      <c r="F485" s="989">
        <v>612.24149195199993</v>
      </c>
      <c r="G485" s="351"/>
      <c r="H485"/>
      <c r="I485"/>
      <c r="J485" s="23"/>
    </row>
    <row r="486" spans="2:10" ht="11.25" customHeight="1">
      <c r="B486" s="353"/>
      <c r="C486" s="537">
        <v>43367</v>
      </c>
      <c r="D486" s="989">
        <v>9.6432000000000002</v>
      </c>
      <c r="E486" s="989">
        <v>23.587640999999998</v>
      </c>
      <c r="F486" s="989">
        <v>728.46355299999993</v>
      </c>
      <c r="G486" s="351"/>
      <c r="H486"/>
      <c r="I486"/>
      <c r="J486" s="23"/>
    </row>
    <row r="487" spans="2:10" ht="11.25" customHeight="1">
      <c r="B487" s="353"/>
      <c r="C487" s="537">
        <v>43368</v>
      </c>
      <c r="D487" s="989">
        <v>9.6432000000000002</v>
      </c>
      <c r="E487" s="989">
        <v>29.848573000000002</v>
      </c>
      <c r="F487" s="989">
        <v>735.64845700000001</v>
      </c>
      <c r="G487" s="351"/>
      <c r="H487"/>
      <c r="I487"/>
      <c r="J487" s="23"/>
    </row>
    <row r="488" spans="2:10" ht="11.25" customHeight="1">
      <c r="B488" s="353"/>
      <c r="C488" s="537">
        <v>43369</v>
      </c>
      <c r="D488" s="989">
        <v>9.6432000000000002</v>
      </c>
      <c r="E488" s="989">
        <v>47.448084999999999</v>
      </c>
      <c r="F488" s="989">
        <v>729.45554900000002</v>
      </c>
      <c r="G488" s="351"/>
      <c r="H488"/>
      <c r="I488"/>
      <c r="J488" s="23"/>
    </row>
    <row r="489" spans="2:10" ht="11.25" customHeight="1">
      <c r="B489" s="353"/>
      <c r="C489" s="537">
        <v>43370</v>
      </c>
      <c r="D489" s="989">
        <v>9.6432000000000002</v>
      </c>
      <c r="E489" s="989">
        <v>36.250242</v>
      </c>
      <c r="F489" s="989">
        <v>719.15089104799995</v>
      </c>
      <c r="G489" s="351"/>
      <c r="H489"/>
      <c r="I489"/>
      <c r="J489" s="23"/>
    </row>
    <row r="490" spans="2:10" ht="11.25" customHeight="1">
      <c r="B490" s="353"/>
      <c r="C490" s="537">
        <v>43371</v>
      </c>
      <c r="D490" s="989">
        <v>9.6432000000000002</v>
      </c>
      <c r="E490" s="989">
        <v>27.029580000000003</v>
      </c>
      <c r="F490" s="989">
        <v>710.05386504800003</v>
      </c>
      <c r="G490" s="351"/>
      <c r="H490"/>
      <c r="I490"/>
      <c r="J490" s="23"/>
    </row>
    <row r="491" spans="2:10" ht="11.25" customHeight="1">
      <c r="B491" s="353"/>
      <c r="C491" s="537">
        <v>43372</v>
      </c>
      <c r="D491" s="989">
        <v>9.6432000000000002</v>
      </c>
      <c r="E491" s="989">
        <v>24.853283999999999</v>
      </c>
      <c r="F491" s="989">
        <v>627.48612800000001</v>
      </c>
      <c r="G491" s="351"/>
      <c r="H491"/>
      <c r="I491"/>
      <c r="J491" s="23"/>
    </row>
    <row r="492" spans="2:10" ht="11.25" customHeight="1">
      <c r="B492" s="353"/>
      <c r="C492" s="537">
        <v>43373</v>
      </c>
      <c r="D492" s="989">
        <v>9.6432000000000002</v>
      </c>
      <c r="E492" s="989">
        <v>27.8811</v>
      </c>
      <c r="F492" s="989">
        <v>576.74451499999998</v>
      </c>
      <c r="G492" s="351"/>
      <c r="H492"/>
      <c r="I492"/>
      <c r="J492" s="23"/>
    </row>
    <row r="493" spans="2:10" ht="11.25" customHeight="1">
      <c r="B493" s="353"/>
      <c r="C493" s="537">
        <v>43374</v>
      </c>
      <c r="D493" s="989">
        <v>28.312000000000001</v>
      </c>
      <c r="E493" s="989">
        <v>36.142541999999999</v>
      </c>
      <c r="F493" s="989">
        <v>688.50961899999993</v>
      </c>
      <c r="G493" s="351"/>
      <c r="H493"/>
      <c r="I493"/>
      <c r="J493" s="23"/>
    </row>
    <row r="494" spans="2:10" ht="11.25" customHeight="1">
      <c r="B494" s="353"/>
      <c r="C494" s="537">
        <v>43375</v>
      </c>
      <c r="D494" s="989">
        <v>37.6464</v>
      </c>
      <c r="E494" s="989">
        <v>32.121416000000004</v>
      </c>
      <c r="F494" s="989">
        <v>692.35499300000004</v>
      </c>
      <c r="G494" s="351"/>
      <c r="H494"/>
      <c r="I494"/>
      <c r="J494" s="23"/>
    </row>
    <row r="495" spans="2:10" ht="11.25" customHeight="1">
      <c r="B495" s="353"/>
      <c r="C495" s="537">
        <v>43376</v>
      </c>
      <c r="D495" s="989">
        <v>37.6464</v>
      </c>
      <c r="E495" s="989">
        <v>38.070661000000001</v>
      </c>
      <c r="F495" s="989">
        <v>695.70199600000001</v>
      </c>
      <c r="G495" s="351"/>
      <c r="H495"/>
      <c r="I495"/>
      <c r="J495" s="23"/>
    </row>
    <row r="496" spans="2:10" ht="11.25" customHeight="1">
      <c r="B496" s="353"/>
      <c r="C496" s="537">
        <v>43377</v>
      </c>
      <c r="D496" s="989">
        <v>37.6464</v>
      </c>
      <c r="E496" s="989">
        <v>33.506824999999999</v>
      </c>
      <c r="F496" s="989">
        <v>697.37700500000005</v>
      </c>
      <c r="G496" s="351"/>
      <c r="H496"/>
      <c r="I496"/>
      <c r="J496" s="23"/>
    </row>
    <row r="497" spans="2:10" ht="11.25" customHeight="1">
      <c r="B497" s="353"/>
      <c r="C497" s="537">
        <v>43378</v>
      </c>
      <c r="D497" s="989">
        <v>46.603199999999994</v>
      </c>
      <c r="E497" s="989">
        <v>44.621482999999998</v>
      </c>
      <c r="F497" s="989">
        <v>686.55975000000001</v>
      </c>
      <c r="G497" s="351"/>
      <c r="H497"/>
      <c r="I497"/>
      <c r="J497" s="23"/>
    </row>
    <row r="498" spans="2:10" ht="11.25" customHeight="1">
      <c r="B498" s="353"/>
      <c r="C498" s="537">
        <v>43379</v>
      </c>
      <c r="D498" s="989">
        <v>32.629694999999998</v>
      </c>
      <c r="E498" s="989">
        <v>56.290567000000003</v>
      </c>
      <c r="F498" s="989">
        <v>613.79947800000002</v>
      </c>
      <c r="G498" s="351"/>
      <c r="H498"/>
      <c r="I498"/>
      <c r="J498" s="23"/>
    </row>
    <row r="499" spans="2:10" ht="11.25" customHeight="1">
      <c r="B499" s="353"/>
      <c r="C499" s="537">
        <v>43380</v>
      </c>
      <c r="D499" s="989">
        <v>8.9567999999999994</v>
      </c>
      <c r="E499" s="989">
        <v>40.077213</v>
      </c>
      <c r="F499" s="989">
        <v>564.94973800000002</v>
      </c>
      <c r="G499" s="351"/>
      <c r="H499"/>
      <c r="I499"/>
      <c r="J499" s="23"/>
    </row>
    <row r="500" spans="2:10" ht="11.25" customHeight="1">
      <c r="B500" s="353"/>
      <c r="C500" s="537">
        <v>43381</v>
      </c>
      <c r="D500" s="989">
        <v>27.650400000000001</v>
      </c>
      <c r="E500" s="989">
        <v>24.437527999999997</v>
      </c>
      <c r="F500" s="989">
        <v>657.44975199999999</v>
      </c>
      <c r="G500" s="351"/>
      <c r="H500"/>
      <c r="I500"/>
      <c r="J500" s="23"/>
    </row>
    <row r="501" spans="2:10" ht="11.25" customHeight="1">
      <c r="B501" s="353"/>
      <c r="C501" s="537">
        <v>43382</v>
      </c>
      <c r="D501" s="989">
        <v>27.650400000000001</v>
      </c>
      <c r="E501" s="989">
        <v>23.234134999999998</v>
      </c>
      <c r="F501" s="989">
        <v>663.02466200000003</v>
      </c>
      <c r="G501" s="351"/>
      <c r="H501"/>
      <c r="I501"/>
      <c r="J501" s="23"/>
    </row>
    <row r="502" spans="2:10" ht="11.25" customHeight="1">
      <c r="B502" s="353"/>
      <c r="C502" s="537">
        <v>43383</v>
      </c>
      <c r="D502" s="989">
        <v>35.509500000000003</v>
      </c>
      <c r="E502" s="989">
        <v>26.494624999999999</v>
      </c>
      <c r="F502" s="989">
        <v>677.10444400000006</v>
      </c>
      <c r="G502" s="351"/>
      <c r="H502"/>
      <c r="I502"/>
      <c r="J502" s="23"/>
    </row>
    <row r="503" spans="2:10" ht="11.25" customHeight="1">
      <c r="B503" s="353"/>
      <c r="C503" s="537">
        <v>43384</v>
      </c>
      <c r="D503" s="989">
        <v>33.049033000000001</v>
      </c>
      <c r="E503" s="989">
        <v>25.419982999999998</v>
      </c>
      <c r="F503" s="989">
        <v>676.45917099999997</v>
      </c>
      <c r="G503" s="351"/>
      <c r="H503"/>
      <c r="I503"/>
      <c r="J503" s="23"/>
    </row>
    <row r="504" spans="2:10" ht="11.25" customHeight="1">
      <c r="B504" s="353"/>
      <c r="C504" s="537">
        <v>43385</v>
      </c>
      <c r="D504" s="989">
        <v>35.409599999999998</v>
      </c>
      <c r="E504" s="989">
        <v>22.333599999999997</v>
      </c>
      <c r="F504" s="989">
        <v>580.29554299999995</v>
      </c>
      <c r="G504" s="351"/>
      <c r="H504"/>
      <c r="I504"/>
      <c r="J504" s="23"/>
    </row>
    <row r="505" spans="2:10" ht="11.25" customHeight="1">
      <c r="B505" s="353"/>
      <c r="C505" s="537">
        <v>43386</v>
      </c>
      <c r="D505" s="989">
        <v>36.453600000000002</v>
      </c>
      <c r="E505" s="989">
        <v>33.348233999999998</v>
      </c>
      <c r="F505" s="989">
        <v>582.89573499999995</v>
      </c>
      <c r="G505" s="351"/>
      <c r="H505"/>
      <c r="I505"/>
      <c r="J505" s="23"/>
    </row>
    <row r="506" spans="2:10" ht="11.25" customHeight="1">
      <c r="B506" s="353"/>
      <c r="C506" s="537">
        <v>43387</v>
      </c>
      <c r="D506" s="989">
        <v>50.089905000000002</v>
      </c>
      <c r="E506" s="989">
        <v>31.335454000000002</v>
      </c>
      <c r="F506" s="989">
        <v>557.388462</v>
      </c>
      <c r="G506" s="351"/>
      <c r="H506"/>
      <c r="I506"/>
      <c r="J506" s="23"/>
    </row>
    <row r="507" spans="2:10" ht="11.25" customHeight="1">
      <c r="B507" s="353" t="s">
        <v>290</v>
      </c>
      <c r="C507" s="537">
        <v>43388</v>
      </c>
      <c r="D507" s="989">
        <v>60.679199999999994</v>
      </c>
      <c r="E507" s="989">
        <v>41.061209000000005</v>
      </c>
      <c r="F507" s="989">
        <v>654.85693400000002</v>
      </c>
      <c r="G507" s="351"/>
      <c r="H507"/>
      <c r="I507"/>
      <c r="J507" s="23"/>
    </row>
    <row r="508" spans="2:10" ht="11.25" customHeight="1">
      <c r="B508" s="353"/>
      <c r="C508" s="537">
        <v>43389</v>
      </c>
      <c r="D508" s="989">
        <v>51.242400000000004</v>
      </c>
      <c r="E508" s="989">
        <v>51.466936000000004</v>
      </c>
      <c r="F508" s="989">
        <v>674.00317099999995</v>
      </c>
      <c r="G508" s="351"/>
      <c r="H508"/>
      <c r="I508"/>
      <c r="J508" s="23"/>
    </row>
    <row r="509" spans="2:10" ht="11.25" customHeight="1">
      <c r="B509" s="353"/>
      <c r="C509" s="537">
        <v>43390</v>
      </c>
      <c r="D509" s="989">
        <v>51.242400000000004</v>
      </c>
      <c r="E509" s="989">
        <v>43.791542999999997</v>
      </c>
      <c r="F509" s="989">
        <v>681.31695200000001</v>
      </c>
      <c r="G509" s="351"/>
      <c r="H509"/>
      <c r="I509"/>
      <c r="J509" s="23"/>
    </row>
    <row r="510" spans="2:10" ht="11.25" customHeight="1">
      <c r="B510" s="353"/>
      <c r="C510" s="537">
        <v>43391</v>
      </c>
      <c r="D510" s="989">
        <v>51.242400000000004</v>
      </c>
      <c r="E510" s="989">
        <v>20.376082999999998</v>
      </c>
      <c r="F510" s="989">
        <v>682.15179799999999</v>
      </c>
      <c r="G510" s="351"/>
      <c r="H510"/>
      <c r="I510"/>
      <c r="J510" s="23"/>
    </row>
    <row r="511" spans="2:10" ht="11.25" customHeight="1">
      <c r="B511" s="353"/>
      <c r="C511" s="537">
        <v>43392</v>
      </c>
      <c r="D511" s="989">
        <v>42.282980000000002</v>
      </c>
      <c r="E511" s="989">
        <v>14.436219999999999</v>
      </c>
      <c r="F511" s="989">
        <v>673.97173999999995</v>
      </c>
      <c r="G511" s="351"/>
      <c r="H511"/>
      <c r="I511"/>
      <c r="J511" s="23"/>
    </row>
    <row r="512" spans="2:10" ht="11.25" customHeight="1">
      <c r="B512" s="353"/>
      <c r="C512" s="537">
        <v>43393</v>
      </c>
      <c r="D512" s="989">
        <v>32.975999999999999</v>
      </c>
      <c r="E512" s="989">
        <v>1.951133</v>
      </c>
      <c r="F512" s="989">
        <v>600.42714699999999</v>
      </c>
      <c r="G512" s="351"/>
      <c r="H512"/>
      <c r="I512"/>
      <c r="J512" s="23"/>
    </row>
    <row r="513" spans="2:10" ht="11.25" customHeight="1">
      <c r="B513" s="353"/>
      <c r="C513" s="537">
        <v>43394</v>
      </c>
      <c r="D513" s="989">
        <v>52.279199999999996</v>
      </c>
      <c r="E513" s="989">
        <v>1.779466</v>
      </c>
      <c r="F513" s="989">
        <v>555.61205599999994</v>
      </c>
      <c r="G513" s="351"/>
      <c r="H513"/>
      <c r="I513"/>
      <c r="J513" s="23"/>
    </row>
    <row r="514" spans="2:10" ht="11.25" customHeight="1">
      <c r="B514" s="353"/>
      <c r="C514" s="537">
        <v>43395</v>
      </c>
      <c r="D514" s="989">
        <v>63.952800000000003</v>
      </c>
      <c r="E514" s="989">
        <v>20.572800000000001</v>
      </c>
      <c r="F514" s="989">
        <v>660.48522500000001</v>
      </c>
      <c r="G514" s="351"/>
      <c r="H514"/>
      <c r="I514"/>
      <c r="J514" s="23"/>
    </row>
    <row r="515" spans="2:10" ht="11.25" customHeight="1">
      <c r="B515" s="353"/>
      <c r="C515" s="537">
        <v>43396</v>
      </c>
      <c r="D515" s="989">
        <v>63.952800000000003</v>
      </c>
      <c r="E515" s="989">
        <v>24.595224999999999</v>
      </c>
      <c r="F515" s="989">
        <v>677.14348100000007</v>
      </c>
      <c r="G515" s="351"/>
      <c r="H515"/>
      <c r="I515"/>
      <c r="J515" s="23"/>
    </row>
    <row r="516" spans="2:10" ht="11.25" customHeight="1">
      <c r="B516" s="353"/>
      <c r="C516" s="537">
        <v>43397</v>
      </c>
      <c r="D516" s="989">
        <v>63.952800000000003</v>
      </c>
      <c r="E516" s="989">
        <v>38.973748000000001</v>
      </c>
      <c r="F516" s="989">
        <v>675.75055199999997</v>
      </c>
      <c r="G516" s="351"/>
      <c r="H516"/>
      <c r="I516"/>
      <c r="J516" s="23"/>
    </row>
    <row r="517" spans="2:10" ht="11.25" customHeight="1">
      <c r="B517" s="353"/>
      <c r="C517" s="537">
        <v>43398</v>
      </c>
      <c r="D517" s="989">
        <v>63.952800000000003</v>
      </c>
      <c r="E517" s="989">
        <v>39.437707000000003</v>
      </c>
      <c r="F517" s="989">
        <v>674.02980000000002</v>
      </c>
      <c r="G517" s="351"/>
      <c r="H517"/>
      <c r="I517"/>
      <c r="J517" s="23"/>
    </row>
    <row r="518" spans="2:10" ht="11.25" customHeight="1">
      <c r="B518" s="353"/>
      <c r="C518" s="537">
        <v>43399</v>
      </c>
      <c r="D518" s="989">
        <v>51.270300000000006</v>
      </c>
      <c r="E518" s="989">
        <v>36.71275</v>
      </c>
      <c r="F518" s="989">
        <v>675.71099199999992</v>
      </c>
      <c r="G518" s="351"/>
      <c r="H518"/>
      <c r="I518"/>
      <c r="J518" s="23"/>
    </row>
    <row r="519" spans="2:10" ht="11.25" customHeight="1">
      <c r="B519" s="353"/>
      <c r="C519" s="537">
        <v>43400</v>
      </c>
      <c r="D519" s="989">
        <v>45.044849999999997</v>
      </c>
      <c r="E519" s="989">
        <v>18.245349999999998</v>
      </c>
      <c r="F519" s="989">
        <v>607.86473599999999</v>
      </c>
      <c r="G519" s="351"/>
      <c r="H519"/>
      <c r="I519"/>
      <c r="J519" s="23"/>
    </row>
    <row r="520" spans="2:10" ht="11.25" customHeight="1">
      <c r="B520" s="353"/>
      <c r="C520" s="537">
        <v>43401</v>
      </c>
      <c r="D520" s="989">
        <v>32.26</v>
      </c>
      <c r="E520" s="989">
        <v>17.202500000000001</v>
      </c>
      <c r="F520" s="989">
        <v>594.80289800000003</v>
      </c>
      <c r="G520" s="351"/>
      <c r="H520"/>
      <c r="I520"/>
      <c r="J520" s="23"/>
    </row>
    <row r="521" spans="2:10" ht="11.25" customHeight="1">
      <c r="B521" s="353"/>
      <c r="C521" s="537">
        <v>43402</v>
      </c>
      <c r="D521" s="989">
        <v>66.970799999999997</v>
      </c>
      <c r="E521" s="989">
        <v>19.853083999999999</v>
      </c>
      <c r="F521" s="989">
        <v>704.82509795199996</v>
      </c>
      <c r="G521" s="351"/>
      <c r="H521"/>
      <c r="I521"/>
      <c r="J521" s="23"/>
    </row>
    <row r="522" spans="2:10" ht="11.25" customHeight="1">
      <c r="B522" s="353"/>
      <c r="C522" s="537">
        <v>43403</v>
      </c>
      <c r="D522" s="989">
        <v>74.008800000000008</v>
      </c>
      <c r="E522" s="989">
        <v>17.574643999999999</v>
      </c>
      <c r="F522" s="989">
        <v>735.965463</v>
      </c>
      <c r="G522" s="351"/>
      <c r="H522"/>
      <c r="I522"/>
      <c r="J522" s="23"/>
    </row>
    <row r="523" spans="2:10" ht="11.25" customHeight="1">
      <c r="B523" s="353"/>
      <c r="C523" s="537">
        <v>43404</v>
      </c>
      <c r="D523" s="989">
        <v>72.577133000000003</v>
      </c>
      <c r="E523" s="989">
        <v>8.9611499999999999</v>
      </c>
      <c r="F523" s="989">
        <v>731.51706499999989</v>
      </c>
      <c r="G523" s="351"/>
      <c r="H523"/>
      <c r="I523"/>
      <c r="J523" s="23"/>
    </row>
    <row r="524" spans="2:10" ht="11.25" customHeight="1">
      <c r="B524" s="353"/>
      <c r="C524" s="537">
        <v>43405</v>
      </c>
      <c r="D524" s="989">
        <v>53.392800000000001</v>
      </c>
      <c r="E524" s="989">
        <v>4.4663280000000007</v>
      </c>
      <c r="F524" s="989">
        <v>619.75306895200004</v>
      </c>
      <c r="G524" s="351"/>
      <c r="H524"/>
      <c r="I524"/>
      <c r="J524" s="23"/>
    </row>
    <row r="525" spans="2:10" ht="11.25" customHeight="1">
      <c r="B525" s="353"/>
      <c r="C525" s="537">
        <v>43406</v>
      </c>
      <c r="D525" s="989">
        <v>72.931200000000004</v>
      </c>
      <c r="E525" s="989">
        <v>7.5468000000000002</v>
      </c>
      <c r="F525" s="989">
        <v>658.87541199999998</v>
      </c>
      <c r="G525" s="351"/>
      <c r="H525"/>
      <c r="I525"/>
      <c r="J525" s="23"/>
    </row>
    <row r="526" spans="2:10" ht="11.25" customHeight="1">
      <c r="B526" s="353"/>
      <c r="C526" s="537">
        <v>43407</v>
      </c>
      <c r="D526" s="989">
        <v>92.505600000000001</v>
      </c>
      <c r="E526" s="989">
        <v>41.567138</v>
      </c>
      <c r="F526" s="989">
        <v>623.37154304799992</v>
      </c>
      <c r="G526" s="351"/>
      <c r="H526"/>
      <c r="I526"/>
      <c r="J526" s="23"/>
    </row>
    <row r="527" spans="2:10" ht="11.25" customHeight="1">
      <c r="B527" s="353"/>
      <c r="C527" s="537">
        <v>43408</v>
      </c>
      <c r="D527" s="989">
        <v>88.477526999999995</v>
      </c>
      <c r="E527" s="989">
        <v>42.523710000000001</v>
      </c>
      <c r="F527" s="989">
        <v>593.84829895199994</v>
      </c>
      <c r="G527" s="351"/>
      <c r="H527"/>
      <c r="I527"/>
      <c r="J527" s="23"/>
    </row>
    <row r="528" spans="2:10" ht="11.25" customHeight="1">
      <c r="B528" s="353"/>
      <c r="C528" s="537">
        <v>43409</v>
      </c>
      <c r="D528" s="989">
        <v>73.7376</v>
      </c>
      <c r="E528" s="989">
        <v>26.567720000000001</v>
      </c>
      <c r="F528" s="989">
        <v>716.02449004799996</v>
      </c>
      <c r="G528" s="351"/>
      <c r="H528"/>
      <c r="I528"/>
      <c r="J528" s="23"/>
    </row>
    <row r="529" spans="2:10" ht="11.25" customHeight="1">
      <c r="B529" s="353"/>
      <c r="C529" s="537">
        <v>43410</v>
      </c>
      <c r="D529" s="989">
        <v>73.7376</v>
      </c>
      <c r="E529" s="989">
        <v>44.47824</v>
      </c>
      <c r="F529" s="989">
        <v>737.48533799999996</v>
      </c>
      <c r="G529" s="351"/>
      <c r="H529"/>
      <c r="I529"/>
      <c r="J529" s="23"/>
    </row>
    <row r="530" spans="2:10" ht="11.25" customHeight="1">
      <c r="B530" s="353"/>
      <c r="C530" s="537">
        <v>43411</v>
      </c>
      <c r="D530" s="989">
        <v>64.396799999999999</v>
      </c>
      <c r="E530" s="989">
        <v>37.8309</v>
      </c>
      <c r="F530" s="989">
        <v>736.58466004800005</v>
      </c>
      <c r="G530" s="351"/>
      <c r="H530"/>
      <c r="I530"/>
      <c r="J530" s="23"/>
    </row>
    <row r="531" spans="2:10" ht="11.25" customHeight="1">
      <c r="B531" s="353"/>
      <c r="C531" s="537">
        <v>43412</v>
      </c>
      <c r="D531" s="989">
        <v>64.396799999999999</v>
      </c>
      <c r="E531" s="989">
        <v>43.789491999999996</v>
      </c>
      <c r="F531" s="989">
        <v>738.10585000000003</v>
      </c>
      <c r="G531" s="351"/>
      <c r="H531"/>
      <c r="I531"/>
      <c r="J531" s="23"/>
    </row>
    <row r="532" spans="2:10" ht="11.25" customHeight="1">
      <c r="B532" s="353"/>
      <c r="C532" s="537">
        <v>43413</v>
      </c>
      <c r="D532" s="989">
        <v>64.396799999999999</v>
      </c>
      <c r="E532" s="989">
        <v>32.912500000000001</v>
      </c>
      <c r="F532" s="989">
        <v>724.84918295199998</v>
      </c>
      <c r="G532" s="351"/>
      <c r="H532"/>
      <c r="I532"/>
      <c r="J532" s="23"/>
    </row>
    <row r="533" spans="2:10" ht="11.25" customHeight="1">
      <c r="B533" s="353"/>
      <c r="C533" s="537">
        <v>43414</v>
      </c>
      <c r="D533" s="989">
        <v>78.098399999999998</v>
      </c>
      <c r="E533" s="989">
        <v>16.5946</v>
      </c>
      <c r="F533" s="989">
        <v>648.769947</v>
      </c>
      <c r="G533" s="351"/>
      <c r="H533"/>
      <c r="I533"/>
      <c r="J533" s="23"/>
    </row>
    <row r="534" spans="2:10" ht="11.25" customHeight="1">
      <c r="B534" s="353"/>
      <c r="C534" s="537">
        <v>43415</v>
      </c>
      <c r="D534" s="989">
        <v>78.098399999999998</v>
      </c>
      <c r="E534" s="989">
        <v>4.3485279999999999</v>
      </c>
      <c r="F534" s="989">
        <v>594.49957799999993</v>
      </c>
      <c r="G534" s="351"/>
      <c r="H534"/>
      <c r="I534"/>
      <c r="J534" s="23"/>
    </row>
    <row r="535" spans="2:10" ht="11.25" customHeight="1">
      <c r="B535" s="353"/>
      <c r="C535" s="537">
        <v>43416</v>
      </c>
      <c r="D535" s="989">
        <v>78.098399999999998</v>
      </c>
      <c r="E535" s="989">
        <v>6.4886470000000003</v>
      </c>
      <c r="F535" s="989">
        <v>705.08882400000005</v>
      </c>
      <c r="G535" s="351"/>
      <c r="H535"/>
      <c r="I535"/>
      <c r="J535" s="23"/>
    </row>
    <row r="536" spans="2:10" ht="11.25" customHeight="1">
      <c r="B536" s="353"/>
      <c r="C536" s="537">
        <v>43417</v>
      </c>
      <c r="D536" s="989">
        <v>78.098399999999998</v>
      </c>
      <c r="E536" s="989">
        <v>29.146741000000002</v>
      </c>
      <c r="F536" s="989">
        <v>714.89044699999999</v>
      </c>
      <c r="G536" s="351"/>
      <c r="H536"/>
      <c r="I536"/>
      <c r="J536" s="23"/>
    </row>
    <row r="537" spans="2:10" ht="11.25" customHeight="1">
      <c r="B537" s="353"/>
      <c r="C537" s="537">
        <v>43418</v>
      </c>
      <c r="D537" s="989">
        <v>78.098399999999998</v>
      </c>
      <c r="E537" s="989">
        <v>14.3504</v>
      </c>
      <c r="F537" s="989">
        <v>713.65076199999999</v>
      </c>
      <c r="G537" s="351"/>
      <c r="H537"/>
      <c r="I537"/>
      <c r="J537" s="23"/>
    </row>
    <row r="538" spans="2:10" ht="11.25" customHeight="1">
      <c r="B538" s="353" t="s">
        <v>291</v>
      </c>
      <c r="C538" s="537">
        <v>43419</v>
      </c>
      <c r="D538" s="989">
        <v>78.098399999999998</v>
      </c>
      <c r="E538" s="989">
        <v>14.105</v>
      </c>
      <c r="F538" s="989">
        <v>711.55650100000003</v>
      </c>
      <c r="G538" s="351"/>
      <c r="H538"/>
      <c r="I538"/>
      <c r="J538" s="23"/>
    </row>
    <row r="539" spans="2:10" ht="11.25" customHeight="1">
      <c r="B539" s="353"/>
      <c r="C539" s="537">
        <v>43420</v>
      </c>
      <c r="D539" s="989">
        <v>78.098399999999998</v>
      </c>
      <c r="E539" s="989">
        <v>8.3164330000000017</v>
      </c>
      <c r="F539" s="989">
        <v>706.99186304800003</v>
      </c>
      <c r="G539" s="351"/>
      <c r="H539"/>
      <c r="I539"/>
      <c r="J539" s="23"/>
    </row>
    <row r="540" spans="2:10" ht="11.25" customHeight="1">
      <c r="B540" s="353"/>
      <c r="C540" s="537">
        <v>43421</v>
      </c>
      <c r="D540" s="989">
        <v>78.098399999999998</v>
      </c>
      <c r="E540" s="989">
        <v>10.975899999999999</v>
      </c>
      <c r="F540" s="989">
        <v>630.24724595200007</v>
      </c>
      <c r="G540" s="351"/>
      <c r="H540"/>
      <c r="I540"/>
      <c r="J540" s="23"/>
    </row>
    <row r="541" spans="2:10" ht="11.25" customHeight="1">
      <c r="B541" s="353"/>
      <c r="C541" s="537">
        <v>43422</v>
      </c>
      <c r="D541" s="989">
        <v>78.098399999999998</v>
      </c>
      <c r="E541" s="989">
        <v>24.530215999999999</v>
      </c>
      <c r="F541" s="989">
        <v>596.253107</v>
      </c>
      <c r="G541" s="351"/>
      <c r="H541"/>
      <c r="I541"/>
      <c r="J541" s="23"/>
    </row>
    <row r="542" spans="2:10" ht="11.25" customHeight="1">
      <c r="B542" s="353"/>
      <c r="C542" s="537">
        <v>43423</v>
      </c>
      <c r="D542" s="989">
        <v>85.23360000000001</v>
      </c>
      <c r="E542" s="989">
        <v>19.593177999999998</v>
      </c>
      <c r="F542" s="989">
        <v>711.84277800000007</v>
      </c>
      <c r="G542" s="351"/>
      <c r="H542"/>
      <c r="I542"/>
      <c r="J542" s="23"/>
    </row>
    <row r="543" spans="2:10" ht="11.25" customHeight="1">
      <c r="B543" s="353"/>
      <c r="C543" s="537">
        <v>43424</v>
      </c>
      <c r="D543" s="989">
        <v>87.611999999999995</v>
      </c>
      <c r="E543" s="989">
        <v>13.350858000000001</v>
      </c>
      <c r="F543" s="989">
        <v>737.01827200000002</v>
      </c>
      <c r="G543" s="351"/>
      <c r="H543"/>
      <c r="I543"/>
      <c r="J543" s="23"/>
    </row>
    <row r="544" spans="2:10" ht="11.25" customHeight="1">
      <c r="B544" s="353"/>
      <c r="C544" s="537">
        <v>43425</v>
      </c>
      <c r="D544" s="989">
        <v>87.611999999999995</v>
      </c>
      <c r="E544" s="989">
        <v>12.403101000000001</v>
      </c>
      <c r="F544" s="989">
        <v>742.48096999999996</v>
      </c>
      <c r="G544" s="351"/>
      <c r="H544"/>
      <c r="I544"/>
      <c r="J544" s="23"/>
    </row>
    <row r="545" spans="2:10" ht="11.25" customHeight="1">
      <c r="B545" s="353"/>
      <c r="C545" s="537">
        <v>43426</v>
      </c>
      <c r="D545" s="989">
        <v>74.067820000000012</v>
      </c>
      <c r="E545" s="989">
        <v>27.830959999999997</v>
      </c>
      <c r="F545" s="989">
        <v>748.06867399999999</v>
      </c>
      <c r="G545" s="351"/>
      <c r="H545"/>
      <c r="I545"/>
      <c r="J545" s="23"/>
    </row>
    <row r="546" spans="2:10" ht="11.25" customHeight="1">
      <c r="B546" s="353"/>
      <c r="C546" s="537">
        <v>43427</v>
      </c>
      <c r="D546" s="989">
        <v>64.055999999999997</v>
      </c>
      <c r="E546" s="989">
        <v>54.128855000000001</v>
      </c>
      <c r="F546" s="989">
        <v>742.66123400000004</v>
      </c>
      <c r="G546" s="351"/>
      <c r="H546"/>
      <c r="I546"/>
      <c r="J546" s="23"/>
    </row>
    <row r="547" spans="2:10" ht="11.25" customHeight="1">
      <c r="B547" s="353"/>
      <c r="C547" s="537">
        <v>43428</v>
      </c>
      <c r="D547" s="989">
        <v>69.498899999999992</v>
      </c>
      <c r="E547" s="989">
        <v>52.182794999999999</v>
      </c>
      <c r="F547" s="989">
        <v>666.36895300000003</v>
      </c>
      <c r="G547" s="351"/>
      <c r="H547"/>
      <c r="I547"/>
      <c r="J547" s="23"/>
    </row>
    <row r="548" spans="2:10" ht="11.25" customHeight="1">
      <c r="B548" s="353"/>
      <c r="C548" s="537">
        <v>43429</v>
      </c>
      <c r="D548" s="989">
        <v>64.876800000000003</v>
      </c>
      <c r="E548" s="989">
        <v>51.621600000000001</v>
      </c>
      <c r="F548" s="989">
        <v>620.80484899999999</v>
      </c>
      <c r="G548" s="351"/>
      <c r="H548"/>
      <c r="I548"/>
      <c r="J548" s="23"/>
    </row>
    <row r="549" spans="2:10" ht="11.25" customHeight="1">
      <c r="B549" s="353"/>
      <c r="C549" s="537">
        <v>43430</v>
      </c>
      <c r="D549" s="989">
        <v>64.876800000000003</v>
      </c>
      <c r="E549" s="989">
        <v>46.824027000000001</v>
      </c>
      <c r="F549" s="989">
        <v>740.44153000000006</v>
      </c>
      <c r="G549" s="351"/>
      <c r="H549"/>
      <c r="I549"/>
      <c r="J549" s="23"/>
    </row>
    <row r="550" spans="2:10" ht="11.25" customHeight="1">
      <c r="B550" s="353"/>
      <c r="C550" s="537">
        <v>43431</v>
      </c>
      <c r="D550" s="989">
        <v>64.876800000000003</v>
      </c>
      <c r="E550" s="989">
        <v>51.605650000000004</v>
      </c>
      <c r="F550" s="989">
        <v>756.7047389999999</v>
      </c>
      <c r="G550" s="351"/>
      <c r="H550"/>
      <c r="I550"/>
      <c r="J550" s="23"/>
    </row>
    <row r="551" spans="2:10" ht="11.25" customHeight="1">
      <c r="B551" s="353"/>
      <c r="C551" s="537">
        <v>43432</v>
      </c>
      <c r="D551" s="989">
        <v>64.876800000000003</v>
      </c>
      <c r="E551" s="989">
        <v>48.270876999999999</v>
      </c>
      <c r="F551" s="989">
        <v>758.41831300000001</v>
      </c>
      <c r="G551" s="351"/>
      <c r="H551"/>
      <c r="I551"/>
      <c r="J551" s="23"/>
    </row>
    <row r="552" spans="2:10" ht="11.25" customHeight="1">
      <c r="B552" s="353"/>
      <c r="C552" s="537">
        <v>43433</v>
      </c>
      <c r="D552" s="989">
        <v>64.876800000000003</v>
      </c>
      <c r="E552" s="989">
        <v>64.390034999999997</v>
      </c>
      <c r="F552" s="989">
        <v>760.80557399999998</v>
      </c>
      <c r="G552" s="351"/>
      <c r="H552"/>
      <c r="I552"/>
      <c r="J552" s="23"/>
    </row>
    <row r="553" spans="2:10" ht="11.25" customHeight="1">
      <c r="B553" s="353"/>
      <c r="C553" s="537">
        <v>43434</v>
      </c>
      <c r="D553" s="989">
        <v>62.643747000000005</v>
      </c>
      <c r="E553" s="989">
        <v>53.661617</v>
      </c>
      <c r="F553" s="989">
        <v>748.86831595199999</v>
      </c>
      <c r="G553" s="351"/>
      <c r="H553"/>
      <c r="I553"/>
      <c r="J553" s="23"/>
    </row>
    <row r="554" spans="2:10" ht="11.25" customHeight="1">
      <c r="B554" s="353"/>
      <c r="C554" s="537">
        <v>43435</v>
      </c>
      <c r="D554" s="989">
        <v>48.170400000000001</v>
      </c>
      <c r="E554" s="989">
        <v>57.6785</v>
      </c>
      <c r="F554" s="989">
        <v>672.20162695199997</v>
      </c>
      <c r="G554" s="351"/>
      <c r="H554"/>
      <c r="I554"/>
      <c r="J554" s="23"/>
    </row>
    <row r="555" spans="2:10" ht="11.25" customHeight="1">
      <c r="B555" s="353"/>
      <c r="C555" s="537">
        <v>43436</v>
      </c>
      <c r="D555" s="989">
        <v>23.8992</v>
      </c>
      <c r="E555" s="989">
        <v>72.071748999999997</v>
      </c>
      <c r="F555" s="989">
        <v>623.1458340480001</v>
      </c>
      <c r="G555" s="351"/>
      <c r="H555"/>
      <c r="I555"/>
      <c r="J555" s="23"/>
    </row>
    <row r="556" spans="2:10" ht="11.25" customHeight="1">
      <c r="B556" s="353"/>
      <c r="C556" s="537">
        <v>43437</v>
      </c>
      <c r="D556" s="989">
        <v>23.8992</v>
      </c>
      <c r="E556" s="989">
        <v>65.165520999999998</v>
      </c>
      <c r="F556" s="989">
        <v>728.709542048</v>
      </c>
      <c r="G556" s="351"/>
      <c r="H556"/>
      <c r="I556"/>
      <c r="J556" s="23"/>
    </row>
    <row r="557" spans="2:10" ht="11.25" customHeight="1">
      <c r="B557" s="353"/>
      <c r="C557" s="537">
        <v>43438</v>
      </c>
      <c r="D557" s="989">
        <v>23.8992</v>
      </c>
      <c r="E557" s="989">
        <v>70.201377999999991</v>
      </c>
      <c r="F557" s="989">
        <v>735.15982604800001</v>
      </c>
      <c r="G557" s="351"/>
      <c r="H557"/>
      <c r="I557"/>
      <c r="J557" s="23"/>
    </row>
    <row r="558" spans="2:10" ht="11.25" customHeight="1">
      <c r="B558" s="353"/>
      <c r="C558" s="537">
        <v>43439</v>
      </c>
      <c r="D558" s="989">
        <v>23.8992</v>
      </c>
      <c r="E558" s="989">
        <v>70.131110000000007</v>
      </c>
      <c r="F558" s="989">
        <v>731.63382495200005</v>
      </c>
      <c r="G558" s="351"/>
      <c r="H558"/>
      <c r="I558"/>
      <c r="J558" s="23"/>
    </row>
    <row r="559" spans="2:10" ht="11.25" customHeight="1">
      <c r="B559" s="353"/>
      <c r="C559" s="537">
        <v>43440</v>
      </c>
      <c r="D559" s="989">
        <v>23.8992</v>
      </c>
      <c r="E559" s="989">
        <v>76.587432000000007</v>
      </c>
      <c r="F559" s="989">
        <v>640.21416799999997</v>
      </c>
      <c r="G559" s="351"/>
      <c r="H559"/>
      <c r="I559"/>
      <c r="J559" s="23"/>
    </row>
    <row r="560" spans="2:10" ht="11.25" customHeight="1">
      <c r="B560" s="353"/>
      <c r="C560" s="537">
        <v>43441</v>
      </c>
      <c r="D560" s="989">
        <v>23.8992</v>
      </c>
      <c r="E560" s="989">
        <v>61.934400000000004</v>
      </c>
      <c r="F560" s="989">
        <v>669.80136899999991</v>
      </c>
      <c r="G560" s="351"/>
      <c r="H560"/>
      <c r="I560"/>
      <c r="J560" s="23"/>
    </row>
    <row r="561" spans="2:10" ht="11.25" customHeight="1">
      <c r="B561" s="353"/>
      <c r="C561" s="537">
        <v>43442</v>
      </c>
      <c r="D561" s="989">
        <v>23.8992</v>
      </c>
      <c r="E561" s="989">
        <v>57.183750000000003</v>
      </c>
      <c r="F561" s="989">
        <v>624.441057</v>
      </c>
      <c r="G561" s="351"/>
      <c r="H561"/>
      <c r="I561"/>
      <c r="J561" s="23"/>
    </row>
    <row r="562" spans="2:10" ht="11.25" customHeight="1">
      <c r="B562" s="353"/>
      <c r="C562" s="537">
        <v>43443</v>
      </c>
      <c r="D562" s="989">
        <v>23.8992</v>
      </c>
      <c r="E562" s="989">
        <v>33.738613000000001</v>
      </c>
      <c r="F562" s="989">
        <v>606.99907599999995</v>
      </c>
      <c r="G562" s="351"/>
      <c r="H562"/>
      <c r="I562"/>
      <c r="J562" s="23"/>
    </row>
    <row r="563" spans="2:10" ht="11.25" customHeight="1">
      <c r="B563" s="353"/>
      <c r="C563" s="537">
        <v>43444</v>
      </c>
      <c r="D563" s="989">
        <v>23.8992</v>
      </c>
      <c r="E563" s="989">
        <v>38.519227000000001</v>
      </c>
      <c r="F563" s="989">
        <v>728.15828799999997</v>
      </c>
      <c r="G563" s="351"/>
      <c r="H563"/>
      <c r="I563"/>
      <c r="J563" s="23"/>
    </row>
    <row r="564" spans="2:10" ht="11.25" customHeight="1">
      <c r="B564" s="353"/>
      <c r="C564" s="537">
        <v>43445</v>
      </c>
      <c r="D564" s="989">
        <v>23.8992</v>
      </c>
      <c r="E564" s="989">
        <v>46.459466999999997</v>
      </c>
      <c r="F564" s="989">
        <v>752.99256100000002</v>
      </c>
      <c r="G564" s="351"/>
      <c r="H564"/>
      <c r="I564"/>
      <c r="J564" s="23"/>
    </row>
    <row r="565" spans="2:10" ht="11.25" customHeight="1">
      <c r="B565" s="353"/>
      <c r="C565" s="537">
        <v>43446</v>
      </c>
      <c r="D565" s="989">
        <v>23.8992</v>
      </c>
      <c r="E565" s="989">
        <v>47.368099999999998</v>
      </c>
      <c r="F565" s="989">
        <v>761.26085499999999</v>
      </c>
      <c r="G565" s="351"/>
      <c r="H565"/>
      <c r="I565"/>
      <c r="J565" s="23"/>
    </row>
    <row r="566" spans="2:10" ht="11.25" customHeight="1">
      <c r="B566" s="353"/>
      <c r="C566" s="537">
        <v>43447</v>
      </c>
      <c r="D566" s="989">
        <v>23.8992</v>
      </c>
      <c r="E566" s="989">
        <v>36.440899999999999</v>
      </c>
      <c r="F566" s="989">
        <v>770.71328799999992</v>
      </c>
      <c r="G566" s="351"/>
      <c r="H566"/>
      <c r="I566"/>
      <c r="J566" s="23"/>
    </row>
    <row r="567" spans="2:10" ht="11.25" customHeight="1">
      <c r="B567" s="353"/>
      <c r="C567" s="537">
        <v>43448</v>
      </c>
      <c r="D567" s="989">
        <v>23.8992</v>
      </c>
      <c r="E567" s="989">
        <v>46.075069999999997</v>
      </c>
      <c r="F567" s="989">
        <v>760.15690500000005</v>
      </c>
      <c r="G567" s="351"/>
      <c r="H567"/>
      <c r="I567"/>
      <c r="J567" s="23"/>
    </row>
    <row r="568" spans="2:10" ht="11.25" customHeight="1">
      <c r="B568" s="353" t="s">
        <v>292</v>
      </c>
      <c r="C568" s="537">
        <v>43449</v>
      </c>
      <c r="D568" s="989">
        <v>0</v>
      </c>
      <c r="E568" s="989">
        <v>80.495487999999995</v>
      </c>
      <c r="F568" s="989">
        <v>682.14572499999997</v>
      </c>
      <c r="G568" s="351"/>
      <c r="H568"/>
      <c r="I568"/>
      <c r="J568" s="23"/>
    </row>
    <row r="569" spans="2:10" ht="11.25" customHeight="1">
      <c r="B569" s="353"/>
      <c r="C569" s="537">
        <v>43450</v>
      </c>
      <c r="D569" s="989">
        <v>0</v>
      </c>
      <c r="E569" s="989">
        <v>66.960232999999988</v>
      </c>
      <c r="F569" s="989">
        <v>640.290435</v>
      </c>
      <c r="G569" s="351"/>
      <c r="H569"/>
      <c r="I569"/>
      <c r="J569" s="23"/>
    </row>
    <row r="570" spans="2:10" ht="11.25" customHeight="1">
      <c r="B570" s="353"/>
      <c r="C570" s="537">
        <v>43451</v>
      </c>
      <c r="D570" s="989">
        <v>0</v>
      </c>
      <c r="E570" s="989">
        <v>66.611677</v>
      </c>
      <c r="F570" s="989">
        <v>759.21900199999993</v>
      </c>
      <c r="G570" s="351"/>
      <c r="H570"/>
      <c r="I570"/>
      <c r="J570" s="23"/>
    </row>
    <row r="571" spans="2:10" ht="11.25" customHeight="1">
      <c r="B571" s="353"/>
      <c r="C571" s="537">
        <v>43452</v>
      </c>
      <c r="D571" s="989">
        <v>0</v>
      </c>
      <c r="E571" s="989">
        <v>77.894023000000004</v>
      </c>
      <c r="F571" s="989">
        <v>782.09666400000003</v>
      </c>
      <c r="G571" s="351"/>
      <c r="H571"/>
      <c r="I571"/>
      <c r="J571" s="23"/>
    </row>
    <row r="572" spans="2:10" ht="11.25" customHeight="1">
      <c r="B572" s="353"/>
      <c r="C572" s="537">
        <v>43453</v>
      </c>
      <c r="D572" s="989">
        <v>0</v>
      </c>
      <c r="E572" s="989">
        <v>89.561560999999998</v>
      </c>
      <c r="F572" s="989">
        <v>765.8822439999999</v>
      </c>
      <c r="G572" s="351"/>
      <c r="H572"/>
      <c r="I572"/>
      <c r="J572" s="23"/>
    </row>
    <row r="573" spans="2:10" ht="11.25" customHeight="1">
      <c r="B573" s="353"/>
      <c r="C573" s="537">
        <v>43454</v>
      </c>
      <c r="D573" s="989">
        <v>0</v>
      </c>
      <c r="E573" s="989">
        <v>85.587860000000006</v>
      </c>
      <c r="F573" s="989">
        <v>755.88467604799996</v>
      </c>
      <c r="G573" s="351"/>
      <c r="H573"/>
      <c r="I573"/>
      <c r="J573" s="23"/>
    </row>
    <row r="574" spans="2:10" ht="11.25" customHeight="1">
      <c r="B574" s="353"/>
      <c r="C574" s="537">
        <v>43455</v>
      </c>
      <c r="D574" s="989">
        <v>0</v>
      </c>
      <c r="E574" s="989">
        <v>86.869433000000001</v>
      </c>
      <c r="F574" s="989">
        <v>732.25340099999994</v>
      </c>
      <c r="G574" s="351"/>
      <c r="H574"/>
      <c r="I574"/>
      <c r="J574" s="23"/>
    </row>
    <row r="575" spans="2:10" ht="11.25" customHeight="1">
      <c r="B575" s="353"/>
      <c r="C575" s="537">
        <v>43456</v>
      </c>
      <c r="D575" s="989">
        <v>0</v>
      </c>
      <c r="E575" s="989">
        <v>91.915115</v>
      </c>
      <c r="F575" s="989">
        <v>650.70795295199991</v>
      </c>
      <c r="G575" s="351"/>
      <c r="H575"/>
      <c r="I575"/>
      <c r="J575" s="23"/>
    </row>
    <row r="576" spans="2:10" ht="11.25" customHeight="1">
      <c r="B576" s="353"/>
      <c r="C576" s="537">
        <v>43457</v>
      </c>
      <c r="D576" s="989">
        <v>0</v>
      </c>
      <c r="E576" s="989">
        <v>94.181517000000014</v>
      </c>
      <c r="F576" s="989">
        <v>611.27817595199997</v>
      </c>
      <c r="G576" s="351"/>
      <c r="H576"/>
      <c r="I576"/>
      <c r="J576" s="23"/>
    </row>
    <row r="577" spans="2:10" ht="11.25" customHeight="1">
      <c r="B577" s="353"/>
      <c r="C577" s="537">
        <v>43458</v>
      </c>
      <c r="D577" s="989">
        <v>0</v>
      </c>
      <c r="E577" s="989">
        <v>95.001417000000004</v>
      </c>
      <c r="F577" s="989">
        <v>608.41093204800006</v>
      </c>
      <c r="G577" s="351"/>
      <c r="H577"/>
      <c r="I577"/>
      <c r="J577" s="23"/>
    </row>
    <row r="578" spans="2:10" ht="11.25" customHeight="1">
      <c r="B578" s="353"/>
      <c r="C578" s="537">
        <v>43459</v>
      </c>
      <c r="D578" s="989">
        <v>0</v>
      </c>
      <c r="E578" s="989">
        <v>78.506833</v>
      </c>
      <c r="F578" s="989">
        <v>532.43958704799991</v>
      </c>
      <c r="G578" s="351"/>
      <c r="H578"/>
      <c r="I578"/>
      <c r="J578" s="23"/>
    </row>
    <row r="579" spans="2:10" ht="11.25" customHeight="1">
      <c r="B579" s="353"/>
      <c r="C579" s="537">
        <v>43460</v>
      </c>
      <c r="D579" s="989">
        <v>0</v>
      </c>
      <c r="E579" s="989">
        <v>77.955399999999997</v>
      </c>
      <c r="F579" s="989">
        <v>634.28328004800005</v>
      </c>
      <c r="G579" s="351"/>
      <c r="H579"/>
      <c r="I579"/>
      <c r="J579" s="23"/>
    </row>
    <row r="580" spans="2:10" ht="11.25" customHeight="1">
      <c r="B580" s="353"/>
      <c r="C580" s="537">
        <v>43461</v>
      </c>
      <c r="D580" s="989">
        <v>0</v>
      </c>
      <c r="E580" s="989">
        <v>74.652366999999998</v>
      </c>
      <c r="F580" s="989">
        <v>681.17977504800001</v>
      </c>
      <c r="G580" s="351"/>
      <c r="H580"/>
      <c r="I580"/>
      <c r="J580" s="23"/>
    </row>
    <row r="581" spans="2:10" ht="11.25" customHeight="1">
      <c r="B581" s="353"/>
      <c r="C581" s="537">
        <v>43462</v>
      </c>
      <c r="D581" s="989">
        <v>0</v>
      </c>
      <c r="E581" s="989">
        <v>86.130150999999998</v>
      </c>
      <c r="F581" s="989">
        <v>682.41974000000005</v>
      </c>
      <c r="G581" s="351"/>
      <c r="H581"/>
      <c r="I581"/>
      <c r="J581" s="23"/>
    </row>
    <row r="582" spans="2:10" ht="11.25" customHeight="1">
      <c r="B582" s="353"/>
      <c r="C582" s="537">
        <v>43463</v>
      </c>
      <c r="D582" s="989">
        <v>0</v>
      </c>
      <c r="E582" s="989">
        <v>72.635132999999996</v>
      </c>
      <c r="F582" s="989">
        <v>635.78216099999997</v>
      </c>
      <c r="G582" s="351"/>
      <c r="H582"/>
      <c r="I582"/>
      <c r="J582" s="23"/>
    </row>
    <row r="583" spans="2:10" ht="11.25" customHeight="1">
      <c r="B583" s="353"/>
      <c r="C583" s="537">
        <v>43464</v>
      </c>
      <c r="D583" s="989">
        <v>0</v>
      </c>
      <c r="E583" s="989">
        <v>77.428217000000004</v>
      </c>
      <c r="F583" s="989">
        <v>600.50649204800004</v>
      </c>
      <c r="G583" s="351"/>
      <c r="H583"/>
      <c r="I583"/>
      <c r="J583" s="23"/>
    </row>
    <row r="584" spans="2:10" ht="11.25" customHeight="1">
      <c r="B584" s="353"/>
      <c r="C584" s="873">
        <v>43465</v>
      </c>
      <c r="D584" s="990">
        <v>0</v>
      </c>
      <c r="E584" s="990">
        <v>59.344467999999999</v>
      </c>
      <c r="F584" s="990">
        <v>614.90755295200006</v>
      </c>
      <c r="G584" s="351"/>
      <c r="H584"/>
      <c r="I584"/>
      <c r="J584" s="23"/>
    </row>
    <row r="585" spans="2:10" ht="11.25" customHeight="1">
      <c r="B585" s="24"/>
      <c r="C585" s="23"/>
      <c r="D585" s="121">
        <f>SUM(D220:D584)</f>
        <v>12406.009170000012</v>
      </c>
      <c r="E585" s="121">
        <f>SUM(E220:E584)</f>
        <v>17682.132672000007</v>
      </c>
      <c r="F585" s="121">
        <f>SUM(F220:F584)</f>
        <v>253563.20152202711</v>
      </c>
      <c r="G585" s="67"/>
      <c r="H585"/>
      <c r="I585"/>
      <c r="J585" s="23"/>
    </row>
    <row r="587" spans="2:10">
      <c r="C587" s="346" t="s">
        <v>450</v>
      </c>
      <c r="D587" s="347"/>
      <c r="E587" s="347"/>
      <c r="F587" s="347"/>
      <c r="G587" s="347"/>
      <c r="H587" s="348"/>
    </row>
    <row r="588" spans="2:10">
      <c r="C588" s="538"/>
      <c r="D588" s="539">
        <f>'Data 1'!I130</f>
        <v>2014</v>
      </c>
      <c r="E588" s="539">
        <f>'Data 1'!J130</f>
        <v>2015</v>
      </c>
      <c r="F588" s="539">
        <f>'Data 1'!K130</f>
        <v>2016</v>
      </c>
      <c r="G588" s="539">
        <f>'Data 1'!L130</f>
        <v>2017</v>
      </c>
      <c r="H588" s="539">
        <f>'Data 1'!M130</f>
        <v>2018</v>
      </c>
    </row>
    <row r="589" spans="2:10">
      <c r="C589" s="540" t="s">
        <v>233</v>
      </c>
      <c r="D589" s="541">
        <f>'Data 1'!I131</f>
        <v>39178.524159203997</v>
      </c>
      <c r="E589" s="541">
        <f>'Data 1'!J131</f>
        <v>28379.011570850002</v>
      </c>
      <c r="F589" s="541">
        <f>'Data 1'!K131</f>
        <v>36111.434365772002</v>
      </c>
      <c r="G589" s="541">
        <f>'Data 1'!L131</f>
        <v>18447.346771659999</v>
      </c>
      <c r="H589" s="541">
        <f>'Data 1'!M131</f>
        <v>34103.083826871996</v>
      </c>
    </row>
    <row r="590" spans="2:10">
      <c r="C590" s="540" t="s">
        <v>356</v>
      </c>
      <c r="D590" s="541">
        <f>'Data 1'!I137</f>
        <v>50636.662464000001</v>
      </c>
      <c r="E590" s="541">
        <f>'Data 1'!J137</f>
        <v>47715.882145000003</v>
      </c>
      <c r="F590" s="541">
        <f>'Data 1'!K137</f>
        <v>47298.163668000001</v>
      </c>
      <c r="G590" s="541">
        <f>'Data 1'!L137</f>
        <v>47508.105951999998</v>
      </c>
      <c r="H590" s="541">
        <f>'Data 1'!M137</f>
        <v>48945.648973999996</v>
      </c>
    </row>
    <row r="591" spans="2:10">
      <c r="C591" s="540" t="s">
        <v>236</v>
      </c>
      <c r="D591" s="541">
        <f>'Data 1'!I138</f>
        <v>7802.7909200000104</v>
      </c>
      <c r="E591" s="541">
        <f>'Data 1'!J138</f>
        <v>7845.3145369999993</v>
      </c>
      <c r="F591" s="541">
        <f>'Data 1'!K138</f>
        <v>7579.2182120000007</v>
      </c>
      <c r="G591" s="541">
        <f>'Data 1'!L138</f>
        <v>8000.7121639999996</v>
      </c>
      <c r="H591" s="541">
        <f>'Data 1'!M138</f>
        <v>7373.9861059999994</v>
      </c>
    </row>
    <row r="592" spans="2:10">
      <c r="C592" s="540" t="s">
        <v>237</v>
      </c>
      <c r="D592" s="541">
        <f>'Data 1'!I139</f>
        <v>4958.9149260000004</v>
      </c>
      <c r="E592" s="541">
        <f>'Data 1'!J139</f>
        <v>5085.2355140000009</v>
      </c>
      <c r="F592" s="541">
        <f>'Data 1'!K139</f>
        <v>5071.2017019999994</v>
      </c>
      <c r="G592" s="541">
        <f>'Data 1'!L139</f>
        <v>5347.9524650000003</v>
      </c>
      <c r="H592" s="541">
        <f>'Data 1'!M139</f>
        <v>4424.3266740000099</v>
      </c>
    </row>
    <row r="593" spans="3:8">
      <c r="C593" s="461" t="s">
        <v>294</v>
      </c>
      <c r="D593" s="541">
        <f>'Data 1'!I140</f>
        <v>3805.563474</v>
      </c>
      <c r="E593" s="541">
        <f>'Data 1'!J140</f>
        <v>3422.5667469999999</v>
      </c>
      <c r="F593" s="541">
        <f>'Data 1'!K140</f>
        <v>3415.0193380000001</v>
      </c>
      <c r="G593" s="541">
        <f>'Data 1'!L140</f>
        <v>3599.155882</v>
      </c>
      <c r="H593" s="541">
        <f>'Data 1'!M140</f>
        <v>3546.523373</v>
      </c>
    </row>
    <row r="594" spans="3:8">
      <c r="C594" s="461" t="s">
        <v>429</v>
      </c>
      <c r="D594" s="541">
        <f>'Data 1'!I143</f>
        <v>545.53808600000002</v>
      </c>
      <c r="E594" s="541">
        <f>'Data 1'!J143</f>
        <v>662.65547500000002</v>
      </c>
      <c r="F594" s="541">
        <f>'Data 1'!K143</f>
        <v>649.73991049999995</v>
      </c>
      <c r="G594" s="541">
        <f>'Data 1'!L143</f>
        <v>728.15043299999991</v>
      </c>
      <c r="H594" s="541">
        <f>'Data 1'!M143</f>
        <v>732.97066150000001</v>
      </c>
    </row>
    <row r="595" spans="3:8">
      <c r="C595" s="465" t="s">
        <v>222</v>
      </c>
      <c r="D595" s="542">
        <f>SUM(D589:D594)</f>
        <v>106927.99402920401</v>
      </c>
      <c r="E595" s="542">
        <f>SUM(E589:E594)</f>
        <v>93110.665988850014</v>
      </c>
      <c r="F595" s="542">
        <f>SUM(F589:F594)</f>
        <v>100124.777196272</v>
      </c>
      <c r="G595" s="542">
        <f>SUM(G589:G594)</f>
        <v>83631.423667659998</v>
      </c>
      <c r="H595" s="542">
        <f>SUM(H589:H594)</f>
        <v>99126.539615372007</v>
      </c>
    </row>
    <row r="596" spans="3:8" ht="12.75">
      <c r="C596" s="345"/>
      <c r="D596" s="350"/>
      <c r="E596" s="350"/>
      <c r="F596" s="350"/>
      <c r="G596" s="350"/>
      <c r="H596" s="350"/>
    </row>
    <row r="597" spans="3:8">
      <c r="C597" s="346" t="s">
        <v>451</v>
      </c>
      <c r="D597" s="347"/>
      <c r="E597" s="347"/>
      <c r="F597" s="347"/>
      <c r="G597" s="347"/>
      <c r="H597" s="348"/>
    </row>
    <row r="598" spans="3:8">
      <c r="C598" s="543"/>
      <c r="D598" s="539">
        <f>'Data 1'!I99</f>
        <v>2014</v>
      </c>
      <c r="E598" s="539">
        <f>'Data 1'!J99</f>
        <v>2015</v>
      </c>
      <c r="F598" s="539">
        <f>'Data 1'!K99</f>
        <v>2016</v>
      </c>
      <c r="G598" s="539">
        <f>'Data 1'!L99</f>
        <v>2017</v>
      </c>
      <c r="H598" s="539">
        <f>'Data 1'!M99</f>
        <v>2018</v>
      </c>
    </row>
    <row r="599" spans="3:8">
      <c r="C599" s="540" t="s">
        <v>233</v>
      </c>
      <c r="D599" s="541">
        <f>'Data 1'!I100</f>
        <v>16990.841779999999</v>
      </c>
      <c r="E599" s="541">
        <f>'Data 1'!J100</f>
        <v>17026.746629999994</v>
      </c>
      <c r="F599" s="541">
        <f>'Data 1'!K100</f>
        <v>17030.846629999996</v>
      </c>
      <c r="G599" s="541">
        <f>'Data 1'!L100</f>
        <v>17027.884629999997</v>
      </c>
      <c r="H599" s="541">
        <f>'Data 1'!M100</f>
        <v>17046.656230000001</v>
      </c>
    </row>
    <row r="600" spans="3:8">
      <c r="C600" s="540" t="s">
        <v>356</v>
      </c>
      <c r="D600" s="541">
        <f>'Data 1'!I106</f>
        <v>22871.444549999997</v>
      </c>
      <c r="E600" s="541">
        <f>'Data 1'!J106</f>
        <v>22848.555149999993</v>
      </c>
      <c r="F600" s="541">
        <f>'Data 1'!K106</f>
        <v>22894.59015</v>
      </c>
      <c r="G600" s="541">
        <f>'Data 1'!L106</f>
        <v>22919.882750000001</v>
      </c>
      <c r="H600" s="541">
        <f>'Data 1'!M106</f>
        <v>23091.050999999999</v>
      </c>
    </row>
    <row r="601" spans="3:8">
      <c r="C601" s="540" t="s">
        <v>236</v>
      </c>
      <c r="D601" s="541">
        <f>'Data 1'!I107</f>
        <v>4402.664610000149</v>
      </c>
      <c r="E601" s="541">
        <f>'Data 1'!J107</f>
        <v>4434.9801110001281</v>
      </c>
      <c r="F601" s="541">
        <f>'Data 1'!K107</f>
        <v>4438.9520910001283</v>
      </c>
      <c r="G601" s="541">
        <f>'Data 1'!L107</f>
        <v>4440.6357050001279</v>
      </c>
      <c r="H601" s="541">
        <f>'Data 1'!M107</f>
        <v>4465.8568250001272</v>
      </c>
    </row>
    <row r="602" spans="3:8">
      <c r="C602" s="540" t="s">
        <v>237</v>
      </c>
      <c r="D602" s="541">
        <f>'Data 1'!I108</f>
        <v>2299.4275000000002</v>
      </c>
      <c r="E602" s="541">
        <f>'Data 1'!J108</f>
        <v>2304.1129999999998</v>
      </c>
      <c r="F602" s="541">
        <f>'Data 1'!K108</f>
        <v>2304.1129999999998</v>
      </c>
      <c r="G602" s="541">
        <f>'Data 1'!L108</f>
        <v>2304.1129999999998</v>
      </c>
      <c r="H602" s="541">
        <f>'Data 1'!M108</f>
        <v>2304.1129999999998</v>
      </c>
    </row>
    <row r="603" spans="3:8">
      <c r="C603" s="461" t="s">
        <v>294</v>
      </c>
      <c r="D603" s="541">
        <f>'Data 1'!I109</f>
        <v>981.96541000000002</v>
      </c>
      <c r="E603" s="541">
        <f>'Data 1'!J109</f>
        <v>866.85699999999986</v>
      </c>
      <c r="F603" s="541">
        <f>'Data 1'!K109</f>
        <v>852.66399999999976</v>
      </c>
      <c r="G603" s="541">
        <f>'Data 1'!L109</f>
        <v>854.39</v>
      </c>
      <c r="H603" s="541">
        <f>'Data 1'!M109</f>
        <v>859.4899999999999</v>
      </c>
    </row>
    <row r="604" spans="3:8">
      <c r="C604" s="461" t="s">
        <v>496</v>
      </c>
      <c r="D604" s="541" t="str">
        <f>'Data 1'!I112</f>
        <v>-</v>
      </c>
      <c r="E604" s="541">
        <f>'Data 1'!J112</f>
        <v>121.7915</v>
      </c>
      <c r="F604" s="541">
        <f>'Data 1'!K112</f>
        <v>123.0415</v>
      </c>
      <c r="G604" s="541">
        <f>'Data 1'!L112</f>
        <v>123.0415</v>
      </c>
      <c r="H604" s="541">
        <f>'Data 1'!M112</f>
        <v>123.0415</v>
      </c>
    </row>
    <row r="605" spans="3:8">
      <c r="C605" s="465" t="s">
        <v>222</v>
      </c>
      <c r="D605" s="542">
        <f>SUM(D599:D604)</f>
        <v>47546.343850000136</v>
      </c>
      <c r="E605" s="542">
        <f>SUM(E599:E604)</f>
        <v>47603.043391000108</v>
      </c>
      <c r="F605" s="542">
        <f>SUM(F599:F604)</f>
        <v>47644.20737100012</v>
      </c>
      <c r="G605" s="542">
        <f>SUM(G599:G604)</f>
        <v>47669.947585000125</v>
      </c>
      <c r="H605" s="542">
        <f>SUM(H599:H604)</f>
        <v>47890.208555000121</v>
      </c>
    </row>
    <row r="607" spans="3:8">
      <c r="G607" s="791"/>
      <c r="H607" s="791"/>
    </row>
  </sheetData>
  <mergeCells count="8">
    <mergeCell ref="D208:F208"/>
    <mergeCell ref="F6:H6"/>
    <mergeCell ref="I6:I7"/>
    <mergeCell ref="F71:H71"/>
    <mergeCell ref="I71:I72"/>
    <mergeCell ref="F136:H136"/>
    <mergeCell ref="I136:I137"/>
    <mergeCell ref="G208:I208"/>
  </mergeCells>
  <printOptions gridLinesSet="0"/>
  <pageMargins left="0.39370078740157483" right="0.39370078740157483" top="0.39370078740157483" bottom="0.39370078740157483" header="0.39370078740157483" footer="0.39370078740157483"/>
  <pageSetup paperSize="9" orientation="portrait" horizontalDpi="4294967292" verticalDpi="4294967292" r:id="rId1"/>
  <headerFooter alignWithMargins="0"/>
  <colBreaks count="1" manualBreakCount="1">
    <brk id="24" max="1048575" man="1"/>
  </colBreaks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9">
    <pageSetUpPr autoPageBreaks="0" fitToPage="1"/>
  </sheetPr>
  <dimension ref="A1:AU368"/>
  <sheetViews>
    <sheetView showGridLines="0" showRowColHeaders="0" showOutlineSymbols="0" zoomScaleNormal="100" workbookViewId="0">
      <selection activeCell="B1" sqref="B1"/>
    </sheetView>
  </sheetViews>
  <sheetFormatPr baseColWidth="10" defaultRowHeight="11.25"/>
  <cols>
    <col min="1" max="1" width="0.140625" style="544" customWidth="1"/>
    <col min="2" max="2" width="2.7109375" style="544" customWidth="1"/>
    <col min="3" max="3" width="25.5703125" style="548" customWidth="1"/>
    <col min="4" max="4" width="12.85546875" style="548" customWidth="1"/>
    <col min="5" max="5" width="12.7109375" style="548" customWidth="1"/>
    <col min="6" max="6" width="15.42578125" style="548" customWidth="1"/>
    <col min="7" max="11" width="12.5703125" style="548" customWidth="1"/>
    <col min="12" max="13" width="11.28515625" style="548" bestFit="1" customWidth="1"/>
    <col min="14" max="14" width="11" style="548" bestFit="1" customWidth="1"/>
    <col min="15" max="18" width="11.28515625" style="548" bestFit="1" customWidth="1"/>
    <col min="19" max="19" width="11" style="548" bestFit="1" customWidth="1"/>
    <col min="20" max="23" width="11.28515625" style="548" bestFit="1" customWidth="1"/>
    <col min="24" max="256" width="11.42578125" style="548"/>
    <col min="257" max="257" width="0.140625" style="548" customWidth="1"/>
    <col min="258" max="258" width="2.7109375" style="548" customWidth="1"/>
    <col min="259" max="259" width="42.5703125" style="548" customWidth="1"/>
    <col min="260" max="260" width="12.85546875" style="548" customWidth="1"/>
    <col min="261" max="261" width="12.7109375" style="548" customWidth="1"/>
    <col min="262" max="262" width="15.42578125" style="548" customWidth="1"/>
    <col min="263" max="267" width="12.5703125" style="548" customWidth="1"/>
    <col min="268" max="269" width="11.28515625" style="548" bestFit="1" customWidth="1"/>
    <col min="270" max="270" width="11" style="548" bestFit="1" customWidth="1"/>
    <col min="271" max="271" width="10.85546875" style="548" bestFit="1" customWidth="1"/>
    <col min="272" max="272" width="11.28515625" style="548" bestFit="1" customWidth="1"/>
    <col min="273" max="273" width="7.85546875" style="548" bestFit="1" customWidth="1"/>
    <col min="274" max="274" width="7" style="548" customWidth="1"/>
    <col min="275" max="275" width="17.42578125" style="548" customWidth="1"/>
    <col min="276" max="276" width="7.140625" style="548" customWidth="1"/>
    <col min="277" max="277" width="9.5703125" style="548" customWidth="1"/>
    <col min="278" max="279" width="15.5703125" style="548" customWidth="1"/>
    <col min="280" max="280" width="1.85546875" style="548" customWidth="1"/>
    <col min="281" max="281" width="1.7109375" style="548" customWidth="1"/>
    <col min="282" max="282" width="1.85546875" style="548" customWidth="1"/>
    <col min="283" max="286" width="12.140625" style="548" customWidth="1"/>
    <col min="287" max="287" width="1.85546875" style="548" customWidth="1"/>
    <col min="288" max="289" width="1.42578125" style="548" customWidth="1"/>
    <col min="290" max="290" width="11.42578125" style="548"/>
    <col min="291" max="293" width="18.7109375" style="548" customWidth="1"/>
    <col min="294" max="512" width="11.42578125" style="548"/>
    <col min="513" max="513" width="0.140625" style="548" customWidth="1"/>
    <col min="514" max="514" width="2.7109375" style="548" customWidth="1"/>
    <col min="515" max="515" width="42.5703125" style="548" customWidth="1"/>
    <col min="516" max="516" width="12.85546875" style="548" customWidth="1"/>
    <col min="517" max="517" width="12.7109375" style="548" customWidth="1"/>
    <col min="518" max="518" width="15.42578125" style="548" customWidth="1"/>
    <col min="519" max="523" width="12.5703125" style="548" customWidth="1"/>
    <col min="524" max="525" width="11.28515625" style="548" bestFit="1" customWidth="1"/>
    <col min="526" max="526" width="11" style="548" bestFit="1" customWidth="1"/>
    <col min="527" max="527" width="10.85546875" style="548" bestFit="1" customWidth="1"/>
    <col min="528" max="528" width="11.28515625" style="548" bestFit="1" customWidth="1"/>
    <col min="529" max="529" width="7.85546875" style="548" bestFit="1" customWidth="1"/>
    <col min="530" max="530" width="7" style="548" customWidth="1"/>
    <col min="531" max="531" width="17.42578125" style="548" customWidth="1"/>
    <col min="532" max="532" width="7.140625" style="548" customWidth="1"/>
    <col min="533" max="533" width="9.5703125" style="548" customWidth="1"/>
    <col min="534" max="535" width="15.5703125" style="548" customWidth="1"/>
    <col min="536" max="536" width="1.85546875" style="548" customWidth="1"/>
    <col min="537" max="537" width="1.7109375" style="548" customWidth="1"/>
    <col min="538" max="538" width="1.85546875" style="548" customWidth="1"/>
    <col min="539" max="542" width="12.140625" style="548" customWidth="1"/>
    <col min="543" max="543" width="1.85546875" style="548" customWidth="1"/>
    <col min="544" max="545" width="1.42578125" style="548" customWidth="1"/>
    <col min="546" max="546" width="11.42578125" style="548"/>
    <col min="547" max="549" width="18.7109375" style="548" customWidth="1"/>
    <col min="550" max="768" width="11.42578125" style="548"/>
    <col min="769" max="769" width="0.140625" style="548" customWidth="1"/>
    <col min="770" max="770" width="2.7109375" style="548" customWidth="1"/>
    <col min="771" max="771" width="42.5703125" style="548" customWidth="1"/>
    <col min="772" max="772" width="12.85546875" style="548" customWidth="1"/>
    <col min="773" max="773" width="12.7109375" style="548" customWidth="1"/>
    <col min="774" max="774" width="15.42578125" style="548" customWidth="1"/>
    <col min="775" max="779" width="12.5703125" style="548" customWidth="1"/>
    <col min="780" max="781" width="11.28515625" style="548" bestFit="1" customWidth="1"/>
    <col min="782" max="782" width="11" style="548" bestFit="1" customWidth="1"/>
    <col min="783" max="783" width="10.85546875" style="548" bestFit="1" customWidth="1"/>
    <col min="784" max="784" width="11.28515625" style="548" bestFit="1" customWidth="1"/>
    <col min="785" max="785" width="7.85546875" style="548" bestFit="1" customWidth="1"/>
    <col min="786" max="786" width="7" style="548" customWidth="1"/>
    <col min="787" max="787" width="17.42578125" style="548" customWidth="1"/>
    <col min="788" max="788" width="7.140625" style="548" customWidth="1"/>
    <col min="789" max="789" width="9.5703125" style="548" customWidth="1"/>
    <col min="790" max="791" width="15.5703125" style="548" customWidth="1"/>
    <col min="792" max="792" width="1.85546875" style="548" customWidth="1"/>
    <col min="793" max="793" width="1.7109375" style="548" customWidth="1"/>
    <col min="794" max="794" width="1.85546875" style="548" customWidth="1"/>
    <col min="795" max="798" width="12.140625" style="548" customWidth="1"/>
    <col min="799" max="799" width="1.85546875" style="548" customWidth="1"/>
    <col min="800" max="801" width="1.42578125" style="548" customWidth="1"/>
    <col min="802" max="802" width="11.42578125" style="548"/>
    <col min="803" max="805" width="18.7109375" style="548" customWidth="1"/>
    <col min="806" max="1024" width="11.42578125" style="548"/>
    <col min="1025" max="1025" width="0.140625" style="548" customWidth="1"/>
    <col min="1026" max="1026" width="2.7109375" style="548" customWidth="1"/>
    <col min="1027" max="1027" width="42.5703125" style="548" customWidth="1"/>
    <col min="1028" max="1028" width="12.85546875" style="548" customWidth="1"/>
    <col min="1029" max="1029" width="12.7109375" style="548" customWidth="1"/>
    <col min="1030" max="1030" width="15.42578125" style="548" customWidth="1"/>
    <col min="1031" max="1035" width="12.5703125" style="548" customWidth="1"/>
    <col min="1036" max="1037" width="11.28515625" style="548" bestFit="1" customWidth="1"/>
    <col min="1038" max="1038" width="11" style="548" bestFit="1" customWidth="1"/>
    <col min="1039" max="1039" width="10.85546875" style="548" bestFit="1" customWidth="1"/>
    <col min="1040" max="1040" width="11.28515625" style="548" bestFit="1" customWidth="1"/>
    <col min="1041" max="1041" width="7.85546875" style="548" bestFit="1" customWidth="1"/>
    <col min="1042" max="1042" width="7" style="548" customWidth="1"/>
    <col min="1043" max="1043" width="17.42578125" style="548" customWidth="1"/>
    <col min="1044" max="1044" width="7.140625" style="548" customWidth="1"/>
    <col min="1045" max="1045" width="9.5703125" style="548" customWidth="1"/>
    <col min="1046" max="1047" width="15.5703125" style="548" customWidth="1"/>
    <col min="1048" max="1048" width="1.85546875" style="548" customWidth="1"/>
    <col min="1049" max="1049" width="1.7109375" style="548" customWidth="1"/>
    <col min="1050" max="1050" width="1.85546875" style="548" customWidth="1"/>
    <col min="1051" max="1054" width="12.140625" style="548" customWidth="1"/>
    <col min="1055" max="1055" width="1.85546875" style="548" customWidth="1"/>
    <col min="1056" max="1057" width="1.42578125" style="548" customWidth="1"/>
    <col min="1058" max="1058" width="11.42578125" style="548"/>
    <col min="1059" max="1061" width="18.7109375" style="548" customWidth="1"/>
    <col min="1062" max="1280" width="11.42578125" style="548"/>
    <col min="1281" max="1281" width="0.140625" style="548" customWidth="1"/>
    <col min="1282" max="1282" width="2.7109375" style="548" customWidth="1"/>
    <col min="1283" max="1283" width="42.5703125" style="548" customWidth="1"/>
    <col min="1284" max="1284" width="12.85546875" style="548" customWidth="1"/>
    <col min="1285" max="1285" width="12.7109375" style="548" customWidth="1"/>
    <col min="1286" max="1286" width="15.42578125" style="548" customWidth="1"/>
    <col min="1287" max="1291" width="12.5703125" style="548" customWidth="1"/>
    <col min="1292" max="1293" width="11.28515625" style="548" bestFit="1" customWidth="1"/>
    <col min="1294" max="1294" width="11" style="548" bestFit="1" customWidth="1"/>
    <col min="1295" max="1295" width="10.85546875" style="548" bestFit="1" customWidth="1"/>
    <col min="1296" max="1296" width="11.28515625" style="548" bestFit="1" customWidth="1"/>
    <col min="1297" max="1297" width="7.85546875" style="548" bestFit="1" customWidth="1"/>
    <col min="1298" max="1298" width="7" style="548" customWidth="1"/>
    <col min="1299" max="1299" width="17.42578125" style="548" customWidth="1"/>
    <col min="1300" max="1300" width="7.140625" style="548" customWidth="1"/>
    <col min="1301" max="1301" width="9.5703125" style="548" customWidth="1"/>
    <col min="1302" max="1303" width="15.5703125" style="548" customWidth="1"/>
    <col min="1304" max="1304" width="1.85546875" style="548" customWidth="1"/>
    <col min="1305" max="1305" width="1.7109375" style="548" customWidth="1"/>
    <col min="1306" max="1306" width="1.85546875" style="548" customWidth="1"/>
    <col min="1307" max="1310" width="12.140625" style="548" customWidth="1"/>
    <col min="1311" max="1311" width="1.85546875" style="548" customWidth="1"/>
    <col min="1312" max="1313" width="1.42578125" style="548" customWidth="1"/>
    <col min="1314" max="1314" width="11.42578125" style="548"/>
    <col min="1315" max="1317" width="18.7109375" style="548" customWidth="1"/>
    <col min="1318" max="1536" width="11.42578125" style="548"/>
    <col min="1537" max="1537" width="0.140625" style="548" customWidth="1"/>
    <col min="1538" max="1538" width="2.7109375" style="548" customWidth="1"/>
    <col min="1539" max="1539" width="42.5703125" style="548" customWidth="1"/>
    <col min="1540" max="1540" width="12.85546875" style="548" customWidth="1"/>
    <col min="1541" max="1541" width="12.7109375" style="548" customWidth="1"/>
    <col min="1542" max="1542" width="15.42578125" style="548" customWidth="1"/>
    <col min="1543" max="1547" width="12.5703125" style="548" customWidth="1"/>
    <col min="1548" max="1549" width="11.28515625" style="548" bestFit="1" customWidth="1"/>
    <col min="1550" max="1550" width="11" style="548" bestFit="1" customWidth="1"/>
    <col min="1551" max="1551" width="10.85546875" style="548" bestFit="1" customWidth="1"/>
    <col min="1552" max="1552" width="11.28515625" style="548" bestFit="1" customWidth="1"/>
    <col min="1553" max="1553" width="7.85546875" style="548" bestFit="1" customWidth="1"/>
    <col min="1554" max="1554" width="7" style="548" customWidth="1"/>
    <col min="1555" max="1555" width="17.42578125" style="548" customWidth="1"/>
    <col min="1556" max="1556" width="7.140625" style="548" customWidth="1"/>
    <col min="1557" max="1557" width="9.5703125" style="548" customWidth="1"/>
    <col min="1558" max="1559" width="15.5703125" style="548" customWidth="1"/>
    <col min="1560" max="1560" width="1.85546875" style="548" customWidth="1"/>
    <col min="1561" max="1561" width="1.7109375" style="548" customWidth="1"/>
    <col min="1562" max="1562" width="1.85546875" style="548" customWidth="1"/>
    <col min="1563" max="1566" width="12.140625" style="548" customWidth="1"/>
    <col min="1567" max="1567" width="1.85546875" style="548" customWidth="1"/>
    <col min="1568" max="1569" width="1.42578125" style="548" customWidth="1"/>
    <col min="1570" max="1570" width="11.42578125" style="548"/>
    <col min="1571" max="1573" width="18.7109375" style="548" customWidth="1"/>
    <col min="1574" max="1792" width="11.42578125" style="548"/>
    <col min="1793" max="1793" width="0.140625" style="548" customWidth="1"/>
    <col min="1794" max="1794" width="2.7109375" style="548" customWidth="1"/>
    <col min="1795" max="1795" width="42.5703125" style="548" customWidth="1"/>
    <col min="1796" max="1796" width="12.85546875" style="548" customWidth="1"/>
    <col min="1797" max="1797" width="12.7109375" style="548" customWidth="1"/>
    <col min="1798" max="1798" width="15.42578125" style="548" customWidth="1"/>
    <col min="1799" max="1803" width="12.5703125" style="548" customWidth="1"/>
    <col min="1804" max="1805" width="11.28515625" style="548" bestFit="1" customWidth="1"/>
    <col min="1806" max="1806" width="11" style="548" bestFit="1" customWidth="1"/>
    <col min="1807" max="1807" width="10.85546875" style="548" bestFit="1" customWidth="1"/>
    <col min="1808" max="1808" width="11.28515625" style="548" bestFit="1" customWidth="1"/>
    <col min="1809" max="1809" width="7.85546875" style="548" bestFit="1" customWidth="1"/>
    <col min="1810" max="1810" width="7" style="548" customWidth="1"/>
    <col min="1811" max="1811" width="17.42578125" style="548" customWidth="1"/>
    <col min="1812" max="1812" width="7.140625" style="548" customWidth="1"/>
    <col min="1813" max="1813" width="9.5703125" style="548" customWidth="1"/>
    <col min="1814" max="1815" width="15.5703125" style="548" customWidth="1"/>
    <col min="1816" max="1816" width="1.85546875" style="548" customWidth="1"/>
    <col min="1817" max="1817" width="1.7109375" style="548" customWidth="1"/>
    <col min="1818" max="1818" width="1.85546875" style="548" customWidth="1"/>
    <col min="1819" max="1822" width="12.140625" style="548" customWidth="1"/>
    <col min="1823" max="1823" width="1.85546875" style="548" customWidth="1"/>
    <col min="1824" max="1825" width="1.42578125" style="548" customWidth="1"/>
    <col min="1826" max="1826" width="11.42578125" style="548"/>
    <col min="1827" max="1829" width="18.7109375" style="548" customWidth="1"/>
    <col min="1830" max="2048" width="11.42578125" style="548"/>
    <col min="2049" max="2049" width="0.140625" style="548" customWidth="1"/>
    <col min="2050" max="2050" width="2.7109375" style="548" customWidth="1"/>
    <col min="2051" max="2051" width="42.5703125" style="548" customWidth="1"/>
    <col min="2052" max="2052" width="12.85546875" style="548" customWidth="1"/>
    <col min="2053" max="2053" width="12.7109375" style="548" customWidth="1"/>
    <col min="2054" max="2054" width="15.42578125" style="548" customWidth="1"/>
    <col min="2055" max="2059" width="12.5703125" style="548" customWidth="1"/>
    <col min="2060" max="2061" width="11.28515625" style="548" bestFit="1" customWidth="1"/>
    <col min="2062" max="2062" width="11" style="548" bestFit="1" customWidth="1"/>
    <col min="2063" max="2063" width="10.85546875" style="548" bestFit="1" customWidth="1"/>
    <col min="2064" max="2064" width="11.28515625" style="548" bestFit="1" customWidth="1"/>
    <col min="2065" max="2065" width="7.85546875" style="548" bestFit="1" customWidth="1"/>
    <col min="2066" max="2066" width="7" style="548" customWidth="1"/>
    <col min="2067" max="2067" width="17.42578125" style="548" customWidth="1"/>
    <col min="2068" max="2068" width="7.140625" style="548" customWidth="1"/>
    <col min="2069" max="2069" width="9.5703125" style="548" customWidth="1"/>
    <col min="2070" max="2071" width="15.5703125" style="548" customWidth="1"/>
    <col min="2072" max="2072" width="1.85546875" style="548" customWidth="1"/>
    <col min="2073" max="2073" width="1.7109375" style="548" customWidth="1"/>
    <col min="2074" max="2074" width="1.85546875" style="548" customWidth="1"/>
    <col min="2075" max="2078" width="12.140625" style="548" customWidth="1"/>
    <col min="2079" max="2079" width="1.85546875" style="548" customWidth="1"/>
    <col min="2080" max="2081" width="1.42578125" style="548" customWidth="1"/>
    <col min="2082" max="2082" width="11.42578125" style="548"/>
    <col min="2083" max="2085" width="18.7109375" style="548" customWidth="1"/>
    <col min="2086" max="2304" width="11.42578125" style="548"/>
    <col min="2305" max="2305" width="0.140625" style="548" customWidth="1"/>
    <col min="2306" max="2306" width="2.7109375" style="548" customWidth="1"/>
    <col min="2307" max="2307" width="42.5703125" style="548" customWidth="1"/>
    <col min="2308" max="2308" width="12.85546875" style="548" customWidth="1"/>
    <col min="2309" max="2309" width="12.7109375" style="548" customWidth="1"/>
    <col min="2310" max="2310" width="15.42578125" style="548" customWidth="1"/>
    <col min="2311" max="2315" width="12.5703125" style="548" customWidth="1"/>
    <col min="2316" max="2317" width="11.28515625" style="548" bestFit="1" customWidth="1"/>
    <col min="2318" max="2318" width="11" style="548" bestFit="1" customWidth="1"/>
    <col min="2319" max="2319" width="10.85546875" style="548" bestFit="1" customWidth="1"/>
    <col min="2320" max="2320" width="11.28515625" style="548" bestFit="1" customWidth="1"/>
    <col min="2321" max="2321" width="7.85546875" style="548" bestFit="1" customWidth="1"/>
    <col min="2322" max="2322" width="7" style="548" customWidth="1"/>
    <col min="2323" max="2323" width="17.42578125" style="548" customWidth="1"/>
    <col min="2324" max="2324" width="7.140625" style="548" customWidth="1"/>
    <col min="2325" max="2325" width="9.5703125" style="548" customWidth="1"/>
    <col min="2326" max="2327" width="15.5703125" style="548" customWidth="1"/>
    <col min="2328" max="2328" width="1.85546875" style="548" customWidth="1"/>
    <col min="2329" max="2329" width="1.7109375" style="548" customWidth="1"/>
    <col min="2330" max="2330" width="1.85546875" style="548" customWidth="1"/>
    <col min="2331" max="2334" width="12.140625" style="548" customWidth="1"/>
    <col min="2335" max="2335" width="1.85546875" style="548" customWidth="1"/>
    <col min="2336" max="2337" width="1.42578125" style="548" customWidth="1"/>
    <col min="2338" max="2338" width="11.42578125" style="548"/>
    <col min="2339" max="2341" width="18.7109375" style="548" customWidth="1"/>
    <col min="2342" max="2560" width="11.42578125" style="548"/>
    <col min="2561" max="2561" width="0.140625" style="548" customWidth="1"/>
    <col min="2562" max="2562" width="2.7109375" style="548" customWidth="1"/>
    <col min="2563" max="2563" width="42.5703125" style="548" customWidth="1"/>
    <col min="2564" max="2564" width="12.85546875" style="548" customWidth="1"/>
    <col min="2565" max="2565" width="12.7109375" style="548" customWidth="1"/>
    <col min="2566" max="2566" width="15.42578125" style="548" customWidth="1"/>
    <col min="2567" max="2571" width="12.5703125" style="548" customWidth="1"/>
    <col min="2572" max="2573" width="11.28515625" style="548" bestFit="1" customWidth="1"/>
    <col min="2574" max="2574" width="11" style="548" bestFit="1" customWidth="1"/>
    <col min="2575" max="2575" width="10.85546875" style="548" bestFit="1" customWidth="1"/>
    <col min="2576" max="2576" width="11.28515625" style="548" bestFit="1" customWidth="1"/>
    <col min="2577" max="2577" width="7.85546875" style="548" bestFit="1" customWidth="1"/>
    <col min="2578" max="2578" width="7" style="548" customWidth="1"/>
    <col min="2579" max="2579" width="17.42578125" style="548" customWidth="1"/>
    <col min="2580" max="2580" width="7.140625" style="548" customWidth="1"/>
    <col min="2581" max="2581" width="9.5703125" style="548" customWidth="1"/>
    <col min="2582" max="2583" width="15.5703125" style="548" customWidth="1"/>
    <col min="2584" max="2584" width="1.85546875" style="548" customWidth="1"/>
    <col min="2585" max="2585" width="1.7109375" style="548" customWidth="1"/>
    <col min="2586" max="2586" width="1.85546875" style="548" customWidth="1"/>
    <col min="2587" max="2590" width="12.140625" style="548" customWidth="1"/>
    <col min="2591" max="2591" width="1.85546875" style="548" customWidth="1"/>
    <col min="2592" max="2593" width="1.42578125" style="548" customWidth="1"/>
    <col min="2594" max="2594" width="11.42578125" style="548"/>
    <col min="2595" max="2597" width="18.7109375" style="548" customWidth="1"/>
    <col min="2598" max="2816" width="11.42578125" style="548"/>
    <col min="2817" max="2817" width="0.140625" style="548" customWidth="1"/>
    <col min="2818" max="2818" width="2.7109375" style="548" customWidth="1"/>
    <col min="2819" max="2819" width="42.5703125" style="548" customWidth="1"/>
    <col min="2820" max="2820" width="12.85546875" style="548" customWidth="1"/>
    <col min="2821" max="2821" width="12.7109375" style="548" customWidth="1"/>
    <col min="2822" max="2822" width="15.42578125" style="548" customWidth="1"/>
    <col min="2823" max="2827" width="12.5703125" style="548" customWidth="1"/>
    <col min="2828" max="2829" width="11.28515625" style="548" bestFit="1" customWidth="1"/>
    <col min="2830" max="2830" width="11" style="548" bestFit="1" customWidth="1"/>
    <col min="2831" max="2831" width="10.85546875" style="548" bestFit="1" customWidth="1"/>
    <col min="2832" max="2832" width="11.28515625" style="548" bestFit="1" customWidth="1"/>
    <col min="2833" max="2833" width="7.85546875" style="548" bestFit="1" customWidth="1"/>
    <col min="2834" max="2834" width="7" style="548" customWidth="1"/>
    <col min="2835" max="2835" width="17.42578125" style="548" customWidth="1"/>
    <col min="2836" max="2836" width="7.140625" style="548" customWidth="1"/>
    <col min="2837" max="2837" width="9.5703125" style="548" customWidth="1"/>
    <col min="2838" max="2839" width="15.5703125" style="548" customWidth="1"/>
    <col min="2840" max="2840" width="1.85546875" style="548" customWidth="1"/>
    <col min="2841" max="2841" width="1.7109375" style="548" customWidth="1"/>
    <col min="2842" max="2842" width="1.85546875" style="548" customWidth="1"/>
    <col min="2843" max="2846" width="12.140625" style="548" customWidth="1"/>
    <col min="2847" max="2847" width="1.85546875" style="548" customWidth="1"/>
    <col min="2848" max="2849" width="1.42578125" style="548" customWidth="1"/>
    <col min="2850" max="2850" width="11.42578125" style="548"/>
    <col min="2851" max="2853" width="18.7109375" style="548" customWidth="1"/>
    <col min="2854" max="3072" width="11.42578125" style="548"/>
    <col min="3073" max="3073" width="0.140625" style="548" customWidth="1"/>
    <col min="3074" max="3074" width="2.7109375" style="548" customWidth="1"/>
    <col min="3075" max="3075" width="42.5703125" style="548" customWidth="1"/>
    <col min="3076" max="3076" width="12.85546875" style="548" customWidth="1"/>
    <col min="3077" max="3077" width="12.7109375" style="548" customWidth="1"/>
    <col min="3078" max="3078" width="15.42578125" style="548" customWidth="1"/>
    <col min="3079" max="3083" width="12.5703125" style="548" customWidth="1"/>
    <col min="3084" max="3085" width="11.28515625" style="548" bestFit="1" customWidth="1"/>
    <col min="3086" max="3086" width="11" style="548" bestFit="1" customWidth="1"/>
    <col min="3087" max="3087" width="10.85546875" style="548" bestFit="1" customWidth="1"/>
    <col min="3088" max="3088" width="11.28515625" style="548" bestFit="1" customWidth="1"/>
    <col min="3089" max="3089" width="7.85546875" style="548" bestFit="1" customWidth="1"/>
    <col min="3090" max="3090" width="7" style="548" customWidth="1"/>
    <col min="3091" max="3091" width="17.42578125" style="548" customWidth="1"/>
    <col min="3092" max="3092" width="7.140625" style="548" customWidth="1"/>
    <col min="3093" max="3093" width="9.5703125" style="548" customWidth="1"/>
    <col min="3094" max="3095" width="15.5703125" style="548" customWidth="1"/>
    <col min="3096" max="3096" width="1.85546875" style="548" customWidth="1"/>
    <col min="3097" max="3097" width="1.7109375" style="548" customWidth="1"/>
    <col min="3098" max="3098" width="1.85546875" style="548" customWidth="1"/>
    <col min="3099" max="3102" width="12.140625" style="548" customWidth="1"/>
    <col min="3103" max="3103" width="1.85546875" style="548" customWidth="1"/>
    <col min="3104" max="3105" width="1.42578125" style="548" customWidth="1"/>
    <col min="3106" max="3106" width="11.42578125" style="548"/>
    <col min="3107" max="3109" width="18.7109375" style="548" customWidth="1"/>
    <col min="3110" max="3328" width="11.42578125" style="548"/>
    <col min="3329" max="3329" width="0.140625" style="548" customWidth="1"/>
    <col min="3330" max="3330" width="2.7109375" style="548" customWidth="1"/>
    <col min="3331" max="3331" width="42.5703125" style="548" customWidth="1"/>
    <col min="3332" max="3332" width="12.85546875" style="548" customWidth="1"/>
    <col min="3333" max="3333" width="12.7109375" style="548" customWidth="1"/>
    <col min="3334" max="3334" width="15.42578125" style="548" customWidth="1"/>
    <col min="3335" max="3339" width="12.5703125" style="548" customWidth="1"/>
    <col min="3340" max="3341" width="11.28515625" style="548" bestFit="1" customWidth="1"/>
    <col min="3342" max="3342" width="11" style="548" bestFit="1" customWidth="1"/>
    <col min="3343" max="3343" width="10.85546875" style="548" bestFit="1" customWidth="1"/>
    <col min="3344" max="3344" width="11.28515625" style="548" bestFit="1" customWidth="1"/>
    <col min="3345" max="3345" width="7.85546875" style="548" bestFit="1" customWidth="1"/>
    <col min="3346" max="3346" width="7" style="548" customWidth="1"/>
    <col min="3347" max="3347" width="17.42578125" style="548" customWidth="1"/>
    <col min="3348" max="3348" width="7.140625" style="548" customWidth="1"/>
    <col min="3349" max="3349" width="9.5703125" style="548" customWidth="1"/>
    <col min="3350" max="3351" width="15.5703125" style="548" customWidth="1"/>
    <col min="3352" max="3352" width="1.85546875" style="548" customWidth="1"/>
    <col min="3353" max="3353" width="1.7109375" style="548" customWidth="1"/>
    <col min="3354" max="3354" width="1.85546875" style="548" customWidth="1"/>
    <col min="3355" max="3358" width="12.140625" style="548" customWidth="1"/>
    <col min="3359" max="3359" width="1.85546875" style="548" customWidth="1"/>
    <col min="3360" max="3361" width="1.42578125" style="548" customWidth="1"/>
    <col min="3362" max="3362" width="11.42578125" style="548"/>
    <col min="3363" max="3365" width="18.7109375" style="548" customWidth="1"/>
    <col min="3366" max="3584" width="11.42578125" style="548"/>
    <col min="3585" max="3585" width="0.140625" style="548" customWidth="1"/>
    <col min="3586" max="3586" width="2.7109375" style="548" customWidth="1"/>
    <col min="3587" max="3587" width="42.5703125" style="548" customWidth="1"/>
    <col min="3588" max="3588" width="12.85546875" style="548" customWidth="1"/>
    <col min="3589" max="3589" width="12.7109375" style="548" customWidth="1"/>
    <col min="3590" max="3590" width="15.42578125" style="548" customWidth="1"/>
    <col min="3591" max="3595" width="12.5703125" style="548" customWidth="1"/>
    <col min="3596" max="3597" width="11.28515625" style="548" bestFit="1" customWidth="1"/>
    <col min="3598" max="3598" width="11" style="548" bestFit="1" customWidth="1"/>
    <col min="3599" max="3599" width="10.85546875" style="548" bestFit="1" customWidth="1"/>
    <col min="3600" max="3600" width="11.28515625" style="548" bestFit="1" customWidth="1"/>
    <col min="3601" max="3601" width="7.85546875" style="548" bestFit="1" customWidth="1"/>
    <col min="3602" max="3602" width="7" style="548" customWidth="1"/>
    <col min="3603" max="3603" width="17.42578125" style="548" customWidth="1"/>
    <col min="3604" max="3604" width="7.140625" style="548" customWidth="1"/>
    <col min="3605" max="3605" width="9.5703125" style="548" customWidth="1"/>
    <col min="3606" max="3607" width="15.5703125" style="548" customWidth="1"/>
    <col min="3608" max="3608" width="1.85546875" style="548" customWidth="1"/>
    <col min="3609" max="3609" width="1.7109375" style="548" customWidth="1"/>
    <col min="3610" max="3610" width="1.85546875" style="548" customWidth="1"/>
    <col min="3611" max="3614" width="12.140625" style="548" customWidth="1"/>
    <col min="3615" max="3615" width="1.85546875" style="548" customWidth="1"/>
    <col min="3616" max="3617" width="1.42578125" style="548" customWidth="1"/>
    <col min="3618" max="3618" width="11.42578125" style="548"/>
    <col min="3619" max="3621" width="18.7109375" style="548" customWidth="1"/>
    <col min="3622" max="3840" width="11.42578125" style="548"/>
    <col min="3841" max="3841" width="0.140625" style="548" customWidth="1"/>
    <col min="3842" max="3842" width="2.7109375" style="548" customWidth="1"/>
    <col min="3843" max="3843" width="42.5703125" style="548" customWidth="1"/>
    <col min="3844" max="3844" width="12.85546875" style="548" customWidth="1"/>
    <col min="3845" max="3845" width="12.7109375" style="548" customWidth="1"/>
    <col min="3846" max="3846" width="15.42578125" style="548" customWidth="1"/>
    <col min="3847" max="3851" width="12.5703125" style="548" customWidth="1"/>
    <col min="3852" max="3853" width="11.28515625" style="548" bestFit="1" customWidth="1"/>
    <col min="3854" max="3854" width="11" style="548" bestFit="1" customWidth="1"/>
    <col min="3855" max="3855" width="10.85546875" style="548" bestFit="1" customWidth="1"/>
    <col min="3856" max="3856" width="11.28515625" style="548" bestFit="1" customWidth="1"/>
    <col min="3857" max="3857" width="7.85546875" style="548" bestFit="1" customWidth="1"/>
    <col min="3858" max="3858" width="7" style="548" customWidth="1"/>
    <col min="3859" max="3859" width="17.42578125" style="548" customWidth="1"/>
    <col min="3860" max="3860" width="7.140625" style="548" customWidth="1"/>
    <col min="3861" max="3861" width="9.5703125" style="548" customWidth="1"/>
    <col min="3862" max="3863" width="15.5703125" style="548" customWidth="1"/>
    <col min="3864" max="3864" width="1.85546875" style="548" customWidth="1"/>
    <col min="3865" max="3865" width="1.7109375" style="548" customWidth="1"/>
    <col min="3866" max="3866" width="1.85546875" style="548" customWidth="1"/>
    <col min="3867" max="3870" width="12.140625" style="548" customWidth="1"/>
    <col min="3871" max="3871" width="1.85546875" style="548" customWidth="1"/>
    <col min="3872" max="3873" width="1.42578125" style="548" customWidth="1"/>
    <col min="3874" max="3874" width="11.42578125" style="548"/>
    <col min="3875" max="3877" width="18.7109375" style="548" customWidth="1"/>
    <col min="3878" max="4096" width="11.42578125" style="548"/>
    <col min="4097" max="4097" width="0.140625" style="548" customWidth="1"/>
    <col min="4098" max="4098" width="2.7109375" style="548" customWidth="1"/>
    <col min="4099" max="4099" width="42.5703125" style="548" customWidth="1"/>
    <col min="4100" max="4100" width="12.85546875" style="548" customWidth="1"/>
    <col min="4101" max="4101" width="12.7109375" style="548" customWidth="1"/>
    <col min="4102" max="4102" width="15.42578125" style="548" customWidth="1"/>
    <col min="4103" max="4107" width="12.5703125" style="548" customWidth="1"/>
    <col min="4108" max="4109" width="11.28515625" style="548" bestFit="1" customWidth="1"/>
    <col min="4110" max="4110" width="11" style="548" bestFit="1" customWidth="1"/>
    <col min="4111" max="4111" width="10.85546875" style="548" bestFit="1" customWidth="1"/>
    <col min="4112" max="4112" width="11.28515625" style="548" bestFit="1" customWidth="1"/>
    <col min="4113" max="4113" width="7.85546875" style="548" bestFit="1" customWidth="1"/>
    <col min="4114" max="4114" width="7" style="548" customWidth="1"/>
    <col min="4115" max="4115" width="17.42578125" style="548" customWidth="1"/>
    <col min="4116" max="4116" width="7.140625" style="548" customWidth="1"/>
    <col min="4117" max="4117" width="9.5703125" style="548" customWidth="1"/>
    <col min="4118" max="4119" width="15.5703125" style="548" customWidth="1"/>
    <col min="4120" max="4120" width="1.85546875" style="548" customWidth="1"/>
    <col min="4121" max="4121" width="1.7109375" style="548" customWidth="1"/>
    <col min="4122" max="4122" width="1.85546875" style="548" customWidth="1"/>
    <col min="4123" max="4126" width="12.140625" style="548" customWidth="1"/>
    <col min="4127" max="4127" width="1.85546875" style="548" customWidth="1"/>
    <col min="4128" max="4129" width="1.42578125" style="548" customWidth="1"/>
    <col min="4130" max="4130" width="11.42578125" style="548"/>
    <col min="4131" max="4133" width="18.7109375" style="548" customWidth="1"/>
    <col min="4134" max="4352" width="11.42578125" style="548"/>
    <col min="4353" max="4353" width="0.140625" style="548" customWidth="1"/>
    <col min="4354" max="4354" width="2.7109375" style="548" customWidth="1"/>
    <col min="4355" max="4355" width="42.5703125" style="548" customWidth="1"/>
    <col min="4356" max="4356" width="12.85546875" style="548" customWidth="1"/>
    <col min="4357" max="4357" width="12.7109375" style="548" customWidth="1"/>
    <col min="4358" max="4358" width="15.42578125" style="548" customWidth="1"/>
    <col min="4359" max="4363" width="12.5703125" style="548" customWidth="1"/>
    <col min="4364" max="4365" width="11.28515625" style="548" bestFit="1" customWidth="1"/>
    <col min="4366" max="4366" width="11" style="548" bestFit="1" customWidth="1"/>
    <col min="4367" max="4367" width="10.85546875" style="548" bestFit="1" customWidth="1"/>
    <col min="4368" max="4368" width="11.28515625" style="548" bestFit="1" customWidth="1"/>
    <col min="4369" max="4369" width="7.85546875" style="548" bestFit="1" customWidth="1"/>
    <col min="4370" max="4370" width="7" style="548" customWidth="1"/>
    <col min="4371" max="4371" width="17.42578125" style="548" customWidth="1"/>
    <col min="4372" max="4372" width="7.140625" style="548" customWidth="1"/>
    <col min="4373" max="4373" width="9.5703125" style="548" customWidth="1"/>
    <col min="4374" max="4375" width="15.5703125" style="548" customWidth="1"/>
    <col min="4376" max="4376" width="1.85546875" style="548" customWidth="1"/>
    <col min="4377" max="4377" width="1.7109375" style="548" customWidth="1"/>
    <col min="4378" max="4378" width="1.85546875" style="548" customWidth="1"/>
    <col min="4379" max="4382" width="12.140625" style="548" customWidth="1"/>
    <col min="4383" max="4383" width="1.85546875" style="548" customWidth="1"/>
    <col min="4384" max="4385" width="1.42578125" style="548" customWidth="1"/>
    <col min="4386" max="4386" width="11.42578125" style="548"/>
    <col min="4387" max="4389" width="18.7109375" style="548" customWidth="1"/>
    <col min="4390" max="4608" width="11.42578125" style="548"/>
    <col min="4609" max="4609" width="0.140625" style="548" customWidth="1"/>
    <col min="4610" max="4610" width="2.7109375" style="548" customWidth="1"/>
    <col min="4611" max="4611" width="42.5703125" style="548" customWidth="1"/>
    <col min="4612" max="4612" width="12.85546875" style="548" customWidth="1"/>
    <col min="4613" max="4613" width="12.7109375" style="548" customWidth="1"/>
    <col min="4614" max="4614" width="15.42578125" style="548" customWidth="1"/>
    <col min="4615" max="4619" width="12.5703125" style="548" customWidth="1"/>
    <col min="4620" max="4621" width="11.28515625" style="548" bestFit="1" customWidth="1"/>
    <col min="4622" max="4622" width="11" style="548" bestFit="1" customWidth="1"/>
    <col min="4623" max="4623" width="10.85546875" style="548" bestFit="1" customWidth="1"/>
    <col min="4624" max="4624" width="11.28515625" style="548" bestFit="1" customWidth="1"/>
    <col min="4625" max="4625" width="7.85546875" style="548" bestFit="1" customWidth="1"/>
    <col min="4626" max="4626" width="7" style="548" customWidth="1"/>
    <col min="4627" max="4627" width="17.42578125" style="548" customWidth="1"/>
    <col min="4628" max="4628" width="7.140625" style="548" customWidth="1"/>
    <col min="4629" max="4629" width="9.5703125" style="548" customWidth="1"/>
    <col min="4630" max="4631" width="15.5703125" style="548" customWidth="1"/>
    <col min="4632" max="4632" width="1.85546875" style="548" customWidth="1"/>
    <col min="4633" max="4633" width="1.7109375" style="548" customWidth="1"/>
    <col min="4634" max="4634" width="1.85546875" style="548" customWidth="1"/>
    <col min="4635" max="4638" width="12.140625" style="548" customWidth="1"/>
    <col min="4639" max="4639" width="1.85546875" style="548" customWidth="1"/>
    <col min="4640" max="4641" width="1.42578125" style="548" customWidth="1"/>
    <col min="4642" max="4642" width="11.42578125" style="548"/>
    <col min="4643" max="4645" width="18.7109375" style="548" customWidth="1"/>
    <col min="4646" max="4864" width="11.42578125" style="548"/>
    <col min="4865" max="4865" width="0.140625" style="548" customWidth="1"/>
    <col min="4866" max="4866" width="2.7109375" style="548" customWidth="1"/>
    <col min="4867" max="4867" width="42.5703125" style="548" customWidth="1"/>
    <col min="4868" max="4868" width="12.85546875" style="548" customWidth="1"/>
    <col min="4869" max="4869" width="12.7109375" style="548" customWidth="1"/>
    <col min="4870" max="4870" width="15.42578125" style="548" customWidth="1"/>
    <col min="4871" max="4875" width="12.5703125" style="548" customWidth="1"/>
    <col min="4876" max="4877" width="11.28515625" style="548" bestFit="1" customWidth="1"/>
    <col min="4878" max="4878" width="11" style="548" bestFit="1" customWidth="1"/>
    <col min="4879" max="4879" width="10.85546875" style="548" bestFit="1" customWidth="1"/>
    <col min="4880" max="4880" width="11.28515625" style="548" bestFit="1" customWidth="1"/>
    <col min="4881" max="4881" width="7.85546875" style="548" bestFit="1" customWidth="1"/>
    <col min="4882" max="4882" width="7" style="548" customWidth="1"/>
    <col min="4883" max="4883" width="17.42578125" style="548" customWidth="1"/>
    <col min="4884" max="4884" width="7.140625" style="548" customWidth="1"/>
    <col min="4885" max="4885" width="9.5703125" style="548" customWidth="1"/>
    <col min="4886" max="4887" width="15.5703125" style="548" customWidth="1"/>
    <col min="4888" max="4888" width="1.85546875" style="548" customWidth="1"/>
    <col min="4889" max="4889" width="1.7109375" style="548" customWidth="1"/>
    <col min="4890" max="4890" width="1.85546875" style="548" customWidth="1"/>
    <col min="4891" max="4894" width="12.140625" style="548" customWidth="1"/>
    <col min="4895" max="4895" width="1.85546875" style="548" customWidth="1"/>
    <col min="4896" max="4897" width="1.42578125" style="548" customWidth="1"/>
    <col min="4898" max="4898" width="11.42578125" style="548"/>
    <col min="4899" max="4901" width="18.7109375" style="548" customWidth="1"/>
    <col min="4902" max="5120" width="11.42578125" style="548"/>
    <col min="5121" max="5121" width="0.140625" style="548" customWidth="1"/>
    <col min="5122" max="5122" width="2.7109375" style="548" customWidth="1"/>
    <col min="5123" max="5123" width="42.5703125" style="548" customWidth="1"/>
    <col min="5124" max="5124" width="12.85546875" style="548" customWidth="1"/>
    <col min="5125" max="5125" width="12.7109375" style="548" customWidth="1"/>
    <col min="5126" max="5126" width="15.42578125" style="548" customWidth="1"/>
    <col min="5127" max="5131" width="12.5703125" style="548" customWidth="1"/>
    <col min="5132" max="5133" width="11.28515625" style="548" bestFit="1" customWidth="1"/>
    <col min="5134" max="5134" width="11" style="548" bestFit="1" customWidth="1"/>
    <col min="5135" max="5135" width="10.85546875" style="548" bestFit="1" customWidth="1"/>
    <col min="5136" max="5136" width="11.28515625" style="548" bestFit="1" customWidth="1"/>
    <col min="5137" max="5137" width="7.85546875" style="548" bestFit="1" customWidth="1"/>
    <col min="5138" max="5138" width="7" style="548" customWidth="1"/>
    <col min="5139" max="5139" width="17.42578125" style="548" customWidth="1"/>
    <col min="5140" max="5140" width="7.140625" style="548" customWidth="1"/>
    <col min="5141" max="5141" width="9.5703125" style="548" customWidth="1"/>
    <col min="5142" max="5143" width="15.5703125" style="548" customWidth="1"/>
    <col min="5144" max="5144" width="1.85546875" style="548" customWidth="1"/>
    <col min="5145" max="5145" width="1.7109375" style="548" customWidth="1"/>
    <col min="5146" max="5146" width="1.85546875" style="548" customWidth="1"/>
    <col min="5147" max="5150" width="12.140625" style="548" customWidth="1"/>
    <col min="5151" max="5151" width="1.85546875" style="548" customWidth="1"/>
    <col min="5152" max="5153" width="1.42578125" style="548" customWidth="1"/>
    <col min="5154" max="5154" width="11.42578125" style="548"/>
    <col min="5155" max="5157" width="18.7109375" style="548" customWidth="1"/>
    <col min="5158" max="5376" width="11.42578125" style="548"/>
    <col min="5377" max="5377" width="0.140625" style="548" customWidth="1"/>
    <col min="5378" max="5378" width="2.7109375" style="548" customWidth="1"/>
    <col min="5379" max="5379" width="42.5703125" style="548" customWidth="1"/>
    <col min="5380" max="5380" width="12.85546875" style="548" customWidth="1"/>
    <col min="5381" max="5381" width="12.7109375" style="548" customWidth="1"/>
    <col min="5382" max="5382" width="15.42578125" style="548" customWidth="1"/>
    <col min="5383" max="5387" width="12.5703125" style="548" customWidth="1"/>
    <col min="5388" max="5389" width="11.28515625" style="548" bestFit="1" customWidth="1"/>
    <col min="5390" max="5390" width="11" style="548" bestFit="1" customWidth="1"/>
    <col min="5391" max="5391" width="10.85546875" style="548" bestFit="1" customWidth="1"/>
    <col min="5392" max="5392" width="11.28515625" style="548" bestFit="1" customWidth="1"/>
    <col min="5393" max="5393" width="7.85546875" style="548" bestFit="1" customWidth="1"/>
    <col min="5394" max="5394" width="7" style="548" customWidth="1"/>
    <col min="5395" max="5395" width="17.42578125" style="548" customWidth="1"/>
    <col min="5396" max="5396" width="7.140625" style="548" customWidth="1"/>
    <col min="5397" max="5397" width="9.5703125" style="548" customWidth="1"/>
    <col min="5398" max="5399" width="15.5703125" style="548" customWidth="1"/>
    <col min="5400" max="5400" width="1.85546875" style="548" customWidth="1"/>
    <col min="5401" max="5401" width="1.7109375" style="548" customWidth="1"/>
    <col min="5402" max="5402" width="1.85546875" style="548" customWidth="1"/>
    <col min="5403" max="5406" width="12.140625" style="548" customWidth="1"/>
    <col min="5407" max="5407" width="1.85546875" style="548" customWidth="1"/>
    <col min="5408" max="5409" width="1.42578125" style="548" customWidth="1"/>
    <col min="5410" max="5410" width="11.42578125" style="548"/>
    <col min="5411" max="5413" width="18.7109375" style="548" customWidth="1"/>
    <col min="5414" max="5632" width="11.42578125" style="548"/>
    <col min="5633" max="5633" width="0.140625" style="548" customWidth="1"/>
    <col min="5634" max="5634" width="2.7109375" style="548" customWidth="1"/>
    <col min="5635" max="5635" width="42.5703125" style="548" customWidth="1"/>
    <col min="5636" max="5636" width="12.85546875" style="548" customWidth="1"/>
    <col min="5637" max="5637" width="12.7109375" style="548" customWidth="1"/>
    <col min="5638" max="5638" width="15.42578125" style="548" customWidth="1"/>
    <col min="5639" max="5643" width="12.5703125" style="548" customWidth="1"/>
    <col min="5644" max="5645" width="11.28515625" style="548" bestFit="1" customWidth="1"/>
    <col min="5646" max="5646" width="11" style="548" bestFit="1" customWidth="1"/>
    <col min="5647" max="5647" width="10.85546875" style="548" bestFit="1" customWidth="1"/>
    <col min="5648" max="5648" width="11.28515625" style="548" bestFit="1" customWidth="1"/>
    <col min="5649" max="5649" width="7.85546875" style="548" bestFit="1" customWidth="1"/>
    <col min="5650" max="5650" width="7" style="548" customWidth="1"/>
    <col min="5651" max="5651" width="17.42578125" style="548" customWidth="1"/>
    <col min="5652" max="5652" width="7.140625" style="548" customWidth="1"/>
    <col min="5653" max="5653" width="9.5703125" style="548" customWidth="1"/>
    <col min="5654" max="5655" width="15.5703125" style="548" customWidth="1"/>
    <col min="5656" max="5656" width="1.85546875" style="548" customWidth="1"/>
    <col min="5657" max="5657" width="1.7109375" style="548" customWidth="1"/>
    <col min="5658" max="5658" width="1.85546875" style="548" customWidth="1"/>
    <col min="5659" max="5662" width="12.140625" style="548" customWidth="1"/>
    <col min="5663" max="5663" width="1.85546875" style="548" customWidth="1"/>
    <col min="5664" max="5665" width="1.42578125" style="548" customWidth="1"/>
    <col min="5666" max="5666" width="11.42578125" style="548"/>
    <col min="5667" max="5669" width="18.7109375" style="548" customWidth="1"/>
    <col min="5670" max="5888" width="11.42578125" style="548"/>
    <col min="5889" max="5889" width="0.140625" style="548" customWidth="1"/>
    <col min="5890" max="5890" width="2.7109375" style="548" customWidth="1"/>
    <col min="5891" max="5891" width="42.5703125" style="548" customWidth="1"/>
    <col min="5892" max="5892" width="12.85546875" style="548" customWidth="1"/>
    <col min="5893" max="5893" width="12.7109375" style="548" customWidth="1"/>
    <col min="5894" max="5894" width="15.42578125" style="548" customWidth="1"/>
    <col min="5895" max="5899" width="12.5703125" style="548" customWidth="1"/>
    <col min="5900" max="5901" width="11.28515625" style="548" bestFit="1" customWidth="1"/>
    <col min="5902" max="5902" width="11" style="548" bestFit="1" customWidth="1"/>
    <col min="5903" max="5903" width="10.85546875" style="548" bestFit="1" customWidth="1"/>
    <col min="5904" max="5904" width="11.28515625" style="548" bestFit="1" customWidth="1"/>
    <col min="5905" max="5905" width="7.85546875" style="548" bestFit="1" customWidth="1"/>
    <col min="5906" max="5906" width="7" style="548" customWidth="1"/>
    <col min="5907" max="5907" width="17.42578125" style="548" customWidth="1"/>
    <col min="5908" max="5908" width="7.140625" style="548" customWidth="1"/>
    <col min="5909" max="5909" width="9.5703125" style="548" customWidth="1"/>
    <col min="5910" max="5911" width="15.5703125" style="548" customWidth="1"/>
    <col min="5912" max="5912" width="1.85546875" style="548" customWidth="1"/>
    <col min="5913" max="5913" width="1.7109375" style="548" customWidth="1"/>
    <col min="5914" max="5914" width="1.85546875" style="548" customWidth="1"/>
    <col min="5915" max="5918" width="12.140625" style="548" customWidth="1"/>
    <col min="5919" max="5919" width="1.85546875" style="548" customWidth="1"/>
    <col min="5920" max="5921" width="1.42578125" style="548" customWidth="1"/>
    <col min="5922" max="5922" width="11.42578125" style="548"/>
    <col min="5923" max="5925" width="18.7109375" style="548" customWidth="1"/>
    <col min="5926" max="6144" width="11.42578125" style="548"/>
    <col min="6145" max="6145" width="0.140625" style="548" customWidth="1"/>
    <col min="6146" max="6146" width="2.7109375" style="548" customWidth="1"/>
    <col min="6147" max="6147" width="42.5703125" style="548" customWidth="1"/>
    <col min="6148" max="6148" width="12.85546875" style="548" customWidth="1"/>
    <col min="6149" max="6149" width="12.7109375" style="548" customWidth="1"/>
    <col min="6150" max="6150" width="15.42578125" style="548" customWidth="1"/>
    <col min="6151" max="6155" width="12.5703125" style="548" customWidth="1"/>
    <col min="6156" max="6157" width="11.28515625" style="548" bestFit="1" customWidth="1"/>
    <col min="6158" max="6158" width="11" style="548" bestFit="1" customWidth="1"/>
    <col min="6159" max="6159" width="10.85546875" style="548" bestFit="1" customWidth="1"/>
    <col min="6160" max="6160" width="11.28515625" style="548" bestFit="1" customWidth="1"/>
    <col min="6161" max="6161" width="7.85546875" style="548" bestFit="1" customWidth="1"/>
    <col min="6162" max="6162" width="7" style="548" customWidth="1"/>
    <col min="6163" max="6163" width="17.42578125" style="548" customWidth="1"/>
    <col min="6164" max="6164" width="7.140625" style="548" customWidth="1"/>
    <col min="6165" max="6165" width="9.5703125" style="548" customWidth="1"/>
    <col min="6166" max="6167" width="15.5703125" style="548" customWidth="1"/>
    <col min="6168" max="6168" width="1.85546875" style="548" customWidth="1"/>
    <col min="6169" max="6169" width="1.7109375" style="548" customWidth="1"/>
    <col min="6170" max="6170" width="1.85546875" style="548" customWidth="1"/>
    <col min="6171" max="6174" width="12.140625" style="548" customWidth="1"/>
    <col min="6175" max="6175" width="1.85546875" style="548" customWidth="1"/>
    <col min="6176" max="6177" width="1.42578125" style="548" customWidth="1"/>
    <col min="6178" max="6178" width="11.42578125" style="548"/>
    <col min="6179" max="6181" width="18.7109375" style="548" customWidth="1"/>
    <col min="6182" max="6400" width="11.42578125" style="548"/>
    <col min="6401" max="6401" width="0.140625" style="548" customWidth="1"/>
    <col min="6402" max="6402" width="2.7109375" style="548" customWidth="1"/>
    <col min="6403" max="6403" width="42.5703125" style="548" customWidth="1"/>
    <col min="6404" max="6404" width="12.85546875" style="548" customWidth="1"/>
    <col min="6405" max="6405" width="12.7109375" style="548" customWidth="1"/>
    <col min="6406" max="6406" width="15.42578125" style="548" customWidth="1"/>
    <col min="6407" max="6411" width="12.5703125" style="548" customWidth="1"/>
    <col min="6412" max="6413" width="11.28515625" style="548" bestFit="1" customWidth="1"/>
    <col min="6414" max="6414" width="11" style="548" bestFit="1" customWidth="1"/>
    <col min="6415" max="6415" width="10.85546875" style="548" bestFit="1" customWidth="1"/>
    <col min="6416" max="6416" width="11.28515625" style="548" bestFit="1" customWidth="1"/>
    <col min="6417" max="6417" width="7.85546875" style="548" bestFit="1" customWidth="1"/>
    <col min="6418" max="6418" width="7" style="548" customWidth="1"/>
    <col min="6419" max="6419" width="17.42578125" style="548" customWidth="1"/>
    <col min="6420" max="6420" width="7.140625" style="548" customWidth="1"/>
    <col min="6421" max="6421" width="9.5703125" style="548" customWidth="1"/>
    <col min="6422" max="6423" width="15.5703125" style="548" customWidth="1"/>
    <col min="6424" max="6424" width="1.85546875" style="548" customWidth="1"/>
    <col min="6425" max="6425" width="1.7109375" style="548" customWidth="1"/>
    <col min="6426" max="6426" width="1.85546875" style="548" customWidth="1"/>
    <col min="6427" max="6430" width="12.140625" style="548" customWidth="1"/>
    <col min="6431" max="6431" width="1.85546875" style="548" customWidth="1"/>
    <col min="6432" max="6433" width="1.42578125" style="548" customWidth="1"/>
    <col min="6434" max="6434" width="11.42578125" style="548"/>
    <col min="6435" max="6437" width="18.7109375" style="548" customWidth="1"/>
    <col min="6438" max="6656" width="11.42578125" style="548"/>
    <col min="6657" max="6657" width="0.140625" style="548" customWidth="1"/>
    <col min="6658" max="6658" width="2.7109375" style="548" customWidth="1"/>
    <col min="6659" max="6659" width="42.5703125" style="548" customWidth="1"/>
    <col min="6660" max="6660" width="12.85546875" style="548" customWidth="1"/>
    <col min="6661" max="6661" width="12.7109375" style="548" customWidth="1"/>
    <col min="6662" max="6662" width="15.42578125" style="548" customWidth="1"/>
    <col min="6663" max="6667" width="12.5703125" style="548" customWidth="1"/>
    <col min="6668" max="6669" width="11.28515625" style="548" bestFit="1" customWidth="1"/>
    <col min="6670" max="6670" width="11" style="548" bestFit="1" customWidth="1"/>
    <col min="6671" max="6671" width="10.85546875" style="548" bestFit="1" customWidth="1"/>
    <col min="6672" max="6672" width="11.28515625" style="548" bestFit="1" customWidth="1"/>
    <col min="6673" max="6673" width="7.85546875" style="548" bestFit="1" customWidth="1"/>
    <col min="6674" max="6674" width="7" style="548" customWidth="1"/>
    <col min="6675" max="6675" width="17.42578125" style="548" customWidth="1"/>
    <col min="6676" max="6676" width="7.140625" style="548" customWidth="1"/>
    <col min="6677" max="6677" width="9.5703125" style="548" customWidth="1"/>
    <col min="6678" max="6679" width="15.5703125" style="548" customWidth="1"/>
    <col min="6680" max="6680" width="1.85546875" style="548" customWidth="1"/>
    <col min="6681" max="6681" width="1.7109375" style="548" customWidth="1"/>
    <col min="6682" max="6682" width="1.85546875" style="548" customWidth="1"/>
    <col min="6683" max="6686" width="12.140625" style="548" customWidth="1"/>
    <col min="6687" max="6687" width="1.85546875" style="548" customWidth="1"/>
    <col min="6688" max="6689" width="1.42578125" style="548" customWidth="1"/>
    <col min="6690" max="6690" width="11.42578125" style="548"/>
    <col min="6691" max="6693" width="18.7109375" style="548" customWidth="1"/>
    <col min="6694" max="6912" width="11.42578125" style="548"/>
    <col min="6913" max="6913" width="0.140625" style="548" customWidth="1"/>
    <col min="6914" max="6914" width="2.7109375" style="548" customWidth="1"/>
    <col min="6915" max="6915" width="42.5703125" style="548" customWidth="1"/>
    <col min="6916" max="6916" width="12.85546875" style="548" customWidth="1"/>
    <col min="6917" max="6917" width="12.7109375" style="548" customWidth="1"/>
    <col min="6918" max="6918" width="15.42578125" style="548" customWidth="1"/>
    <col min="6919" max="6923" width="12.5703125" style="548" customWidth="1"/>
    <col min="6924" max="6925" width="11.28515625" style="548" bestFit="1" customWidth="1"/>
    <col min="6926" max="6926" width="11" style="548" bestFit="1" customWidth="1"/>
    <col min="6927" max="6927" width="10.85546875" style="548" bestFit="1" customWidth="1"/>
    <col min="6928" max="6928" width="11.28515625" style="548" bestFit="1" customWidth="1"/>
    <col min="6929" max="6929" width="7.85546875" style="548" bestFit="1" customWidth="1"/>
    <col min="6930" max="6930" width="7" style="548" customWidth="1"/>
    <col min="6931" max="6931" width="17.42578125" style="548" customWidth="1"/>
    <col min="6932" max="6932" width="7.140625" style="548" customWidth="1"/>
    <col min="6933" max="6933" width="9.5703125" style="548" customWidth="1"/>
    <col min="6934" max="6935" width="15.5703125" style="548" customWidth="1"/>
    <col min="6936" max="6936" width="1.85546875" style="548" customWidth="1"/>
    <col min="6937" max="6937" width="1.7109375" style="548" customWidth="1"/>
    <col min="6938" max="6938" width="1.85546875" style="548" customWidth="1"/>
    <col min="6939" max="6942" width="12.140625" style="548" customWidth="1"/>
    <col min="6943" max="6943" width="1.85546875" style="548" customWidth="1"/>
    <col min="6944" max="6945" width="1.42578125" style="548" customWidth="1"/>
    <col min="6946" max="6946" width="11.42578125" style="548"/>
    <col min="6947" max="6949" width="18.7109375" style="548" customWidth="1"/>
    <col min="6950" max="7168" width="11.42578125" style="548"/>
    <col min="7169" max="7169" width="0.140625" style="548" customWidth="1"/>
    <col min="7170" max="7170" width="2.7109375" style="548" customWidth="1"/>
    <col min="7171" max="7171" width="42.5703125" style="548" customWidth="1"/>
    <col min="7172" max="7172" width="12.85546875" style="548" customWidth="1"/>
    <col min="7173" max="7173" width="12.7109375" style="548" customWidth="1"/>
    <col min="7174" max="7174" width="15.42578125" style="548" customWidth="1"/>
    <col min="7175" max="7179" width="12.5703125" style="548" customWidth="1"/>
    <col min="7180" max="7181" width="11.28515625" style="548" bestFit="1" customWidth="1"/>
    <col min="7182" max="7182" width="11" style="548" bestFit="1" customWidth="1"/>
    <col min="7183" max="7183" width="10.85546875" style="548" bestFit="1" customWidth="1"/>
    <col min="7184" max="7184" width="11.28515625" style="548" bestFit="1" customWidth="1"/>
    <col min="7185" max="7185" width="7.85546875" style="548" bestFit="1" customWidth="1"/>
    <col min="7186" max="7186" width="7" style="548" customWidth="1"/>
    <col min="7187" max="7187" width="17.42578125" style="548" customWidth="1"/>
    <col min="7188" max="7188" width="7.140625" style="548" customWidth="1"/>
    <col min="7189" max="7189" width="9.5703125" style="548" customWidth="1"/>
    <col min="7190" max="7191" width="15.5703125" style="548" customWidth="1"/>
    <col min="7192" max="7192" width="1.85546875" style="548" customWidth="1"/>
    <col min="7193" max="7193" width="1.7109375" style="548" customWidth="1"/>
    <col min="7194" max="7194" width="1.85546875" style="548" customWidth="1"/>
    <col min="7195" max="7198" width="12.140625" style="548" customWidth="1"/>
    <col min="7199" max="7199" width="1.85546875" style="548" customWidth="1"/>
    <col min="7200" max="7201" width="1.42578125" style="548" customWidth="1"/>
    <col min="7202" max="7202" width="11.42578125" style="548"/>
    <col min="7203" max="7205" width="18.7109375" style="548" customWidth="1"/>
    <col min="7206" max="7424" width="11.42578125" style="548"/>
    <col min="7425" max="7425" width="0.140625" style="548" customWidth="1"/>
    <col min="7426" max="7426" width="2.7109375" style="548" customWidth="1"/>
    <col min="7427" max="7427" width="42.5703125" style="548" customWidth="1"/>
    <col min="7428" max="7428" width="12.85546875" style="548" customWidth="1"/>
    <col min="7429" max="7429" width="12.7109375" style="548" customWidth="1"/>
    <col min="7430" max="7430" width="15.42578125" style="548" customWidth="1"/>
    <col min="7431" max="7435" width="12.5703125" style="548" customWidth="1"/>
    <col min="7436" max="7437" width="11.28515625" style="548" bestFit="1" customWidth="1"/>
    <col min="7438" max="7438" width="11" style="548" bestFit="1" customWidth="1"/>
    <col min="7439" max="7439" width="10.85546875" style="548" bestFit="1" customWidth="1"/>
    <col min="7440" max="7440" width="11.28515625" style="548" bestFit="1" customWidth="1"/>
    <col min="7441" max="7441" width="7.85546875" style="548" bestFit="1" customWidth="1"/>
    <col min="7442" max="7442" width="7" style="548" customWidth="1"/>
    <col min="7443" max="7443" width="17.42578125" style="548" customWidth="1"/>
    <col min="7444" max="7444" width="7.140625" style="548" customWidth="1"/>
    <col min="7445" max="7445" width="9.5703125" style="548" customWidth="1"/>
    <col min="7446" max="7447" width="15.5703125" style="548" customWidth="1"/>
    <col min="7448" max="7448" width="1.85546875" style="548" customWidth="1"/>
    <col min="7449" max="7449" width="1.7109375" style="548" customWidth="1"/>
    <col min="7450" max="7450" width="1.85546875" style="548" customWidth="1"/>
    <col min="7451" max="7454" width="12.140625" style="548" customWidth="1"/>
    <col min="7455" max="7455" width="1.85546875" style="548" customWidth="1"/>
    <col min="7456" max="7457" width="1.42578125" style="548" customWidth="1"/>
    <col min="7458" max="7458" width="11.42578125" style="548"/>
    <col min="7459" max="7461" width="18.7109375" style="548" customWidth="1"/>
    <col min="7462" max="7680" width="11.42578125" style="548"/>
    <col min="7681" max="7681" width="0.140625" style="548" customWidth="1"/>
    <col min="7682" max="7682" width="2.7109375" style="548" customWidth="1"/>
    <col min="7683" max="7683" width="42.5703125" style="548" customWidth="1"/>
    <col min="7684" max="7684" width="12.85546875" style="548" customWidth="1"/>
    <col min="7685" max="7685" width="12.7109375" style="548" customWidth="1"/>
    <col min="7686" max="7686" width="15.42578125" style="548" customWidth="1"/>
    <col min="7687" max="7691" width="12.5703125" style="548" customWidth="1"/>
    <col min="7692" max="7693" width="11.28515625" style="548" bestFit="1" customWidth="1"/>
    <col min="7694" max="7694" width="11" style="548" bestFit="1" customWidth="1"/>
    <col min="7695" max="7695" width="10.85546875" style="548" bestFit="1" customWidth="1"/>
    <col min="7696" max="7696" width="11.28515625" style="548" bestFit="1" customWidth="1"/>
    <col min="7697" max="7697" width="7.85546875" style="548" bestFit="1" customWidth="1"/>
    <col min="7698" max="7698" width="7" style="548" customWidth="1"/>
    <col min="7699" max="7699" width="17.42578125" style="548" customWidth="1"/>
    <col min="7700" max="7700" width="7.140625" style="548" customWidth="1"/>
    <col min="7701" max="7701" width="9.5703125" style="548" customWidth="1"/>
    <col min="7702" max="7703" width="15.5703125" style="548" customWidth="1"/>
    <col min="7704" max="7704" width="1.85546875" style="548" customWidth="1"/>
    <col min="7705" max="7705" width="1.7109375" style="548" customWidth="1"/>
    <col min="7706" max="7706" width="1.85546875" style="548" customWidth="1"/>
    <col min="7707" max="7710" width="12.140625" style="548" customWidth="1"/>
    <col min="7711" max="7711" width="1.85546875" style="548" customWidth="1"/>
    <col min="7712" max="7713" width="1.42578125" style="548" customWidth="1"/>
    <col min="7714" max="7714" width="11.42578125" style="548"/>
    <col min="7715" max="7717" width="18.7109375" style="548" customWidth="1"/>
    <col min="7718" max="7936" width="11.42578125" style="548"/>
    <col min="7937" max="7937" width="0.140625" style="548" customWidth="1"/>
    <col min="7938" max="7938" width="2.7109375" style="548" customWidth="1"/>
    <col min="7939" max="7939" width="42.5703125" style="548" customWidth="1"/>
    <col min="7940" max="7940" width="12.85546875" style="548" customWidth="1"/>
    <col min="7941" max="7941" width="12.7109375" style="548" customWidth="1"/>
    <col min="7942" max="7942" width="15.42578125" style="548" customWidth="1"/>
    <col min="7943" max="7947" width="12.5703125" style="548" customWidth="1"/>
    <col min="7948" max="7949" width="11.28515625" style="548" bestFit="1" customWidth="1"/>
    <col min="7950" max="7950" width="11" style="548" bestFit="1" customWidth="1"/>
    <col min="7951" max="7951" width="10.85546875" style="548" bestFit="1" customWidth="1"/>
    <col min="7952" max="7952" width="11.28515625" style="548" bestFit="1" customWidth="1"/>
    <col min="7953" max="7953" width="7.85546875" style="548" bestFit="1" customWidth="1"/>
    <col min="7954" max="7954" width="7" style="548" customWidth="1"/>
    <col min="7955" max="7955" width="17.42578125" style="548" customWidth="1"/>
    <col min="7956" max="7956" width="7.140625" style="548" customWidth="1"/>
    <col min="7957" max="7957" width="9.5703125" style="548" customWidth="1"/>
    <col min="7958" max="7959" width="15.5703125" style="548" customWidth="1"/>
    <col min="7960" max="7960" width="1.85546875" style="548" customWidth="1"/>
    <col min="7961" max="7961" width="1.7109375" style="548" customWidth="1"/>
    <col min="7962" max="7962" width="1.85546875" style="548" customWidth="1"/>
    <col min="7963" max="7966" width="12.140625" style="548" customWidth="1"/>
    <col min="7967" max="7967" width="1.85546875" style="548" customWidth="1"/>
    <col min="7968" max="7969" width="1.42578125" style="548" customWidth="1"/>
    <col min="7970" max="7970" width="11.42578125" style="548"/>
    <col min="7971" max="7973" width="18.7109375" style="548" customWidth="1"/>
    <col min="7974" max="8192" width="11.42578125" style="548"/>
    <col min="8193" max="8193" width="0.140625" style="548" customWidth="1"/>
    <col min="8194" max="8194" width="2.7109375" style="548" customWidth="1"/>
    <col min="8195" max="8195" width="42.5703125" style="548" customWidth="1"/>
    <col min="8196" max="8196" width="12.85546875" style="548" customWidth="1"/>
    <col min="8197" max="8197" width="12.7109375" style="548" customWidth="1"/>
    <col min="8198" max="8198" width="15.42578125" style="548" customWidth="1"/>
    <col min="8199" max="8203" width="12.5703125" style="548" customWidth="1"/>
    <col min="8204" max="8205" width="11.28515625" style="548" bestFit="1" customWidth="1"/>
    <col min="8206" max="8206" width="11" style="548" bestFit="1" customWidth="1"/>
    <col min="8207" max="8207" width="10.85546875" style="548" bestFit="1" customWidth="1"/>
    <col min="8208" max="8208" width="11.28515625" style="548" bestFit="1" customWidth="1"/>
    <col min="8209" max="8209" width="7.85546875" style="548" bestFit="1" customWidth="1"/>
    <col min="8210" max="8210" width="7" style="548" customWidth="1"/>
    <col min="8211" max="8211" width="17.42578125" style="548" customWidth="1"/>
    <col min="8212" max="8212" width="7.140625" style="548" customWidth="1"/>
    <col min="8213" max="8213" width="9.5703125" style="548" customWidth="1"/>
    <col min="8214" max="8215" width="15.5703125" style="548" customWidth="1"/>
    <col min="8216" max="8216" width="1.85546875" style="548" customWidth="1"/>
    <col min="8217" max="8217" width="1.7109375" style="548" customWidth="1"/>
    <col min="8218" max="8218" width="1.85546875" style="548" customWidth="1"/>
    <col min="8219" max="8222" width="12.140625" style="548" customWidth="1"/>
    <col min="8223" max="8223" width="1.85546875" style="548" customWidth="1"/>
    <col min="8224" max="8225" width="1.42578125" style="548" customWidth="1"/>
    <col min="8226" max="8226" width="11.42578125" style="548"/>
    <col min="8227" max="8229" width="18.7109375" style="548" customWidth="1"/>
    <col min="8230" max="8448" width="11.42578125" style="548"/>
    <col min="8449" max="8449" width="0.140625" style="548" customWidth="1"/>
    <col min="8450" max="8450" width="2.7109375" style="548" customWidth="1"/>
    <col min="8451" max="8451" width="42.5703125" style="548" customWidth="1"/>
    <col min="8452" max="8452" width="12.85546875" style="548" customWidth="1"/>
    <col min="8453" max="8453" width="12.7109375" style="548" customWidth="1"/>
    <col min="8454" max="8454" width="15.42578125" style="548" customWidth="1"/>
    <col min="8455" max="8459" width="12.5703125" style="548" customWidth="1"/>
    <col min="8460" max="8461" width="11.28515625" style="548" bestFit="1" customWidth="1"/>
    <col min="8462" max="8462" width="11" style="548" bestFit="1" customWidth="1"/>
    <col min="8463" max="8463" width="10.85546875" style="548" bestFit="1" customWidth="1"/>
    <col min="8464" max="8464" width="11.28515625" style="548" bestFit="1" customWidth="1"/>
    <col min="8465" max="8465" width="7.85546875" style="548" bestFit="1" customWidth="1"/>
    <col min="8466" max="8466" width="7" style="548" customWidth="1"/>
    <col min="8467" max="8467" width="17.42578125" style="548" customWidth="1"/>
    <col min="8468" max="8468" width="7.140625" style="548" customWidth="1"/>
    <col min="8469" max="8469" width="9.5703125" style="548" customWidth="1"/>
    <col min="8470" max="8471" width="15.5703125" style="548" customWidth="1"/>
    <col min="8472" max="8472" width="1.85546875" style="548" customWidth="1"/>
    <col min="8473" max="8473" width="1.7109375" style="548" customWidth="1"/>
    <col min="8474" max="8474" width="1.85546875" style="548" customWidth="1"/>
    <col min="8475" max="8478" width="12.140625" style="548" customWidth="1"/>
    <col min="8479" max="8479" width="1.85546875" style="548" customWidth="1"/>
    <col min="8480" max="8481" width="1.42578125" style="548" customWidth="1"/>
    <col min="8482" max="8482" width="11.42578125" style="548"/>
    <col min="8483" max="8485" width="18.7109375" style="548" customWidth="1"/>
    <col min="8486" max="8704" width="11.42578125" style="548"/>
    <col min="8705" max="8705" width="0.140625" style="548" customWidth="1"/>
    <col min="8706" max="8706" width="2.7109375" style="548" customWidth="1"/>
    <col min="8707" max="8707" width="42.5703125" style="548" customWidth="1"/>
    <col min="8708" max="8708" width="12.85546875" style="548" customWidth="1"/>
    <col min="8709" max="8709" width="12.7109375" style="548" customWidth="1"/>
    <col min="8710" max="8710" width="15.42578125" style="548" customWidth="1"/>
    <col min="8711" max="8715" width="12.5703125" style="548" customWidth="1"/>
    <col min="8716" max="8717" width="11.28515625" style="548" bestFit="1" customWidth="1"/>
    <col min="8718" max="8718" width="11" style="548" bestFit="1" customWidth="1"/>
    <col min="8719" max="8719" width="10.85546875" style="548" bestFit="1" customWidth="1"/>
    <col min="8720" max="8720" width="11.28515625" style="548" bestFit="1" customWidth="1"/>
    <col min="8721" max="8721" width="7.85546875" style="548" bestFit="1" customWidth="1"/>
    <col min="8722" max="8722" width="7" style="548" customWidth="1"/>
    <col min="8723" max="8723" width="17.42578125" style="548" customWidth="1"/>
    <col min="8724" max="8724" width="7.140625" style="548" customWidth="1"/>
    <col min="8725" max="8725" width="9.5703125" style="548" customWidth="1"/>
    <col min="8726" max="8727" width="15.5703125" style="548" customWidth="1"/>
    <col min="8728" max="8728" width="1.85546875" style="548" customWidth="1"/>
    <col min="8729" max="8729" width="1.7109375" style="548" customWidth="1"/>
    <col min="8730" max="8730" width="1.85546875" style="548" customWidth="1"/>
    <col min="8731" max="8734" width="12.140625" style="548" customWidth="1"/>
    <col min="8735" max="8735" width="1.85546875" style="548" customWidth="1"/>
    <col min="8736" max="8737" width="1.42578125" style="548" customWidth="1"/>
    <col min="8738" max="8738" width="11.42578125" style="548"/>
    <col min="8739" max="8741" width="18.7109375" style="548" customWidth="1"/>
    <col min="8742" max="8960" width="11.42578125" style="548"/>
    <col min="8961" max="8961" width="0.140625" style="548" customWidth="1"/>
    <col min="8962" max="8962" width="2.7109375" style="548" customWidth="1"/>
    <col min="8963" max="8963" width="42.5703125" style="548" customWidth="1"/>
    <col min="8964" max="8964" width="12.85546875" style="548" customWidth="1"/>
    <col min="8965" max="8965" width="12.7109375" style="548" customWidth="1"/>
    <col min="8966" max="8966" width="15.42578125" style="548" customWidth="1"/>
    <col min="8967" max="8971" width="12.5703125" style="548" customWidth="1"/>
    <col min="8972" max="8973" width="11.28515625" style="548" bestFit="1" customWidth="1"/>
    <col min="8974" max="8974" width="11" style="548" bestFit="1" customWidth="1"/>
    <col min="8975" max="8975" width="10.85546875" style="548" bestFit="1" customWidth="1"/>
    <col min="8976" max="8976" width="11.28515625" style="548" bestFit="1" customWidth="1"/>
    <col min="8977" max="8977" width="7.85546875" style="548" bestFit="1" customWidth="1"/>
    <col min="8978" max="8978" width="7" style="548" customWidth="1"/>
    <col min="8979" max="8979" width="17.42578125" style="548" customWidth="1"/>
    <col min="8980" max="8980" width="7.140625" style="548" customWidth="1"/>
    <col min="8981" max="8981" width="9.5703125" style="548" customWidth="1"/>
    <col min="8982" max="8983" width="15.5703125" style="548" customWidth="1"/>
    <col min="8984" max="8984" width="1.85546875" style="548" customWidth="1"/>
    <col min="8985" max="8985" width="1.7109375" style="548" customWidth="1"/>
    <col min="8986" max="8986" width="1.85546875" style="548" customWidth="1"/>
    <col min="8987" max="8990" width="12.140625" style="548" customWidth="1"/>
    <col min="8991" max="8991" width="1.85546875" style="548" customWidth="1"/>
    <col min="8992" max="8993" width="1.42578125" style="548" customWidth="1"/>
    <col min="8994" max="8994" width="11.42578125" style="548"/>
    <col min="8995" max="8997" width="18.7109375" style="548" customWidth="1"/>
    <col min="8998" max="9216" width="11.42578125" style="548"/>
    <col min="9217" max="9217" width="0.140625" style="548" customWidth="1"/>
    <col min="9218" max="9218" width="2.7109375" style="548" customWidth="1"/>
    <col min="9219" max="9219" width="42.5703125" style="548" customWidth="1"/>
    <col min="9220" max="9220" width="12.85546875" style="548" customWidth="1"/>
    <col min="9221" max="9221" width="12.7109375" style="548" customWidth="1"/>
    <col min="9222" max="9222" width="15.42578125" style="548" customWidth="1"/>
    <col min="9223" max="9227" width="12.5703125" style="548" customWidth="1"/>
    <col min="9228" max="9229" width="11.28515625" style="548" bestFit="1" customWidth="1"/>
    <col min="9230" max="9230" width="11" style="548" bestFit="1" customWidth="1"/>
    <col min="9231" max="9231" width="10.85546875" style="548" bestFit="1" customWidth="1"/>
    <col min="9232" max="9232" width="11.28515625" style="548" bestFit="1" customWidth="1"/>
    <col min="9233" max="9233" width="7.85546875" style="548" bestFit="1" customWidth="1"/>
    <col min="9234" max="9234" width="7" style="548" customWidth="1"/>
    <col min="9235" max="9235" width="17.42578125" style="548" customWidth="1"/>
    <col min="9236" max="9236" width="7.140625" style="548" customWidth="1"/>
    <col min="9237" max="9237" width="9.5703125" style="548" customWidth="1"/>
    <col min="9238" max="9239" width="15.5703125" style="548" customWidth="1"/>
    <col min="9240" max="9240" width="1.85546875" style="548" customWidth="1"/>
    <col min="9241" max="9241" width="1.7109375" style="548" customWidth="1"/>
    <col min="9242" max="9242" width="1.85546875" style="548" customWidth="1"/>
    <col min="9243" max="9246" width="12.140625" style="548" customWidth="1"/>
    <col min="9247" max="9247" width="1.85546875" style="548" customWidth="1"/>
    <col min="9248" max="9249" width="1.42578125" style="548" customWidth="1"/>
    <col min="9250" max="9250" width="11.42578125" style="548"/>
    <col min="9251" max="9253" width="18.7109375" style="548" customWidth="1"/>
    <col min="9254" max="9472" width="11.42578125" style="548"/>
    <col min="9473" max="9473" width="0.140625" style="548" customWidth="1"/>
    <col min="9474" max="9474" width="2.7109375" style="548" customWidth="1"/>
    <col min="9475" max="9475" width="42.5703125" style="548" customWidth="1"/>
    <col min="9476" max="9476" width="12.85546875" style="548" customWidth="1"/>
    <col min="9477" max="9477" width="12.7109375" style="548" customWidth="1"/>
    <col min="9478" max="9478" width="15.42578125" style="548" customWidth="1"/>
    <col min="9479" max="9483" width="12.5703125" style="548" customWidth="1"/>
    <col min="9484" max="9485" width="11.28515625" style="548" bestFit="1" customWidth="1"/>
    <col min="9486" max="9486" width="11" style="548" bestFit="1" customWidth="1"/>
    <col min="9487" max="9487" width="10.85546875" style="548" bestFit="1" customWidth="1"/>
    <col min="9488" max="9488" width="11.28515625" style="548" bestFit="1" customWidth="1"/>
    <col min="9489" max="9489" width="7.85546875" style="548" bestFit="1" customWidth="1"/>
    <col min="9490" max="9490" width="7" style="548" customWidth="1"/>
    <col min="9491" max="9491" width="17.42578125" style="548" customWidth="1"/>
    <col min="9492" max="9492" width="7.140625" style="548" customWidth="1"/>
    <col min="9493" max="9493" width="9.5703125" style="548" customWidth="1"/>
    <col min="9494" max="9495" width="15.5703125" style="548" customWidth="1"/>
    <col min="9496" max="9496" width="1.85546875" style="548" customWidth="1"/>
    <col min="9497" max="9497" width="1.7109375" style="548" customWidth="1"/>
    <col min="9498" max="9498" width="1.85546875" style="548" customWidth="1"/>
    <col min="9499" max="9502" width="12.140625" style="548" customWidth="1"/>
    <col min="9503" max="9503" width="1.85546875" style="548" customWidth="1"/>
    <col min="9504" max="9505" width="1.42578125" style="548" customWidth="1"/>
    <col min="9506" max="9506" width="11.42578125" style="548"/>
    <col min="9507" max="9509" width="18.7109375" style="548" customWidth="1"/>
    <col min="9510" max="9728" width="11.42578125" style="548"/>
    <col min="9729" max="9729" width="0.140625" style="548" customWidth="1"/>
    <col min="9730" max="9730" width="2.7109375" style="548" customWidth="1"/>
    <col min="9731" max="9731" width="42.5703125" style="548" customWidth="1"/>
    <col min="9732" max="9732" width="12.85546875" style="548" customWidth="1"/>
    <col min="9733" max="9733" width="12.7109375" style="548" customWidth="1"/>
    <col min="9734" max="9734" width="15.42578125" style="548" customWidth="1"/>
    <col min="9735" max="9739" width="12.5703125" style="548" customWidth="1"/>
    <col min="9740" max="9741" width="11.28515625" style="548" bestFit="1" customWidth="1"/>
    <col min="9742" max="9742" width="11" style="548" bestFit="1" customWidth="1"/>
    <col min="9743" max="9743" width="10.85546875" style="548" bestFit="1" customWidth="1"/>
    <col min="9744" max="9744" width="11.28515625" style="548" bestFit="1" customWidth="1"/>
    <col min="9745" max="9745" width="7.85546875" style="548" bestFit="1" customWidth="1"/>
    <col min="9746" max="9746" width="7" style="548" customWidth="1"/>
    <col min="9747" max="9747" width="17.42578125" style="548" customWidth="1"/>
    <col min="9748" max="9748" width="7.140625" style="548" customWidth="1"/>
    <col min="9749" max="9749" width="9.5703125" style="548" customWidth="1"/>
    <col min="9750" max="9751" width="15.5703125" style="548" customWidth="1"/>
    <col min="9752" max="9752" width="1.85546875" style="548" customWidth="1"/>
    <col min="9753" max="9753" width="1.7109375" style="548" customWidth="1"/>
    <col min="9754" max="9754" width="1.85546875" style="548" customWidth="1"/>
    <col min="9755" max="9758" width="12.140625" style="548" customWidth="1"/>
    <col min="9759" max="9759" width="1.85546875" style="548" customWidth="1"/>
    <col min="9760" max="9761" width="1.42578125" style="548" customWidth="1"/>
    <col min="9762" max="9762" width="11.42578125" style="548"/>
    <col min="9763" max="9765" width="18.7109375" style="548" customWidth="1"/>
    <col min="9766" max="9984" width="11.42578125" style="548"/>
    <col min="9985" max="9985" width="0.140625" style="548" customWidth="1"/>
    <col min="9986" max="9986" width="2.7109375" style="548" customWidth="1"/>
    <col min="9987" max="9987" width="42.5703125" style="548" customWidth="1"/>
    <col min="9988" max="9988" width="12.85546875" style="548" customWidth="1"/>
    <col min="9989" max="9989" width="12.7109375" style="548" customWidth="1"/>
    <col min="9990" max="9990" width="15.42578125" style="548" customWidth="1"/>
    <col min="9991" max="9995" width="12.5703125" style="548" customWidth="1"/>
    <col min="9996" max="9997" width="11.28515625" style="548" bestFit="1" customWidth="1"/>
    <col min="9998" max="9998" width="11" style="548" bestFit="1" customWidth="1"/>
    <col min="9999" max="9999" width="10.85546875" style="548" bestFit="1" customWidth="1"/>
    <col min="10000" max="10000" width="11.28515625" style="548" bestFit="1" customWidth="1"/>
    <col min="10001" max="10001" width="7.85546875" style="548" bestFit="1" customWidth="1"/>
    <col min="10002" max="10002" width="7" style="548" customWidth="1"/>
    <col min="10003" max="10003" width="17.42578125" style="548" customWidth="1"/>
    <col min="10004" max="10004" width="7.140625" style="548" customWidth="1"/>
    <col min="10005" max="10005" width="9.5703125" style="548" customWidth="1"/>
    <col min="10006" max="10007" width="15.5703125" style="548" customWidth="1"/>
    <col min="10008" max="10008" width="1.85546875" style="548" customWidth="1"/>
    <col min="10009" max="10009" width="1.7109375" style="548" customWidth="1"/>
    <col min="10010" max="10010" width="1.85546875" style="548" customWidth="1"/>
    <col min="10011" max="10014" width="12.140625" style="548" customWidth="1"/>
    <col min="10015" max="10015" width="1.85546875" style="548" customWidth="1"/>
    <col min="10016" max="10017" width="1.42578125" style="548" customWidth="1"/>
    <col min="10018" max="10018" width="11.42578125" style="548"/>
    <col min="10019" max="10021" width="18.7109375" style="548" customWidth="1"/>
    <col min="10022" max="10240" width="11.42578125" style="548"/>
    <col min="10241" max="10241" width="0.140625" style="548" customWidth="1"/>
    <col min="10242" max="10242" width="2.7109375" style="548" customWidth="1"/>
    <col min="10243" max="10243" width="42.5703125" style="548" customWidth="1"/>
    <col min="10244" max="10244" width="12.85546875" style="548" customWidth="1"/>
    <col min="10245" max="10245" width="12.7109375" style="548" customWidth="1"/>
    <col min="10246" max="10246" width="15.42578125" style="548" customWidth="1"/>
    <col min="10247" max="10251" width="12.5703125" style="548" customWidth="1"/>
    <col min="10252" max="10253" width="11.28515625" style="548" bestFit="1" customWidth="1"/>
    <col min="10254" max="10254" width="11" style="548" bestFit="1" customWidth="1"/>
    <col min="10255" max="10255" width="10.85546875" style="548" bestFit="1" customWidth="1"/>
    <col min="10256" max="10256" width="11.28515625" style="548" bestFit="1" customWidth="1"/>
    <col min="10257" max="10257" width="7.85546875" style="548" bestFit="1" customWidth="1"/>
    <col min="10258" max="10258" width="7" style="548" customWidth="1"/>
    <col min="10259" max="10259" width="17.42578125" style="548" customWidth="1"/>
    <col min="10260" max="10260" width="7.140625" style="548" customWidth="1"/>
    <col min="10261" max="10261" width="9.5703125" style="548" customWidth="1"/>
    <col min="10262" max="10263" width="15.5703125" style="548" customWidth="1"/>
    <col min="10264" max="10264" width="1.85546875" style="548" customWidth="1"/>
    <col min="10265" max="10265" width="1.7109375" style="548" customWidth="1"/>
    <col min="10266" max="10266" width="1.85546875" style="548" customWidth="1"/>
    <col min="10267" max="10270" width="12.140625" style="548" customWidth="1"/>
    <col min="10271" max="10271" width="1.85546875" style="548" customWidth="1"/>
    <col min="10272" max="10273" width="1.42578125" style="548" customWidth="1"/>
    <col min="10274" max="10274" width="11.42578125" style="548"/>
    <col min="10275" max="10277" width="18.7109375" style="548" customWidth="1"/>
    <col min="10278" max="10496" width="11.42578125" style="548"/>
    <col min="10497" max="10497" width="0.140625" style="548" customWidth="1"/>
    <col min="10498" max="10498" width="2.7109375" style="548" customWidth="1"/>
    <col min="10499" max="10499" width="42.5703125" style="548" customWidth="1"/>
    <col min="10500" max="10500" width="12.85546875" style="548" customWidth="1"/>
    <col min="10501" max="10501" width="12.7109375" style="548" customWidth="1"/>
    <col min="10502" max="10502" width="15.42578125" style="548" customWidth="1"/>
    <col min="10503" max="10507" width="12.5703125" style="548" customWidth="1"/>
    <col min="10508" max="10509" width="11.28515625" style="548" bestFit="1" customWidth="1"/>
    <col min="10510" max="10510" width="11" style="548" bestFit="1" customWidth="1"/>
    <col min="10511" max="10511" width="10.85546875" style="548" bestFit="1" customWidth="1"/>
    <col min="10512" max="10512" width="11.28515625" style="548" bestFit="1" customWidth="1"/>
    <col min="10513" max="10513" width="7.85546875" style="548" bestFit="1" customWidth="1"/>
    <col min="10514" max="10514" width="7" style="548" customWidth="1"/>
    <col min="10515" max="10515" width="17.42578125" style="548" customWidth="1"/>
    <col min="10516" max="10516" width="7.140625" style="548" customWidth="1"/>
    <col min="10517" max="10517" width="9.5703125" style="548" customWidth="1"/>
    <col min="10518" max="10519" width="15.5703125" style="548" customWidth="1"/>
    <col min="10520" max="10520" width="1.85546875" style="548" customWidth="1"/>
    <col min="10521" max="10521" width="1.7109375" style="548" customWidth="1"/>
    <col min="10522" max="10522" width="1.85546875" style="548" customWidth="1"/>
    <col min="10523" max="10526" width="12.140625" style="548" customWidth="1"/>
    <col min="10527" max="10527" width="1.85546875" style="548" customWidth="1"/>
    <col min="10528" max="10529" width="1.42578125" style="548" customWidth="1"/>
    <col min="10530" max="10530" width="11.42578125" style="548"/>
    <col min="10531" max="10533" width="18.7109375" style="548" customWidth="1"/>
    <col min="10534" max="10752" width="11.42578125" style="548"/>
    <col min="10753" max="10753" width="0.140625" style="548" customWidth="1"/>
    <col min="10754" max="10754" width="2.7109375" style="548" customWidth="1"/>
    <col min="10755" max="10755" width="42.5703125" style="548" customWidth="1"/>
    <col min="10756" max="10756" width="12.85546875" style="548" customWidth="1"/>
    <col min="10757" max="10757" width="12.7109375" style="548" customWidth="1"/>
    <col min="10758" max="10758" width="15.42578125" style="548" customWidth="1"/>
    <col min="10759" max="10763" width="12.5703125" style="548" customWidth="1"/>
    <col min="10764" max="10765" width="11.28515625" style="548" bestFit="1" customWidth="1"/>
    <col min="10766" max="10766" width="11" style="548" bestFit="1" customWidth="1"/>
    <col min="10767" max="10767" width="10.85546875" style="548" bestFit="1" customWidth="1"/>
    <col min="10768" max="10768" width="11.28515625" style="548" bestFit="1" customWidth="1"/>
    <col min="10769" max="10769" width="7.85546875" style="548" bestFit="1" customWidth="1"/>
    <col min="10770" max="10770" width="7" style="548" customWidth="1"/>
    <col min="10771" max="10771" width="17.42578125" style="548" customWidth="1"/>
    <col min="10772" max="10772" width="7.140625" style="548" customWidth="1"/>
    <col min="10773" max="10773" width="9.5703125" style="548" customWidth="1"/>
    <col min="10774" max="10775" width="15.5703125" style="548" customWidth="1"/>
    <col min="10776" max="10776" width="1.85546875" style="548" customWidth="1"/>
    <col min="10777" max="10777" width="1.7109375" style="548" customWidth="1"/>
    <col min="10778" max="10778" width="1.85546875" style="548" customWidth="1"/>
    <col min="10779" max="10782" width="12.140625" style="548" customWidth="1"/>
    <col min="10783" max="10783" width="1.85546875" style="548" customWidth="1"/>
    <col min="10784" max="10785" width="1.42578125" style="548" customWidth="1"/>
    <col min="10786" max="10786" width="11.42578125" style="548"/>
    <col min="10787" max="10789" width="18.7109375" style="548" customWidth="1"/>
    <col min="10790" max="11008" width="11.42578125" style="548"/>
    <col min="11009" max="11009" width="0.140625" style="548" customWidth="1"/>
    <col min="11010" max="11010" width="2.7109375" style="548" customWidth="1"/>
    <col min="11011" max="11011" width="42.5703125" style="548" customWidth="1"/>
    <col min="11012" max="11012" width="12.85546875" style="548" customWidth="1"/>
    <col min="11013" max="11013" width="12.7109375" style="548" customWidth="1"/>
    <col min="11014" max="11014" width="15.42578125" style="548" customWidth="1"/>
    <col min="11015" max="11019" width="12.5703125" style="548" customWidth="1"/>
    <col min="11020" max="11021" width="11.28515625" style="548" bestFit="1" customWidth="1"/>
    <col min="11022" max="11022" width="11" style="548" bestFit="1" customWidth="1"/>
    <col min="11023" max="11023" width="10.85546875" style="548" bestFit="1" customWidth="1"/>
    <col min="11024" max="11024" width="11.28515625" style="548" bestFit="1" customWidth="1"/>
    <col min="11025" max="11025" width="7.85546875" style="548" bestFit="1" customWidth="1"/>
    <col min="11026" max="11026" width="7" style="548" customWidth="1"/>
    <col min="11027" max="11027" width="17.42578125" style="548" customWidth="1"/>
    <col min="11028" max="11028" width="7.140625" style="548" customWidth="1"/>
    <col min="11029" max="11029" width="9.5703125" style="548" customWidth="1"/>
    <col min="11030" max="11031" width="15.5703125" style="548" customWidth="1"/>
    <col min="11032" max="11032" width="1.85546875" style="548" customWidth="1"/>
    <col min="11033" max="11033" width="1.7109375" style="548" customWidth="1"/>
    <col min="11034" max="11034" width="1.85546875" style="548" customWidth="1"/>
    <col min="11035" max="11038" width="12.140625" style="548" customWidth="1"/>
    <col min="11039" max="11039" width="1.85546875" style="548" customWidth="1"/>
    <col min="11040" max="11041" width="1.42578125" style="548" customWidth="1"/>
    <col min="11042" max="11042" width="11.42578125" style="548"/>
    <col min="11043" max="11045" width="18.7109375" style="548" customWidth="1"/>
    <col min="11046" max="11264" width="11.42578125" style="548"/>
    <col min="11265" max="11265" width="0.140625" style="548" customWidth="1"/>
    <col min="11266" max="11266" width="2.7109375" style="548" customWidth="1"/>
    <col min="11267" max="11267" width="42.5703125" style="548" customWidth="1"/>
    <col min="11268" max="11268" width="12.85546875" style="548" customWidth="1"/>
    <col min="11269" max="11269" width="12.7109375" style="548" customWidth="1"/>
    <col min="11270" max="11270" width="15.42578125" style="548" customWidth="1"/>
    <col min="11271" max="11275" width="12.5703125" style="548" customWidth="1"/>
    <col min="11276" max="11277" width="11.28515625" style="548" bestFit="1" customWidth="1"/>
    <col min="11278" max="11278" width="11" style="548" bestFit="1" customWidth="1"/>
    <col min="11279" max="11279" width="10.85546875" style="548" bestFit="1" customWidth="1"/>
    <col min="11280" max="11280" width="11.28515625" style="548" bestFit="1" customWidth="1"/>
    <col min="11281" max="11281" width="7.85546875" style="548" bestFit="1" customWidth="1"/>
    <col min="11282" max="11282" width="7" style="548" customWidth="1"/>
    <col min="11283" max="11283" width="17.42578125" style="548" customWidth="1"/>
    <col min="11284" max="11284" width="7.140625" style="548" customWidth="1"/>
    <col min="11285" max="11285" width="9.5703125" style="548" customWidth="1"/>
    <col min="11286" max="11287" width="15.5703125" style="548" customWidth="1"/>
    <col min="11288" max="11288" width="1.85546875" style="548" customWidth="1"/>
    <col min="11289" max="11289" width="1.7109375" style="548" customWidth="1"/>
    <col min="11290" max="11290" width="1.85546875" style="548" customWidth="1"/>
    <col min="11291" max="11294" width="12.140625" style="548" customWidth="1"/>
    <col min="11295" max="11295" width="1.85546875" style="548" customWidth="1"/>
    <col min="11296" max="11297" width="1.42578125" style="548" customWidth="1"/>
    <col min="11298" max="11298" width="11.42578125" style="548"/>
    <col min="11299" max="11301" width="18.7109375" style="548" customWidth="1"/>
    <col min="11302" max="11520" width="11.42578125" style="548"/>
    <col min="11521" max="11521" width="0.140625" style="548" customWidth="1"/>
    <col min="11522" max="11522" width="2.7109375" style="548" customWidth="1"/>
    <col min="11523" max="11523" width="42.5703125" style="548" customWidth="1"/>
    <col min="11524" max="11524" width="12.85546875" style="548" customWidth="1"/>
    <col min="11525" max="11525" width="12.7109375" style="548" customWidth="1"/>
    <col min="11526" max="11526" width="15.42578125" style="548" customWidth="1"/>
    <col min="11527" max="11531" width="12.5703125" style="548" customWidth="1"/>
    <col min="11532" max="11533" width="11.28515625" style="548" bestFit="1" customWidth="1"/>
    <col min="11534" max="11534" width="11" style="548" bestFit="1" customWidth="1"/>
    <col min="11535" max="11535" width="10.85546875" style="548" bestFit="1" customWidth="1"/>
    <col min="11536" max="11536" width="11.28515625" style="548" bestFit="1" customWidth="1"/>
    <col min="11537" max="11537" width="7.85546875" style="548" bestFit="1" customWidth="1"/>
    <col min="11538" max="11538" width="7" style="548" customWidth="1"/>
    <col min="11539" max="11539" width="17.42578125" style="548" customWidth="1"/>
    <col min="11540" max="11540" width="7.140625" style="548" customWidth="1"/>
    <col min="11541" max="11541" width="9.5703125" style="548" customWidth="1"/>
    <col min="11542" max="11543" width="15.5703125" style="548" customWidth="1"/>
    <col min="11544" max="11544" width="1.85546875" style="548" customWidth="1"/>
    <col min="11545" max="11545" width="1.7109375" style="548" customWidth="1"/>
    <col min="11546" max="11546" width="1.85546875" style="548" customWidth="1"/>
    <col min="11547" max="11550" width="12.140625" style="548" customWidth="1"/>
    <col min="11551" max="11551" width="1.85546875" style="548" customWidth="1"/>
    <col min="11552" max="11553" width="1.42578125" style="548" customWidth="1"/>
    <col min="11554" max="11554" width="11.42578125" style="548"/>
    <col min="11555" max="11557" width="18.7109375" style="548" customWidth="1"/>
    <col min="11558" max="11776" width="11.42578125" style="548"/>
    <col min="11777" max="11777" width="0.140625" style="548" customWidth="1"/>
    <col min="11778" max="11778" width="2.7109375" style="548" customWidth="1"/>
    <col min="11779" max="11779" width="42.5703125" style="548" customWidth="1"/>
    <col min="11780" max="11780" width="12.85546875" style="548" customWidth="1"/>
    <col min="11781" max="11781" width="12.7109375" style="548" customWidth="1"/>
    <col min="11782" max="11782" width="15.42578125" style="548" customWidth="1"/>
    <col min="11783" max="11787" width="12.5703125" style="548" customWidth="1"/>
    <col min="11788" max="11789" width="11.28515625" style="548" bestFit="1" customWidth="1"/>
    <col min="11790" max="11790" width="11" style="548" bestFit="1" customWidth="1"/>
    <col min="11791" max="11791" width="10.85546875" style="548" bestFit="1" customWidth="1"/>
    <col min="11792" max="11792" width="11.28515625" style="548" bestFit="1" customWidth="1"/>
    <col min="11793" max="11793" width="7.85546875" style="548" bestFit="1" customWidth="1"/>
    <col min="11794" max="11794" width="7" style="548" customWidth="1"/>
    <col min="11795" max="11795" width="17.42578125" style="548" customWidth="1"/>
    <col min="11796" max="11796" width="7.140625" style="548" customWidth="1"/>
    <col min="11797" max="11797" width="9.5703125" style="548" customWidth="1"/>
    <col min="11798" max="11799" width="15.5703125" style="548" customWidth="1"/>
    <col min="11800" max="11800" width="1.85546875" style="548" customWidth="1"/>
    <col min="11801" max="11801" width="1.7109375" style="548" customWidth="1"/>
    <col min="11802" max="11802" width="1.85546875" style="548" customWidth="1"/>
    <col min="11803" max="11806" width="12.140625" style="548" customWidth="1"/>
    <col min="11807" max="11807" width="1.85546875" style="548" customWidth="1"/>
    <col min="11808" max="11809" width="1.42578125" style="548" customWidth="1"/>
    <col min="11810" max="11810" width="11.42578125" style="548"/>
    <col min="11811" max="11813" width="18.7109375" style="548" customWidth="1"/>
    <col min="11814" max="12032" width="11.42578125" style="548"/>
    <col min="12033" max="12033" width="0.140625" style="548" customWidth="1"/>
    <col min="12034" max="12034" width="2.7109375" style="548" customWidth="1"/>
    <col min="12035" max="12035" width="42.5703125" style="548" customWidth="1"/>
    <col min="12036" max="12036" width="12.85546875" style="548" customWidth="1"/>
    <col min="12037" max="12037" width="12.7109375" style="548" customWidth="1"/>
    <col min="12038" max="12038" width="15.42578125" style="548" customWidth="1"/>
    <col min="12039" max="12043" width="12.5703125" style="548" customWidth="1"/>
    <col min="12044" max="12045" width="11.28515625" style="548" bestFit="1" customWidth="1"/>
    <col min="12046" max="12046" width="11" style="548" bestFit="1" customWidth="1"/>
    <col min="12047" max="12047" width="10.85546875" style="548" bestFit="1" customWidth="1"/>
    <col min="12048" max="12048" width="11.28515625" style="548" bestFit="1" customWidth="1"/>
    <col min="12049" max="12049" width="7.85546875" style="548" bestFit="1" customWidth="1"/>
    <col min="12050" max="12050" width="7" style="548" customWidth="1"/>
    <col min="12051" max="12051" width="17.42578125" style="548" customWidth="1"/>
    <col min="12052" max="12052" width="7.140625" style="548" customWidth="1"/>
    <col min="12053" max="12053" width="9.5703125" style="548" customWidth="1"/>
    <col min="12054" max="12055" width="15.5703125" style="548" customWidth="1"/>
    <col min="12056" max="12056" width="1.85546875" style="548" customWidth="1"/>
    <col min="12057" max="12057" width="1.7109375" style="548" customWidth="1"/>
    <col min="12058" max="12058" width="1.85546875" style="548" customWidth="1"/>
    <col min="12059" max="12062" width="12.140625" style="548" customWidth="1"/>
    <col min="12063" max="12063" width="1.85546875" style="548" customWidth="1"/>
    <col min="12064" max="12065" width="1.42578125" style="548" customWidth="1"/>
    <col min="12066" max="12066" width="11.42578125" style="548"/>
    <col min="12067" max="12069" width="18.7109375" style="548" customWidth="1"/>
    <col min="12070" max="12288" width="11.42578125" style="548"/>
    <col min="12289" max="12289" width="0.140625" style="548" customWidth="1"/>
    <col min="12290" max="12290" width="2.7109375" style="548" customWidth="1"/>
    <col min="12291" max="12291" width="42.5703125" style="548" customWidth="1"/>
    <col min="12292" max="12292" width="12.85546875" style="548" customWidth="1"/>
    <col min="12293" max="12293" width="12.7109375" style="548" customWidth="1"/>
    <col min="12294" max="12294" width="15.42578125" style="548" customWidth="1"/>
    <col min="12295" max="12299" width="12.5703125" style="548" customWidth="1"/>
    <col min="12300" max="12301" width="11.28515625" style="548" bestFit="1" customWidth="1"/>
    <col min="12302" max="12302" width="11" style="548" bestFit="1" customWidth="1"/>
    <col min="12303" max="12303" width="10.85546875" style="548" bestFit="1" customWidth="1"/>
    <col min="12304" max="12304" width="11.28515625" style="548" bestFit="1" customWidth="1"/>
    <col min="12305" max="12305" width="7.85546875" style="548" bestFit="1" customWidth="1"/>
    <col min="12306" max="12306" width="7" style="548" customWidth="1"/>
    <col min="12307" max="12307" width="17.42578125" style="548" customWidth="1"/>
    <col min="12308" max="12308" width="7.140625" style="548" customWidth="1"/>
    <col min="12309" max="12309" width="9.5703125" style="548" customWidth="1"/>
    <col min="12310" max="12311" width="15.5703125" style="548" customWidth="1"/>
    <col min="12312" max="12312" width="1.85546875" style="548" customWidth="1"/>
    <col min="12313" max="12313" width="1.7109375" style="548" customWidth="1"/>
    <col min="12314" max="12314" width="1.85546875" style="548" customWidth="1"/>
    <col min="12315" max="12318" width="12.140625" style="548" customWidth="1"/>
    <col min="12319" max="12319" width="1.85546875" style="548" customWidth="1"/>
    <col min="12320" max="12321" width="1.42578125" style="548" customWidth="1"/>
    <col min="12322" max="12322" width="11.42578125" style="548"/>
    <col min="12323" max="12325" width="18.7109375" style="548" customWidth="1"/>
    <col min="12326" max="12544" width="11.42578125" style="548"/>
    <col min="12545" max="12545" width="0.140625" style="548" customWidth="1"/>
    <col min="12546" max="12546" width="2.7109375" style="548" customWidth="1"/>
    <col min="12547" max="12547" width="42.5703125" style="548" customWidth="1"/>
    <col min="12548" max="12548" width="12.85546875" style="548" customWidth="1"/>
    <col min="12549" max="12549" width="12.7109375" style="548" customWidth="1"/>
    <col min="12550" max="12550" width="15.42578125" style="548" customWidth="1"/>
    <col min="12551" max="12555" width="12.5703125" style="548" customWidth="1"/>
    <col min="12556" max="12557" width="11.28515625" style="548" bestFit="1" customWidth="1"/>
    <col min="12558" max="12558" width="11" style="548" bestFit="1" customWidth="1"/>
    <col min="12559" max="12559" width="10.85546875" style="548" bestFit="1" customWidth="1"/>
    <col min="12560" max="12560" width="11.28515625" style="548" bestFit="1" customWidth="1"/>
    <col min="12561" max="12561" width="7.85546875" style="548" bestFit="1" customWidth="1"/>
    <col min="12562" max="12562" width="7" style="548" customWidth="1"/>
    <col min="12563" max="12563" width="17.42578125" style="548" customWidth="1"/>
    <col min="12564" max="12564" width="7.140625" style="548" customWidth="1"/>
    <col min="12565" max="12565" width="9.5703125" style="548" customWidth="1"/>
    <col min="12566" max="12567" width="15.5703125" style="548" customWidth="1"/>
    <col min="12568" max="12568" width="1.85546875" style="548" customWidth="1"/>
    <col min="12569" max="12569" width="1.7109375" style="548" customWidth="1"/>
    <col min="12570" max="12570" width="1.85546875" style="548" customWidth="1"/>
    <col min="12571" max="12574" width="12.140625" style="548" customWidth="1"/>
    <col min="12575" max="12575" width="1.85546875" style="548" customWidth="1"/>
    <col min="12576" max="12577" width="1.42578125" style="548" customWidth="1"/>
    <col min="12578" max="12578" width="11.42578125" style="548"/>
    <col min="12579" max="12581" width="18.7109375" style="548" customWidth="1"/>
    <col min="12582" max="12800" width="11.42578125" style="548"/>
    <col min="12801" max="12801" width="0.140625" style="548" customWidth="1"/>
    <col min="12802" max="12802" width="2.7109375" style="548" customWidth="1"/>
    <col min="12803" max="12803" width="42.5703125" style="548" customWidth="1"/>
    <col min="12804" max="12804" width="12.85546875" style="548" customWidth="1"/>
    <col min="12805" max="12805" width="12.7109375" style="548" customWidth="1"/>
    <col min="12806" max="12806" width="15.42578125" style="548" customWidth="1"/>
    <col min="12807" max="12811" width="12.5703125" style="548" customWidth="1"/>
    <col min="12812" max="12813" width="11.28515625" style="548" bestFit="1" customWidth="1"/>
    <col min="12814" max="12814" width="11" style="548" bestFit="1" customWidth="1"/>
    <col min="12815" max="12815" width="10.85546875" style="548" bestFit="1" customWidth="1"/>
    <col min="12816" max="12816" width="11.28515625" style="548" bestFit="1" customWidth="1"/>
    <col min="12817" max="12817" width="7.85546875" style="548" bestFit="1" customWidth="1"/>
    <col min="12818" max="12818" width="7" style="548" customWidth="1"/>
    <col min="12819" max="12819" width="17.42578125" style="548" customWidth="1"/>
    <col min="12820" max="12820" width="7.140625" style="548" customWidth="1"/>
    <col min="12821" max="12821" width="9.5703125" style="548" customWidth="1"/>
    <col min="12822" max="12823" width="15.5703125" style="548" customWidth="1"/>
    <col min="12824" max="12824" width="1.85546875" style="548" customWidth="1"/>
    <col min="12825" max="12825" width="1.7109375" style="548" customWidth="1"/>
    <col min="12826" max="12826" width="1.85546875" style="548" customWidth="1"/>
    <col min="12827" max="12830" width="12.140625" style="548" customWidth="1"/>
    <col min="12831" max="12831" width="1.85546875" style="548" customWidth="1"/>
    <col min="12832" max="12833" width="1.42578125" style="548" customWidth="1"/>
    <col min="12834" max="12834" width="11.42578125" style="548"/>
    <col min="12835" max="12837" width="18.7109375" style="548" customWidth="1"/>
    <col min="12838" max="13056" width="11.42578125" style="548"/>
    <col min="13057" max="13057" width="0.140625" style="548" customWidth="1"/>
    <col min="13058" max="13058" width="2.7109375" style="548" customWidth="1"/>
    <col min="13059" max="13059" width="42.5703125" style="548" customWidth="1"/>
    <col min="13060" max="13060" width="12.85546875" style="548" customWidth="1"/>
    <col min="13061" max="13061" width="12.7109375" style="548" customWidth="1"/>
    <col min="13062" max="13062" width="15.42578125" style="548" customWidth="1"/>
    <col min="13063" max="13067" width="12.5703125" style="548" customWidth="1"/>
    <col min="13068" max="13069" width="11.28515625" style="548" bestFit="1" customWidth="1"/>
    <col min="13070" max="13070" width="11" style="548" bestFit="1" customWidth="1"/>
    <col min="13071" max="13071" width="10.85546875" style="548" bestFit="1" customWidth="1"/>
    <col min="13072" max="13072" width="11.28515625" style="548" bestFit="1" customWidth="1"/>
    <col min="13073" max="13073" width="7.85546875" style="548" bestFit="1" customWidth="1"/>
    <col min="13074" max="13074" width="7" style="548" customWidth="1"/>
    <col min="13075" max="13075" width="17.42578125" style="548" customWidth="1"/>
    <col min="13076" max="13076" width="7.140625" style="548" customWidth="1"/>
    <col min="13077" max="13077" width="9.5703125" style="548" customWidth="1"/>
    <col min="13078" max="13079" width="15.5703125" style="548" customWidth="1"/>
    <col min="13080" max="13080" width="1.85546875" style="548" customWidth="1"/>
    <col min="13081" max="13081" width="1.7109375" style="548" customWidth="1"/>
    <col min="13082" max="13082" width="1.85546875" style="548" customWidth="1"/>
    <col min="13083" max="13086" width="12.140625" style="548" customWidth="1"/>
    <col min="13087" max="13087" width="1.85546875" style="548" customWidth="1"/>
    <col min="13088" max="13089" width="1.42578125" style="548" customWidth="1"/>
    <col min="13090" max="13090" width="11.42578125" style="548"/>
    <col min="13091" max="13093" width="18.7109375" style="548" customWidth="1"/>
    <col min="13094" max="13312" width="11.42578125" style="548"/>
    <col min="13313" max="13313" width="0.140625" style="548" customWidth="1"/>
    <col min="13314" max="13314" width="2.7109375" style="548" customWidth="1"/>
    <col min="13315" max="13315" width="42.5703125" style="548" customWidth="1"/>
    <col min="13316" max="13316" width="12.85546875" style="548" customWidth="1"/>
    <col min="13317" max="13317" width="12.7109375" style="548" customWidth="1"/>
    <col min="13318" max="13318" width="15.42578125" style="548" customWidth="1"/>
    <col min="13319" max="13323" width="12.5703125" style="548" customWidth="1"/>
    <col min="13324" max="13325" width="11.28515625" style="548" bestFit="1" customWidth="1"/>
    <col min="13326" max="13326" width="11" style="548" bestFit="1" customWidth="1"/>
    <col min="13327" max="13327" width="10.85546875" style="548" bestFit="1" customWidth="1"/>
    <col min="13328" max="13328" width="11.28515625" style="548" bestFit="1" customWidth="1"/>
    <col min="13329" max="13329" width="7.85546875" style="548" bestFit="1" customWidth="1"/>
    <col min="13330" max="13330" width="7" style="548" customWidth="1"/>
    <col min="13331" max="13331" width="17.42578125" style="548" customWidth="1"/>
    <col min="13332" max="13332" width="7.140625" style="548" customWidth="1"/>
    <col min="13333" max="13333" width="9.5703125" style="548" customWidth="1"/>
    <col min="13334" max="13335" width="15.5703125" style="548" customWidth="1"/>
    <col min="13336" max="13336" width="1.85546875" style="548" customWidth="1"/>
    <col min="13337" max="13337" width="1.7109375" style="548" customWidth="1"/>
    <col min="13338" max="13338" width="1.85546875" style="548" customWidth="1"/>
    <col min="13339" max="13342" width="12.140625" style="548" customWidth="1"/>
    <col min="13343" max="13343" width="1.85546875" style="548" customWidth="1"/>
    <col min="13344" max="13345" width="1.42578125" style="548" customWidth="1"/>
    <col min="13346" max="13346" width="11.42578125" style="548"/>
    <col min="13347" max="13349" width="18.7109375" style="548" customWidth="1"/>
    <col min="13350" max="13568" width="11.42578125" style="548"/>
    <col min="13569" max="13569" width="0.140625" style="548" customWidth="1"/>
    <col min="13570" max="13570" width="2.7109375" style="548" customWidth="1"/>
    <col min="13571" max="13571" width="42.5703125" style="548" customWidth="1"/>
    <col min="13572" max="13572" width="12.85546875" style="548" customWidth="1"/>
    <col min="13573" max="13573" width="12.7109375" style="548" customWidth="1"/>
    <col min="13574" max="13574" width="15.42578125" style="548" customWidth="1"/>
    <col min="13575" max="13579" width="12.5703125" style="548" customWidth="1"/>
    <col min="13580" max="13581" width="11.28515625" style="548" bestFit="1" customWidth="1"/>
    <col min="13582" max="13582" width="11" style="548" bestFit="1" customWidth="1"/>
    <col min="13583" max="13583" width="10.85546875" style="548" bestFit="1" customWidth="1"/>
    <col min="13584" max="13584" width="11.28515625" style="548" bestFit="1" customWidth="1"/>
    <col min="13585" max="13585" width="7.85546875" style="548" bestFit="1" customWidth="1"/>
    <col min="13586" max="13586" width="7" style="548" customWidth="1"/>
    <col min="13587" max="13587" width="17.42578125" style="548" customWidth="1"/>
    <col min="13588" max="13588" width="7.140625" style="548" customWidth="1"/>
    <col min="13589" max="13589" width="9.5703125" style="548" customWidth="1"/>
    <col min="13590" max="13591" width="15.5703125" style="548" customWidth="1"/>
    <col min="13592" max="13592" width="1.85546875" style="548" customWidth="1"/>
    <col min="13593" max="13593" width="1.7109375" style="548" customWidth="1"/>
    <col min="13594" max="13594" width="1.85546875" style="548" customWidth="1"/>
    <col min="13595" max="13598" width="12.140625" style="548" customWidth="1"/>
    <col min="13599" max="13599" width="1.85546875" style="548" customWidth="1"/>
    <col min="13600" max="13601" width="1.42578125" style="548" customWidth="1"/>
    <col min="13602" max="13602" width="11.42578125" style="548"/>
    <col min="13603" max="13605" width="18.7109375" style="548" customWidth="1"/>
    <col min="13606" max="13824" width="11.42578125" style="548"/>
    <col min="13825" max="13825" width="0.140625" style="548" customWidth="1"/>
    <col min="13826" max="13826" width="2.7109375" style="548" customWidth="1"/>
    <col min="13827" max="13827" width="42.5703125" style="548" customWidth="1"/>
    <col min="13828" max="13828" width="12.85546875" style="548" customWidth="1"/>
    <col min="13829" max="13829" width="12.7109375" style="548" customWidth="1"/>
    <col min="13830" max="13830" width="15.42578125" style="548" customWidth="1"/>
    <col min="13831" max="13835" width="12.5703125" style="548" customWidth="1"/>
    <col min="13836" max="13837" width="11.28515625" style="548" bestFit="1" customWidth="1"/>
    <col min="13838" max="13838" width="11" style="548" bestFit="1" customWidth="1"/>
    <col min="13839" max="13839" width="10.85546875" style="548" bestFit="1" customWidth="1"/>
    <col min="13840" max="13840" width="11.28515625" style="548" bestFit="1" customWidth="1"/>
    <col min="13841" max="13841" width="7.85546875" style="548" bestFit="1" customWidth="1"/>
    <col min="13842" max="13842" width="7" style="548" customWidth="1"/>
    <col min="13843" max="13843" width="17.42578125" style="548" customWidth="1"/>
    <col min="13844" max="13844" width="7.140625" style="548" customWidth="1"/>
    <col min="13845" max="13845" width="9.5703125" style="548" customWidth="1"/>
    <col min="13846" max="13847" width="15.5703125" style="548" customWidth="1"/>
    <col min="13848" max="13848" width="1.85546875" style="548" customWidth="1"/>
    <col min="13849" max="13849" width="1.7109375" style="548" customWidth="1"/>
    <col min="13850" max="13850" width="1.85546875" style="548" customWidth="1"/>
    <col min="13851" max="13854" width="12.140625" style="548" customWidth="1"/>
    <col min="13855" max="13855" width="1.85546875" style="548" customWidth="1"/>
    <col min="13856" max="13857" width="1.42578125" style="548" customWidth="1"/>
    <col min="13858" max="13858" width="11.42578125" style="548"/>
    <col min="13859" max="13861" width="18.7109375" style="548" customWidth="1"/>
    <col min="13862" max="14080" width="11.42578125" style="548"/>
    <col min="14081" max="14081" width="0.140625" style="548" customWidth="1"/>
    <col min="14082" max="14082" width="2.7109375" style="548" customWidth="1"/>
    <col min="14083" max="14083" width="42.5703125" style="548" customWidth="1"/>
    <col min="14084" max="14084" width="12.85546875" style="548" customWidth="1"/>
    <col min="14085" max="14085" width="12.7109375" style="548" customWidth="1"/>
    <col min="14086" max="14086" width="15.42578125" style="548" customWidth="1"/>
    <col min="14087" max="14091" width="12.5703125" style="548" customWidth="1"/>
    <col min="14092" max="14093" width="11.28515625" style="548" bestFit="1" customWidth="1"/>
    <col min="14094" max="14094" width="11" style="548" bestFit="1" customWidth="1"/>
    <col min="14095" max="14095" width="10.85546875" style="548" bestFit="1" customWidth="1"/>
    <col min="14096" max="14096" width="11.28515625" style="548" bestFit="1" customWidth="1"/>
    <col min="14097" max="14097" width="7.85546875" style="548" bestFit="1" customWidth="1"/>
    <col min="14098" max="14098" width="7" style="548" customWidth="1"/>
    <col min="14099" max="14099" width="17.42578125" style="548" customWidth="1"/>
    <col min="14100" max="14100" width="7.140625" style="548" customWidth="1"/>
    <col min="14101" max="14101" width="9.5703125" style="548" customWidth="1"/>
    <col min="14102" max="14103" width="15.5703125" style="548" customWidth="1"/>
    <col min="14104" max="14104" width="1.85546875" style="548" customWidth="1"/>
    <col min="14105" max="14105" width="1.7109375" style="548" customWidth="1"/>
    <col min="14106" max="14106" width="1.85546875" style="548" customWidth="1"/>
    <col min="14107" max="14110" width="12.140625" style="548" customWidth="1"/>
    <col min="14111" max="14111" width="1.85546875" style="548" customWidth="1"/>
    <col min="14112" max="14113" width="1.42578125" style="548" customWidth="1"/>
    <col min="14114" max="14114" width="11.42578125" style="548"/>
    <col min="14115" max="14117" width="18.7109375" style="548" customWidth="1"/>
    <col min="14118" max="14336" width="11.42578125" style="548"/>
    <col min="14337" max="14337" width="0.140625" style="548" customWidth="1"/>
    <col min="14338" max="14338" width="2.7109375" style="548" customWidth="1"/>
    <col min="14339" max="14339" width="42.5703125" style="548" customWidth="1"/>
    <col min="14340" max="14340" width="12.85546875" style="548" customWidth="1"/>
    <col min="14341" max="14341" width="12.7109375" style="548" customWidth="1"/>
    <col min="14342" max="14342" width="15.42578125" style="548" customWidth="1"/>
    <col min="14343" max="14347" width="12.5703125" style="548" customWidth="1"/>
    <col min="14348" max="14349" width="11.28515625" style="548" bestFit="1" customWidth="1"/>
    <col min="14350" max="14350" width="11" style="548" bestFit="1" customWidth="1"/>
    <col min="14351" max="14351" width="10.85546875" style="548" bestFit="1" customWidth="1"/>
    <col min="14352" max="14352" width="11.28515625" style="548" bestFit="1" customWidth="1"/>
    <col min="14353" max="14353" width="7.85546875" style="548" bestFit="1" customWidth="1"/>
    <col min="14354" max="14354" width="7" style="548" customWidth="1"/>
    <col min="14355" max="14355" width="17.42578125" style="548" customWidth="1"/>
    <col min="14356" max="14356" width="7.140625" style="548" customWidth="1"/>
    <col min="14357" max="14357" width="9.5703125" style="548" customWidth="1"/>
    <col min="14358" max="14359" width="15.5703125" style="548" customWidth="1"/>
    <col min="14360" max="14360" width="1.85546875" style="548" customWidth="1"/>
    <col min="14361" max="14361" width="1.7109375" style="548" customWidth="1"/>
    <col min="14362" max="14362" width="1.85546875" style="548" customWidth="1"/>
    <col min="14363" max="14366" width="12.140625" style="548" customWidth="1"/>
    <col min="14367" max="14367" width="1.85546875" style="548" customWidth="1"/>
    <col min="14368" max="14369" width="1.42578125" style="548" customWidth="1"/>
    <col min="14370" max="14370" width="11.42578125" style="548"/>
    <col min="14371" max="14373" width="18.7109375" style="548" customWidth="1"/>
    <col min="14374" max="14592" width="11.42578125" style="548"/>
    <col min="14593" max="14593" width="0.140625" style="548" customWidth="1"/>
    <col min="14594" max="14594" width="2.7109375" style="548" customWidth="1"/>
    <col min="14595" max="14595" width="42.5703125" style="548" customWidth="1"/>
    <col min="14596" max="14596" width="12.85546875" style="548" customWidth="1"/>
    <col min="14597" max="14597" width="12.7109375" style="548" customWidth="1"/>
    <col min="14598" max="14598" width="15.42578125" style="548" customWidth="1"/>
    <col min="14599" max="14603" width="12.5703125" style="548" customWidth="1"/>
    <col min="14604" max="14605" width="11.28515625" style="548" bestFit="1" customWidth="1"/>
    <col min="14606" max="14606" width="11" style="548" bestFit="1" customWidth="1"/>
    <col min="14607" max="14607" width="10.85546875" style="548" bestFit="1" customWidth="1"/>
    <col min="14608" max="14608" width="11.28515625" style="548" bestFit="1" customWidth="1"/>
    <col min="14609" max="14609" width="7.85546875" style="548" bestFit="1" customWidth="1"/>
    <col min="14610" max="14610" width="7" style="548" customWidth="1"/>
    <col min="14611" max="14611" width="17.42578125" style="548" customWidth="1"/>
    <col min="14612" max="14612" width="7.140625" style="548" customWidth="1"/>
    <col min="14613" max="14613" width="9.5703125" style="548" customWidth="1"/>
    <col min="14614" max="14615" width="15.5703125" style="548" customWidth="1"/>
    <col min="14616" max="14616" width="1.85546875" style="548" customWidth="1"/>
    <col min="14617" max="14617" width="1.7109375" style="548" customWidth="1"/>
    <col min="14618" max="14618" width="1.85546875" style="548" customWidth="1"/>
    <col min="14619" max="14622" width="12.140625" style="548" customWidth="1"/>
    <col min="14623" max="14623" width="1.85546875" style="548" customWidth="1"/>
    <col min="14624" max="14625" width="1.42578125" style="548" customWidth="1"/>
    <col min="14626" max="14626" width="11.42578125" style="548"/>
    <col min="14627" max="14629" width="18.7109375" style="548" customWidth="1"/>
    <col min="14630" max="14848" width="11.42578125" style="548"/>
    <col min="14849" max="14849" width="0.140625" style="548" customWidth="1"/>
    <col min="14850" max="14850" width="2.7109375" style="548" customWidth="1"/>
    <col min="14851" max="14851" width="42.5703125" style="548" customWidth="1"/>
    <col min="14852" max="14852" width="12.85546875" style="548" customWidth="1"/>
    <col min="14853" max="14853" width="12.7109375" style="548" customWidth="1"/>
    <col min="14854" max="14854" width="15.42578125" style="548" customWidth="1"/>
    <col min="14855" max="14859" width="12.5703125" style="548" customWidth="1"/>
    <col min="14860" max="14861" width="11.28515625" style="548" bestFit="1" customWidth="1"/>
    <col min="14862" max="14862" width="11" style="548" bestFit="1" customWidth="1"/>
    <col min="14863" max="14863" width="10.85546875" style="548" bestFit="1" customWidth="1"/>
    <col min="14864" max="14864" width="11.28515625" style="548" bestFit="1" customWidth="1"/>
    <col min="14865" max="14865" width="7.85546875" style="548" bestFit="1" customWidth="1"/>
    <col min="14866" max="14866" width="7" style="548" customWidth="1"/>
    <col min="14867" max="14867" width="17.42578125" style="548" customWidth="1"/>
    <col min="14868" max="14868" width="7.140625" style="548" customWidth="1"/>
    <col min="14869" max="14869" width="9.5703125" style="548" customWidth="1"/>
    <col min="14870" max="14871" width="15.5703125" style="548" customWidth="1"/>
    <col min="14872" max="14872" width="1.85546875" style="548" customWidth="1"/>
    <col min="14873" max="14873" width="1.7109375" style="548" customWidth="1"/>
    <col min="14874" max="14874" width="1.85546875" style="548" customWidth="1"/>
    <col min="14875" max="14878" width="12.140625" style="548" customWidth="1"/>
    <col min="14879" max="14879" width="1.85546875" style="548" customWidth="1"/>
    <col min="14880" max="14881" width="1.42578125" style="548" customWidth="1"/>
    <col min="14882" max="14882" width="11.42578125" style="548"/>
    <col min="14883" max="14885" width="18.7109375" style="548" customWidth="1"/>
    <col min="14886" max="15104" width="11.42578125" style="548"/>
    <col min="15105" max="15105" width="0.140625" style="548" customWidth="1"/>
    <col min="15106" max="15106" width="2.7109375" style="548" customWidth="1"/>
    <col min="15107" max="15107" width="42.5703125" style="548" customWidth="1"/>
    <col min="15108" max="15108" width="12.85546875" style="548" customWidth="1"/>
    <col min="15109" max="15109" width="12.7109375" style="548" customWidth="1"/>
    <col min="15110" max="15110" width="15.42578125" style="548" customWidth="1"/>
    <col min="15111" max="15115" width="12.5703125" style="548" customWidth="1"/>
    <col min="15116" max="15117" width="11.28515625" style="548" bestFit="1" customWidth="1"/>
    <col min="15118" max="15118" width="11" style="548" bestFit="1" customWidth="1"/>
    <col min="15119" max="15119" width="10.85546875" style="548" bestFit="1" customWidth="1"/>
    <col min="15120" max="15120" width="11.28515625" style="548" bestFit="1" customWidth="1"/>
    <col min="15121" max="15121" width="7.85546875" style="548" bestFit="1" customWidth="1"/>
    <col min="15122" max="15122" width="7" style="548" customWidth="1"/>
    <col min="15123" max="15123" width="17.42578125" style="548" customWidth="1"/>
    <col min="15124" max="15124" width="7.140625" style="548" customWidth="1"/>
    <col min="15125" max="15125" width="9.5703125" style="548" customWidth="1"/>
    <col min="15126" max="15127" width="15.5703125" style="548" customWidth="1"/>
    <col min="15128" max="15128" width="1.85546875" style="548" customWidth="1"/>
    <col min="15129" max="15129" width="1.7109375" style="548" customWidth="1"/>
    <col min="15130" max="15130" width="1.85546875" style="548" customWidth="1"/>
    <col min="15131" max="15134" width="12.140625" style="548" customWidth="1"/>
    <col min="15135" max="15135" width="1.85546875" style="548" customWidth="1"/>
    <col min="15136" max="15137" width="1.42578125" style="548" customWidth="1"/>
    <col min="15138" max="15138" width="11.42578125" style="548"/>
    <col min="15139" max="15141" width="18.7109375" style="548" customWidth="1"/>
    <col min="15142" max="15360" width="11.42578125" style="548"/>
    <col min="15361" max="15361" width="0.140625" style="548" customWidth="1"/>
    <col min="15362" max="15362" width="2.7109375" style="548" customWidth="1"/>
    <col min="15363" max="15363" width="42.5703125" style="548" customWidth="1"/>
    <col min="15364" max="15364" width="12.85546875" style="548" customWidth="1"/>
    <col min="15365" max="15365" width="12.7109375" style="548" customWidth="1"/>
    <col min="15366" max="15366" width="15.42578125" style="548" customWidth="1"/>
    <col min="15367" max="15371" width="12.5703125" style="548" customWidth="1"/>
    <col min="15372" max="15373" width="11.28515625" style="548" bestFit="1" customWidth="1"/>
    <col min="15374" max="15374" width="11" style="548" bestFit="1" customWidth="1"/>
    <col min="15375" max="15375" width="10.85546875" style="548" bestFit="1" customWidth="1"/>
    <col min="15376" max="15376" width="11.28515625" style="548" bestFit="1" customWidth="1"/>
    <col min="15377" max="15377" width="7.85546875" style="548" bestFit="1" customWidth="1"/>
    <col min="15378" max="15378" width="7" style="548" customWidth="1"/>
    <col min="15379" max="15379" width="17.42578125" style="548" customWidth="1"/>
    <col min="15380" max="15380" width="7.140625" style="548" customWidth="1"/>
    <col min="15381" max="15381" width="9.5703125" style="548" customWidth="1"/>
    <col min="15382" max="15383" width="15.5703125" style="548" customWidth="1"/>
    <col min="15384" max="15384" width="1.85546875" style="548" customWidth="1"/>
    <col min="15385" max="15385" width="1.7109375" style="548" customWidth="1"/>
    <col min="15386" max="15386" width="1.85546875" style="548" customWidth="1"/>
    <col min="15387" max="15390" width="12.140625" style="548" customWidth="1"/>
    <col min="15391" max="15391" width="1.85546875" style="548" customWidth="1"/>
    <col min="15392" max="15393" width="1.42578125" style="548" customWidth="1"/>
    <col min="15394" max="15394" width="11.42578125" style="548"/>
    <col min="15395" max="15397" width="18.7109375" style="548" customWidth="1"/>
    <col min="15398" max="15616" width="11.42578125" style="548"/>
    <col min="15617" max="15617" width="0.140625" style="548" customWidth="1"/>
    <col min="15618" max="15618" width="2.7109375" style="548" customWidth="1"/>
    <col min="15619" max="15619" width="42.5703125" style="548" customWidth="1"/>
    <col min="15620" max="15620" width="12.85546875" style="548" customWidth="1"/>
    <col min="15621" max="15621" width="12.7109375" style="548" customWidth="1"/>
    <col min="15622" max="15622" width="15.42578125" style="548" customWidth="1"/>
    <col min="15623" max="15627" width="12.5703125" style="548" customWidth="1"/>
    <col min="15628" max="15629" width="11.28515625" style="548" bestFit="1" customWidth="1"/>
    <col min="15630" max="15630" width="11" style="548" bestFit="1" customWidth="1"/>
    <col min="15631" max="15631" width="10.85546875" style="548" bestFit="1" customWidth="1"/>
    <col min="15632" max="15632" width="11.28515625" style="548" bestFit="1" customWidth="1"/>
    <col min="15633" max="15633" width="7.85546875" style="548" bestFit="1" customWidth="1"/>
    <col min="15634" max="15634" width="7" style="548" customWidth="1"/>
    <col min="15635" max="15635" width="17.42578125" style="548" customWidth="1"/>
    <col min="15636" max="15636" width="7.140625" style="548" customWidth="1"/>
    <col min="15637" max="15637" width="9.5703125" style="548" customWidth="1"/>
    <col min="15638" max="15639" width="15.5703125" style="548" customWidth="1"/>
    <col min="15640" max="15640" width="1.85546875" style="548" customWidth="1"/>
    <col min="15641" max="15641" width="1.7109375" style="548" customWidth="1"/>
    <col min="15642" max="15642" width="1.85546875" style="548" customWidth="1"/>
    <col min="15643" max="15646" width="12.140625" style="548" customWidth="1"/>
    <col min="15647" max="15647" width="1.85546875" style="548" customWidth="1"/>
    <col min="15648" max="15649" width="1.42578125" style="548" customWidth="1"/>
    <col min="15650" max="15650" width="11.42578125" style="548"/>
    <col min="15651" max="15653" width="18.7109375" style="548" customWidth="1"/>
    <col min="15654" max="15872" width="11.42578125" style="548"/>
    <col min="15873" max="15873" width="0.140625" style="548" customWidth="1"/>
    <col min="15874" max="15874" width="2.7109375" style="548" customWidth="1"/>
    <col min="15875" max="15875" width="42.5703125" style="548" customWidth="1"/>
    <col min="15876" max="15876" width="12.85546875" style="548" customWidth="1"/>
    <col min="15877" max="15877" width="12.7109375" style="548" customWidth="1"/>
    <col min="15878" max="15878" width="15.42578125" style="548" customWidth="1"/>
    <col min="15879" max="15883" width="12.5703125" style="548" customWidth="1"/>
    <col min="15884" max="15885" width="11.28515625" style="548" bestFit="1" customWidth="1"/>
    <col min="15886" max="15886" width="11" style="548" bestFit="1" customWidth="1"/>
    <col min="15887" max="15887" width="10.85546875" style="548" bestFit="1" customWidth="1"/>
    <col min="15888" max="15888" width="11.28515625" style="548" bestFit="1" customWidth="1"/>
    <col min="15889" max="15889" width="7.85546875" style="548" bestFit="1" customWidth="1"/>
    <col min="15890" max="15890" width="7" style="548" customWidth="1"/>
    <col min="15891" max="15891" width="17.42578125" style="548" customWidth="1"/>
    <col min="15892" max="15892" width="7.140625" style="548" customWidth="1"/>
    <col min="15893" max="15893" width="9.5703125" style="548" customWidth="1"/>
    <col min="15894" max="15895" width="15.5703125" style="548" customWidth="1"/>
    <col min="15896" max="15896" width="1.85546875" style="548" customWidth="1"/>
    <col min="15897" max="15897" width="1.7109375" style="548" customWidth="1"/>
    <col min="15898" max="15898" width="1.85546875" style="548" customWidth="1"/>
    <col min="15899" max="15902" width="12.140625" style="548" customWidth="1"/>
    <col min="15903" max="15903" width="1.85546875" style="548" customWidth="1"/>
    <col min="15904" max="15905" width="1.42578125" style="548" customWidth="1"/>
    <col min="15906" max="15906" width="11.42578125" style="548"/>
    <col min="15907" max="15909" width="18.7109375" style="548" customWidth="1"/>
    <col min="15910" max="16128" width="11.42578125" style="548"/>
    <col min="16129" max="16129" width="0.140625" style="548" customWidth="1"/>
    <col min="16130" max="16130" width="2.7109375" style="548" customWidth="1"/>
    <col min="16131" max="16131" width="42.5703125" style="548" customWidth="1"/>
    <col min="16132" max="16132" width="12.85546875" style="548" customWidth="1"/>
    <col min="16133" max="16133" width="12.7109375" style="548" customWidth="1"/>
    <col min="16134" max="16134" width="15.42578125" style="548" customWidth="1"/>
    <col min="16135" max="16139" width="12.5703125" style="548" customWidth="1"/>
    <col min="16140" max="16141" width="11.28515625" style="548" bestFit="1" customWidth="1"/>
    <col min="16142" max="16142" width="11" style="548" bestFit="1" customWidth="1"/>
    <col min="16143" max="16143" width="10.85546875" style="548" bestFit="1" customWidth="1"/>
    <col min="16144" max="16144" width="11.28515625" style="548" bestFit="1" customWidth="1"/>
    <col min="16145" max="16145" width="7.85546875" style="548" bestFit="1" customWidth="1"/>
    <col min="16146" max="16146" width="7" style="548" customWidth="1"/>
    <col min="16147" max="16147" width="17.42578125" style="548" customWidth="1"/>
    <col min="16148" max="16148" width="7.140625" style="548" customWidth="1"/>
    <col min="16149" max="16149" width="9.5703125" style="548" customWidth="1"/>
    <col min="16150" max="16151" width="15.5703125" style="548" customWidth="1"/>
    <col min="16152" max="16152" width="1.85546875" style="548" customWidth="1"/>
    <col min="16153" max="16153" width="1.7109375" style="548" customWidth="1"/>
    <col min="16154" max="16154" width="1.85546875" style="548" customWidth="1"/>
    <col min="16155" max="16158" width="12.140625" style="548" customWidth="1"/>
    <col min="16159" max="16159" width="1.85546875" style="548" customWidth="1"/>
    <col min="16160" max="16161" width="1.42578125" style="548" customWidth="1"/>
    <col min="16162" max="16162" width="11.42578125" style="548"/>
    <col min="16163" max="16165" width="18.7109375" style="548" customWidth="1"/>
    <col min="16166" max="16384" width="11.42578125" style="548"/>
  </cols>
  <sheetData>
    <row r="1" spans="3:8" s="544" customFormat="1" ht="21.75" customHeight="1">
      <c r="E1" s="545"/>
      <c r="H1" s="546" t="s">
        <v>36</v>
      </c>
    </row>
    <row r="2" spans="3:8" s="544" customFormat="1" ht="15" customHeight="1">
      <c r="E2" s="545"/>
      <c r="H2" s="921" t="s">
        <v>538</v>
      </c>
    </row>
    <row r="3" spans="3:8" s="544" customFormat="1" ht="19.899999999999999" customHeight="1">
      <c r="C3" s="547" t="str">
        <f>Indice!$C$4</f>
        <v>Producción de energía eléctrica</v>
      </c>
    </row>
    <row r="4" spans="3:8" ht="12" customHeight="1"/>
    <row r="5" spans="3:8" ht="12" customHeight="1">
      <c r="C5" s="549" t="s">
        <v>401</v>
      </c>
      <c r="D5" s="550"/>
      <c r="E5" s="551"/>
      <c r="F5" s="424"/>
      <c r="G5" s="551"/>
      <c r="H5" s="552"/>
    </row>
    <row r="6" spans="3:8" ht="12" customHeight="1">
      <c r="C6" s="553"/>
      <c r="D6" s="554" t="s">
        <v>313</v>
      </c>
      <c r="E6" s="554" t="s">
        <v>315</v>
      </c>
      <c r="F6" s="554" t="s">
        <v>262</v>
      </c>
      <c r="G6" s="554" t="s">
        <v>242</v>
      </c>
      <c r="H6" s="554" t="s">
        <v>0</v>
      </c>
    </row>
    <row r="7" spans="3:8" ht="12" customHeight="1">
      <c r="C7" s="555" t="s">
        <v>233</v>
      </c>
      <c r="D7" s="816" t="s">
        <v>44</v>
      </c>
      <c r="E7" s="816">
        <v>3.0312829999999997</v>
      </c>
      <c r="F7" s="816" t="s">
        <v>44</v>
      </c>
      <c r="G7" s="816" t="s">
        <v>44</v>
      </c>
      <c r="H7" s="816">
        <f t="shared" ref="H7:H14" si="0">SUM(D7:G7)</f>
        <v>3.0312829999999997</v>
      </c>
    </row>
    <row r="8" spans="3:8" ht="12" customHeight="1">
      <c r="C8" s="555" t="s">
        <v>4</v>
      </c>
      <c r="D8" s="556">
        <v>2350.6404040000002</v>
      </c>
      <c r="E8" s="556" t="s">
        <v>44</v>
      </c>
      <c r="F8" s="556" t="s">
        <v>44</v>
      </c>
      <c r="G8" s="556" t="s">
        <v>44</v>
      </c>
      <c r="H8" s="816">
        <f t="shared" si="0"/>
        <v>2350.6404040000002</v>
      </c>
    </row>
    <row r="9" spans="3:8" ht="12" customHeight="1">
      <c r="C9" s="436" t="s">
        <v>243</v>
      </c>
      <c r="D9" s="927">
        <v>738.66198199999997</v>
      </c>
      <c r="E9" s="927">
        <v>2066.5691229999998</v>
      </c>
      <c r="F9" s="927">
        <v>201.70539199999999</v>
      </c>
      <c r="G9" s="927">
        <v>201.45699900000002</v>
      </c>
      <c r="H9" s="927">
        <f t="shared" si="0"/>
        <v>3208.3934959999997</v>
      </c>
    </row>
    <row r="10" spans="3:8" ht="12" customHeight="1">
      <c r="C10" s="436" t="s">
        <v>244</v>
      </c>
      <c r="D10" s="927">
        <v>514.33898799999997</v>
      </c>
      <c r="E10" s="927">
        <v>368.83079300000003</v>
      </c>
      <c r="F10" s="927">
        <v>0.25954300000000002</v>
      </c>
      <c r="G10" s="927">
        <v>9.3681E-2</v>
      </c>
      <c r="H10" s="927">
        <f t="shared" si="0"/>
        <v>883.52300500000001</v>
      </c>
    </row>
    <row r="11" spans="3:8" ht="12" customHeight="1">
      <c r="C11" s="436" t="s">
        <v>245</v>
      </c>
      <c r="D11" s="928" t="s">
        <v>44</v>
      </c>
      <c r="E11" s="928">
        <v>2463.7969989999997</v>
      </c>
      <c r="F11" s="928" t="s">
        <v>44</v>
      </c>
      <c r="G11" s="928" t="s">
        <v>44</v>
      </c>
      <c r="H11" s="928">
        <f t="shared" si="0"/>
        <v>2463.7969989999997</v>
      </c>
    </row>
    <row r="12" spans="3:8" ht="12" customHeight="1">
      <c r="C12" s="555" t="s">
        <v>246</v>
      </c>
      <c r="D12" s="816">
        <f>SUM(D9:D11)</f>
        <v>1253.0009700000001</v>
      </c>
      <c r="E12" s="816">
        <f>SUM(E9:E11)</f>
        <v>4899.1969149999995</v>
      </c>
      <c r="F12" s="816">
        <f>SUM(F9:F11)</f>
        <v>201.964935</v>
      </c>
      <c r="G12" s="816">
        <f>SUM(G9:G11)</f>
        <v>201.55068000000003</v>
      </c>
      <c r="H12" s="816">
        <f>SUM(D12:G12)</f>
        <v>6555.7134999999998</v>
      </c>
    </row>
    <row r="13" spans="3:8" ht="12" customHeight="1">
      <c r="C13" s="555" t="s">
        <v>67</v>
      </c>
      <c r="D13" s="816">
        <v>407.33072800000002</v>
      </c>
      <c r="E13" s="816">
        <v>2946.1503709999997</v>
      </c>
      <c r="F13" s="816" t="s">
        <v>44</v>
      </c>
      <c r="G13" s="816" t="s">
        <v>44</v>
      </c>
      <c r="H13" s="816">
        <f t="shared" si="0"/>
        <v>3353.4810989999996</v>
      </c>
    </row>
    <row r="14" spans="3:8" ht="12" customHeight="1">
      <c r="C14" s="555" t="s">
        <v>248</v>
      </c>
      <c r="D14" s="816">
        <v>6.7598549999999999</v>
      </c>
      <c r="E14" s="816" t="s">
        <v>44</v>
      </c>
      <c r="F14" s="816" t="s">
        <v>44</v>
      </c>
      <c r="G14" s="816" t="s">
        <v>44</v>
      </c>
      <c r="H14" s="816">
        <f t="shared" si="0"/>
        <v>6.7598549999999999</v>
      </c>
    </row>
    <row r="15" spans="3:8" ht="12" customHeight="1">
      <c r="C15" s="557" t="s">
        <v>235</v>
      </c>
      <c r="D15" s="816">
        <v>6.1594679999999995</v>
      </c>
      <c r="E15" s="816">
        <v>362.73348499999997</v>
      </c>
      <c r="F15" s="816" t="s">
        <v>44</v>
      </c>
      <c r="G15" s="816" t="s">
        <v>44</v>
      </c>
      <c r="H15" s="818">
        <f>SUM(D15:G15)</f>
        <v>368.89295299999998</v>
      </c>
    </row>
    <row r="16" spans="3:8" ht="12" customHeight="1">
      <c r="C16" s="557" t="s">
        <v>236</v>
      </c>
      <c r="D16" s="816">
        <v>122.112852</v>
      </c>
      <c r="E16" s="816">
        <v>286.70331699999997</v>
      </c>
      <c r="F16" s="816" t="s">
        <v>44</v>
      </c>
      <c r="G16" s="816">
        <v>8.2322999999999993E-2</v>
      </c>
      <c r="H16" s="818">
        <f>SUM(D16:G16)</f>
        <v>408.89849199999992</v>
      </c>
    </row>
    <row r="17" spans="3:8" ht="12" customHeight="1">
      <c r="C17" s="557" t="s">
        <v>294</v>
      </c>
      <c r="D17" s="816">
        <v>0.50569299999999995</v>
      </c>
      <c r="E17" s="816">
        <v>8.5025879999999905</v>
      </c>
      <c r="F17" s="816" t="s">
        <v>44</v>
      </c>
      <c r="G17" s="816" t="s">
        <v>44</v>
      </c>
      <c r="H17" s="818">
        <f>SUM(D17:G17)</f>
        <v>9.0082809999999895</v>
      </c>
    </row>
    <row r="18" spans="3:8" ht="12" customHeight="1">
      <c r="C18" s="557" t="s">
        <v>247</v>
      </c>
      <c r="D18" s="816">
        <v>25.720822000000002</v>
      </c>
      <c r="E18" s="816">
        <v>0</v>
      </c>
      <c r="F18" s="816" t="s">
        <v>44</v>
      </c>
      <c r="G18" s="816" t="s">
        <v>44</v>
      </c>
      <c r="H18" s="818">
        <f t="shared" ref="H18:H19" si="1">SUM(D18:G18)</f>
        <v>25.720822000000002</v>
      </c>
    </row>
    <row r="19" spans="3:8" ht="12" customHeight="1">
      <c r="C19" s="557" t="s">
        <v>430</v>
      </c>
      <c r="D19" s="816">
        <v>113.06659500000001</v>
      </c>
      <c r="E19" s="816" t="s">
        <v>44</v>
      </c>
      <c r="F19" s="816" t="s">
        <v>44</v>
      </c>
      <c r="G19" s="816">
        <v>4.0188984999999997</v>
      </c>
      <c r="H19" s="818">
        <f t="shared" si="1"/>
        <v>117.08549350000001</v>
      </c>
    </row>
    <row r="20" spans="3:8" ht="12" customHeight="1">
      <c r="C20" s="557" t="s">
        <v>429</v>
      </c>
      <c r="D20" s="816">
        <v>113.06659500000001</v>
      </c>
      <c r="E20" s="816" t="s">
        <v>44</v>
      </c>
      <c r="F20" s="816" t="s">
        <v>44</v>
      </c>
      <c r="G20" s="816">
        <v>4.0188984999999997</v>
      </c>
      <c r="H20" s="818">
        <f>SUM(D20:G20)</f>
        <v>117.08549350000001</v>
      </c>
    </row>
    <row r="21" spans="3:8" ht="12" customHeight="1">
      <c r="C21" s="558" t="s">
        <v>255</v>
      </c>
      <c r="D21" s="817">
        <f>SUM(D7:D8,D12:D20)</f>
        <v>4398.3639820000008</v>
      </c>
      <c r="E21" s="817">
        <f>SUM(E7:E8,E12:E20)</f>
        <v>8506.3179589999982</v>
      </c>
      <c r="F21" s="817">
        <f>SUM(F7:F8,F12:F20)</f>
        <v>201.964935</v>
      </c>
      <c r="G21" s="817">
        <f>SUM(G7:G8,G12:G20)</f>
        <v>209.67080000000004</v>
      </c>
      <c r="H21" s="817">
        <f>SUM(H7:H8,H12:H20)</f>
        <v>13316.317676000002</v>
      </c>
    </row>
    <row r="22" spans="3:8" ht="12" customHeight="1">
      <c r="C22" s="559" t="s">
        <v>397</v>
      </c>
      <c r="D22" s="816">
        <v>1268.5086000000001</v>
      </c>
      <c r="E22" s="816" t="s">
        <v>44</v>
      </c>
      <c r="F22" s="816" t="s">
        <v>44</v>
      </c>
      <c r="G22" s="816" t="s">
        <v>44</v>
      </c>
      <c r="H22" s="819">
        <f>SUM(D22:G22)</f>
        <v>1268.5086000000001</v>
      </c>
    </row>
    <row r="23" spans="3:8" ht="12" customHeight="1">
      <c r="C23" s="560" t="s">
        <v>263</v>
      </c>
      <c r="D23" s="817">
        <f>SUM(D21:D22)</f>
        <v>5666.8725820000009</v>
      </c>
      <c r="E23" s="817">
        <f>SUM(E21:E22)</f>
        <v>8506.3179589999982</v>
      </c>
      <c r="F23" s="817">
        <f>SUM(F21:F22)</f>
        <v>201.964935</v>
      </c>
      <c r="G23" s="817">
        <f>SUM(G21:G22)</f>
        <v>209.67080000000004</v>
      </c>
      <c r="H23" s="817">
        <f>SUM(H21:H22)</f>
        <v>14584.826276000003</v>
      </c>
    </row>
    <row r="24" spans="3:8" ht="12" customHeight="1"/>
    <row r="25" spans="3:8" ht="12" customHeight="1">
      <c r="C25" s="549" t="s">
        <v>403</v>
      </c>
      <c r="D25" s="550"/>
      <c r="E25" s="551"/>
      <c r="F25" s="424"/>
      <c r="G25" s="551"/>
      <c r="H25" s="552"/>
    </row>
    <row r="26" spans="3:8" ht="12" customHeight="1">
      <c r="C26" s="553"/>
      <c r="D26" s="554" t="s">
        <v>313</v>
      </c>
      <c r="E26" s="554" t="s">
        <v>315</v>
      </c>
      <c r="F26" s="554" t="s">
        <v>262</v>
      </c>
      <c r="G26" s="554" t="s">
        <v>242</v>
      </c>
      <c r="H26" s="554" t="s">
        <v>0</v>
      </c>
    </row>
    <row r="27" spans="3:8" ht="12" customHeight="1">
      <c r="C27" s="555" t="s">
        <v>233</v>
      </c>
      <c r="D27" s="816" t="s">
        <v>44</v>
      </c>
      <c r="E27" s="816">
        <v>3.4610560000000001</v>
      </c>
      <c r="F27" s="816" t="s">
        <v>44</v>
      </c>
      <c r="G27" s="816" t="s">
        <v>44</v>
      </c>
      <c r="H27" s="816">
        <f t="shared" ref="H27:H41" si="2">SUM(D27:G27)</f>
        <v>3.4610560000000001</v>
      </c>
    </row>
    <row r="28" spans="3:8" ht="12" customHeight="1">
      <c r="C28" s="555" t="s">
        <v>4</v>
      </c>
      <c r="D28" s="556">
        <v>2187.7777259999998</v>
      </c>
      <c r="E28" s="568" t="s">
        <v>44</v>
      </c>
      <c r="F28" s="568" t="s">
        <v>44</v>
      </c>
      <c r="G28" s="568" t="s">
        <v>44</v>
      </c>
      <c r="H28" s="816">
        <f t="shared" si="2"/>
        <v>2187.7777259999998</v>
      </c>
    </row>
    <row r="29" spans="3:8" ht="12" customHeight="1">
      <c r="C29" s="436" t="s">
        <v>243</v>
      </c>
      <c r="D29" s="927">
        <v>666.78355999999906</v>
      </c>
      <c r="E29" s="927">
        <v>2138.1984350000002</v>
      </c>
      <c r="F29" s="927">
        <v>212.152625</v>
      </c>
      <c r="G29" s="927">
        <v>200.05045800000002</v>
      </c>
      <c r="H29" s="927">
        <f t="shared" si="2"/>
        <v>3217.1850779999995</v>
      </c>
    </row>
    <row r="30" spans="3:8" ht="12" customHeight="1">
      <c r="C30" s="436" t="s">
        <v>244</v>
      </c>
      <c r="D30" s="927">
        <v>585.38788200000101</v>
      </c>
      <c r="E30" s="927">
        <v>360.74429499999997</v>
      </c>
      <c r="F30" s="927">
        <v>9.2532000000000003E-2</v>
      </c>
      <c r="G30" s="927">
        <v>0.76630999999999994</v>
      </c>
      <c r="H30" s="927">
        <f t="shared" si="2"/>
        <v>946.99101900000096</v>
      </c>
    </row>
    <row r="31" spans="3:8" ht="12" customHeight="1">
      <c r="C31" s="436" t="s">
        <v>245</v>
      </c>
      <c r="D31" s="928" t="s">
        <v>44</v>
      </c>
      <c r="E31" s="928">
        <v>2070.771428</v>
      </c>
      <c r="F31" s="928" t="s">
        <v>44</v>
      </c>
      <c r="G31" s="928" t="s">
        <v>44</v>
      </c>
      <c r="H31" s="928">
        <f t="shared" si="2"/>
        <v>2070.771428</v>
      </c>
    </row>
    <row r="32" spans="3:8" ht="12" customHeight="1">
      <c r="C32" s="555" t="s">
        <v>246</v>
      </c>
      <c r="D32" s="816">
        <f>SUM(D29:D31)</f>
        <v>1252.1714420000001</v>
      </c>
      <c r="E32" s="816">
        <f>SUM(E29:E31)</f>
        <v>4569.7141580000007</v>
      </c>
      <c r="F32" s="816">
        <f>SUM(F29:F31)</f>
        <v>212.24515700000001</v>
      </c>
      <c r="G32" s="816">
        <f>SUM(G29:G31)</f>
        <v>200.81676800000002</v>
      </c>
      <c r="H32" s="816">
        <f t="shared" si="2"/>
        <v>6234.9475250000005</v>
      </c>
    </row>
    <row r="33" spans="3:8" ht="12" customHeight="1">
      <c r="C33" s="555" t="s">
        <v>67</v>
      </c>
      <c r="D33" s="556">
        <v>419.63312000000002</v>
      </c>
      <c r="E33" s="568">
        <v>3240.591696</v>
      </c>
      <c r="F33" s="568" t="s">
        <v>44</v>
      </c>
      <c r="G33" s="568" t="s">
        <v>44</v>
      </c>
      <c r="H33" s="816">
        <f t="shared" si="2"/>
        <v>3660.2248159999999</v>
      </c>
    </row>
    <row r="34" spans="3:8" ht="12" customHeight="1">
      <c r="C34" s="555" t="s">
        <v>248</v>
      </c>
      <c r="D34" s="556">
        <v>7.6940939999999998</v>
      </c>
      <c r="E34" s="568" t="s">
        <v>44</v>
      </c>
      <c r="F34" s="568" t="s">
        <v>44</v>
      </c>
      <c r="G34" s="568" t="s">
        <v>44</v>
      </c>
      <c r="H34" s="816">
        <f t="shared" si="2"/>
        <v>7.6940939999999998</v>
      </c>
    </row>
    <row r="35" spans="3:8" ht="12" customHeight="1">
      <c r="C35" s="555" t="s">
        <v>234</v>
      </c>
      <c r="D35" s="816" t="s">
        <v>44</v>
      </c>
      <c r="E35" s="816">
        <v>0.72883699999999996</v>
      </c>
      <c r="F35" s="816" t="s">
        <v>44</v>
      </c>
      <c r="G35" s="816" t="s">
        <v>44</v>
      </c>
      <c r="H35" s="816">
        <f t="shared" si="2"/>
        <v>0.72883699999999996</v>
      </c>
    </row>
    <row r="36" spans="3:8" ht="12" customHeight="1">
      <c r="C36" s="557" t="s">
        <v>235</v>
      </c>
      <c r="D36" s="556">
        <v>5.8395780000000004</v>
      </c>
      <c r="E36" s="568">
        <v>389.52880599999997</v>
      </c>
      <c r="F36" s="568" t="s">
        <v>44</v>
      </c>
      <c r="G36" s="568" t="s">
        <v>44</v>
      </c>
      <c r="H36" s="818">
        <f t="shared" si="2"/>
        <v>395.36838399999999</v>
      </c>
    </row>
    <row r="37" spans="3:8" ht="12" customHeight="1">
      <c r="C37" s="557" t="s">
        <v>236</v>
      </c>
      <c r="D37" s="556">
        <v>122.76568899999999</v>
      </c>
      <c r="E37" s="568">
        <v>282.28568899999999</v>
      </c>
      <c r="F37" s="568" t="s">
        <v>44</v>
      </c>
      <c r="G37" s="568">
        <v>8.3833000000000005E-2</v>
      </c>
      <c r="H37" s="818">
        <f t="shared" si="2"/>
        <v>405.13521100000003</v>
      </c>
    </row>
    <row r="38" spans="3:8" ht="12" customHeight="1">
      <c r="C38" s="557" t="s">
        <v>294</v>
      </c>
      <c r="D38" s="556">
        <v>1.945659</v>
      </c>
      <c r="E38" s="568">
        <v>8.8065840000000009</v>
      </c>
      <c r="F38" s="568" t="s">
        <v>44</v>
      </c>
      <c r="G38" s="568" t="s">
        <v>44</v>
      </c>
      <c r="H38" s="818">
        <f t="shared" si="2"/>
        <v>10.752243</v>
      </c>
    </row>
    <row r="39" spans="3:8" ht="12" customHeight="1">
      <c r="C39" s="557" t="s">
        <v>247</v>
      </c>
      <c r="D39" s="556">
        <v>25.222583999999998</v>
      </c>
      <c r="E39" s="568">
        <v>0</v>
      </c>
      <c r="F39" s="568" t="s">
        <v>44</v>
      </c>
      <c r="G39" s="568" t="s">
        <v>44</v>
      </c>
      <c r="H39" s="818">
        <f t="shared" si="2"/>
        <v>25.222583999999998</v>
      </c>
    </row>
    <row r="40" spans="3:8" ht="12" customHeight="1">
      <c r="C40" s="557" t="s">
        <v>430</v>
      </c>
      <c r="D40" s="556">
        <v>128.0843295</v>
      </c>
      <c r="E40" s="568" t="s">
        <v>44</v>
      </c>
      <c r="F40" s="568" t="s">
        <v>44</v>
      </c>
      <c r="G40" s="568">
        <v>4.4491570000000005</v>
      </c>
      <c r="H40" s="818">
        <f t="shared" si="2"/>
        <v>132.53348650000001</v>
      </c>
    </row>
    <row r="41" spans="3:8" ht="12" customHeight="1">
      <c r="C41" s="557" t="s">
        <v>429</v>
      </c>
      <c r="D41" s="556">
        <v>128.0843295</v>
      </c>
      <c r="E41" s="568" t="s">
        <v>44</v>
      </c>
      <c r="F41" s="568" t="s">
        <v>44</v>
      </c>
      <c r="G41" s="568">
        <v>4.4491570000000005</v>
      </c>
      <c r="H41" s="818">
        <f t="shared" si="2"/>
        <v>132.53348650000001</v>
      </c>
    </row>
    <row r="42" spans="3:8" ht="12" customHeight="1">
      <c r="C42" s="558" t="s">
        <v>255</v>
      </c>
      <c r="D42" s="817">
        <f>SUM(D27:D28,D32:D41)</f>
        <v>4279.2185510000008</v>
      </c>
      <c r="E42" s="817">
        <f>SUM(E27:E28,E32:E41)</f>
        <v>8495.1168259999995</v>
      </c>
      <c r="F42" s="817">
        <f>SUM(F27:F28,F32:F41)</f>
        <v>212.24515700000001</v>
      </c>
      <c r="G42" s="817">
        <f>SUM(G27:G28,G32:G41)</f>
        <v>209.79891500000005</v>
      </c>
      <c r="H42" s="817">
        <f>SUM(H27:H28,H32:H41)</f>
        <v>13196.379449000002</v>
      </c>
    </row>
    <row r="43" spans="3:8" ht="12" customHeight="1">
      <c r="C43" s="559" t="s">
        <v>397</v>
      </c>
      <c r="D43" s="816">
        <v>1298.258934</v>
      </c>
      <c r="E43" s="816" t="s">
        <v>44</v>
      </c>
      <c r="F43" s="816" t="s">
        <v>44</v>
      </c>
      <c r="G43" s="816" t="s">
        <v>44</v>
      </c>
      <c r="H43" s="819">
        <f>SUM(D43:G43)</f>
        <v>1298.258934</v>
      </c>
    </row>
    <row r="44" spans="3:8" ht="12" customHeight="1">
      <c r="C44" s="560" t="s">
        <v>263</v>
      </c>
      <c r="D44" s="817">
        <f>SUM(D42:D43)</f>
        <v>5577.4774850000013</v>
      </c>
      <c r="E44" s="817">
        <f>SUM(E42:E43)</f>
        <v>8495.1168259999995</v>
      </c>
      <c r="F44" s="817">
        <f>SUM(F42:F43)</f>
        <v>212.24515700000001</v>
      </c>
      <c r="G44" s="817">
        <f>SUM(G42:G43)</f>
        <v>209.79891500000005</v>
      </c>
      <c r="H44" s="817">
        <f>SUM(H42:H43)</f>
        <v>14494.638383000001</v>
      </c>
    </row>
    <row r="45" spans="3:8" ht="12" customHeight="1">
      <c r="D45" s="575">
        <f t="shared" ref="D45:G45" si="3">((D44/D23)-1)*100</f>
        <v>-1.5775032119823895</v>
      </c>
      <c r="E45" s="575">
        <f t="shared" si="3"/>
        <v>-0.13168015884178486</v>
      </c>
      <c r="F45" s="575">
        <f t="shared" si="3"/>
        <v>5.0901023982207638</v>
      </c>
      <c r="G45" s="575">
        <f t="shared" si="3"/>
        <v>6.1102928972478487E-2</v>
      </c>
      <c r="H45" s="575">
        <f>((H44/H23)-1)*100</f>
        <v>-0.61836796197162203</v>
      </c>
    </row>
    <row r="46" spans="3:8" ht="12" customHeight="1">
      <c r="C46" s="549" t="s">
        <v>402</v>
      </c>
      <c r="D46" s="551"/>
      <c r="E46" s="424"/>
      <c r="F46" s="551"/>
      <c r="G46" s="552"/>
      <c r="H46" s="561"/>
    </row>
    <row r="47" spans="3:8" ht="12" customHeight="1">
      <c r="C47" s="553"/>
      <c r="D47" s="554" t="s">
        <v>313</v>
      </c>
      <c r="E47" s="554" t="s">
        <v>315</v>
      </c>
      <c r="F47" s="554" t="s">
        <v>262</v>
      </c>
      <c r="G47" s="554" t="s">
        <v>242</v>
      </c>
      <c r="H47" s="554" t="s">
        <v>0</v>
      </c>
    </row>
    <row r="48" spans="3:8" ht="12" customHeight="1">
      <c r="C48" s="555" t="s">
        <v>233</v>
      </c>
      <c r="D48" s="816" t="s">
        <v>44</v>
      </c>
      <c r="E48" s="816">
        <v>3.5683929999999999</v>
      </c>
      <c r="F48" s="816" t="s">
        <v>44</v>
      </c>
      <c r="G48" s="816" t="s">
        <v>44</v>
      </c>
      <c r="H48" s="816">
        <f t="shared" ref="H48:H56" si="4">SUM(D48:G48)</f>
        <v>3.5683929999999999</v>
      </c>
    </row>
    <row r="49" spans="3:8" ht="12" customHeight="1">
      <c r="C49" s="555" t="s">
        <v>4</v>
      </c>
      <c r="D49" s="556">
        <v>1861.6830870000001</v>
      </c>
      <c r="E49" s="568" t="s">
        <v>44</v>
      </c>
      <c r="F49" s="568" t="s">
        <v>44</v>
      </c>
      <c r="G49" s="568" t="s">
        <v>44</v>
      </c>
      <c r="H49" s="816">
        <f t="shared" si="4"/>
        <v>1861.6830870000001</v>
      </c>
    </row>
    <row r="50" spans="3:8" ht="12" customHeight="1">
      <c r="C50" s="436" t="s">
        <v>243</v>
      </c>
      <c r="D50" s="927">
        <v>724.98397100000091</v>
      </c>
      <c r="E50" s="927">
        <v>2202.3375219999998</v>
      </c>
      <c r="F50" s="927">
        <v>203.25730900000002</v>
      </c>
      <c r="G50" s="927">
        <v>203.917102</v>
      </c>
      <c r="H50" s="927">
        <f t="shared" si="4"/>
        <v>3334.4959040000008</v>
      </c>
    </row>
    <row r="51" spans="3:8" ht="12" customHeight="1">
      <c r="C51" s="436" t="s">
        <v>244</v>
      </c>
      <c r="D51" s="927">
        <v>586.58929900000101</v>
      </c>
      <c r="E51" s="927">
        <v>327.805271</v>
      </c>
      <c r="F51" s="927">
        <v>0.76578099999999993</v>
      </c>
      <c r="G51" s="927">
        <v>0.6114980000000001</v>
      </c>
      <c r="H51" s="927">
        <f t="shared" si="4"/>
        <v>915.771849000001</v>
      </c>
    </row>
    <row r="52" spans="3:8" ht="12" customHeight="1">
      <c r="C52" s="436" t="s">
        <v>245</v>
      </c>
      <c r="D52" s="928" t="s">
        <v>44</v>
      </c>
      <c r="E52" s="928">
        <v>2222.9505669999999</v>
      </c>
      <c r="F52" s="928" t="s">
        <v>44</v>
      </c>
      <c r="G52" s="928" t="s">
        <v>44</v>
      </c>
      <c r="H52" s="928">
        <f t="shared" si="4"/>
        <v>2222.9505669999999</v>
      </c>
    </row>
    <row r="53" spans="3:8" ht="12" customHeight="1">
      <c r="C53" s="555" t="s">
        <v>246</v>
      </c>
      <c r="D53" s="816">
        <f>SUM(D50:D52)</f>
        <v>1311.5732700000019</v>
      </c>
      <c r="E53" s="816">
        <f>SUM(E50:E52)</f>
        <v>4753.0933599999998</v>
      </c>
      <c r="F53" s="816">
        <f>SUM(F50:F52)</f>
        <v>204.02309000000002</v>
      </c>
      <c r="G53" s="816">
        <f>SUM(G50:G52)</f>
        <v>204.52860000000001</v>
      </c>
      <c r="H53" s="816">
        <f t="shared" si="4"/>
        <v>6473.2183200000009</v>
      </c>
    </row>
    <row r="54" spans="3:8" ht="12" customHeight="1">
      <c r="C54" s="555" t="s">
        <v>67</v>
      </c>
      <c r="D54" s="556">
        <v>804.68698600000096</v>
      </c>
      <c r="E54" s="568">
        <v>3188.0567889999998</v>
      </c>
      <c r="F54" s="568" t="s">
        <v>44</v>
      </c>
      <c r="G54" s="568" t="s">
        <v>44</v>
      </c>
      <c r="H54" s="816">
        <f t="shared" si="4"/>
        <v>3992.7437750000008</v>
      </c>
    </row>
    <row r="55" spans="3:8" ht="12" customHeight="1">
      <c r="C55" s="555" t="s">
        <v>248</v>
      </c>
      <c r="D55" s="556">
        <v>10.57849</v>
      </c>
      <c r="E55" s="568" t="s">
        <v>44</v>
      </c>
      <c r="F55" s="568" t="s">
        <v>44</v>
      </c>
      <c r="G55" s="568" t="s">
        <v>44</v>
      </c>
      <c r="H55" s="816">
        <f t="shared" si="4"/>
        <v>10.57849</v>
      </c>
    </row>
    <row r="56" spans="3:8" ht="12" customHeight="1">
      <c r="C56" s="555" t="s">
        <v>234</v>
      </c>
      <c r="D56" s="816" t="s">
        <v>44</v>
      </c>
      <c r="E56" s="816">
        <v>8.2074240000000014</v>
      </c>
      <c r="F56" s="816" t="s">
        <v>44</v>
      </c>
      <c r="G56" s="816" t="s">
        <v>44</v>
      </c>
      <c r="H56" s="816">
        <f t="shared" si="4"/>
        <v>8.2074240000000014</v>
      </c>
    </row>
    <row r="57" spans="3:8" ht="12" customHeight="1">
      <c r="C57" s="557" t="s">
        <v>235</v>
      </c>
      <c r="D57" s="556">
        <v>5.3182280000000004</v>
      </c>
      <c r="E57" s="568">
        <v>396.68714299999999</v>
      </c>
      <c r="F57" s="568" t="s">
        <v>44</v>
      </c>
      <c r="G57" s="568" t="s">
        <v>44</v>
      </c>
      <c r="H57" s="818">
        <f t="shared" ref="H57:H62" si="5">SUM(D57:G57)</f>
        <v>402.00537099999997</v>
      </c>
    </row>
    <row r="58" spans="3:8" ht="12" customHeight="1">
      <c r="C58" s="557" t="s">
        <v>236</v>
      </c>
      <c r="D58" s="556">
        <v>122.619803</v>
      </c>
      <c r="E58" s="568">
        <v>275.546605</v>
      </c>
      <c r="F58" s="568" t="s">
        <v>44</v>
      </c>
      <c r="G58" s="568">
        <v>7.9960000000000087E-2</v>
      </c>
      <c r="H58" s="818">
        <f t="shared" si="5"/>
        <v>398.24636800000002</v>
      </c>
    </row>
    <row r="59" spans="3:8" ht="12" customHeight="1">
      <c r="C59" s="557" t="s">
        <v>294</v>
      </c>
      <c r="D59" s="556">
        <v>1.971549</v>
      </c>
      <c r="E59" s="568">
        <v>8.0536250000000003</v>
      </c>
      <c r="F59" s="568" t="s">
        <v>44</v>
      </c>
      <c r="G59" s="568" t="s">
        <v>44</v>
      </c>
      <c r="H59" s="818">
        <f t="shared" si="5"/>
        <v>10.025174</v>
      </c>
    </row>
    <row r="60" spans="3:8" ht="12" customHeight="1">
      <c r="C60" s="557" t="s">
        <v>247</v>
      </c>
      <c r="D60" s="556">
        <v>31.549726999999997</v>
      </c>
      <c r="E60" s="568">
        <v>0</v>
      </c>
      <c r="F60" s="568" t="s">
        <v>44</v>
      </c>
      <c r="G60" s="568" t="s">
        <v>44</v>
      </c>
      <c r="H60" s="818">
        <f t="shared" si="5"/>
        <v>31.549726999999997</v>
      </c>
    </row>
    <row r="61" spans="3:8" ht="12" customHeight="1">
      <c r="C61" s="557" t="s">
        <v>430</v>
      </c>
      <c r="D61" s="556">
        <v>151.09772949999999</v>
      </c>
      <c r="E61" s="568" t="s">
        <v>44</v>
      </c>
      <c r="F61" s="568" t="s">
        <v>44</v>
      </c>
      <c r="G61" s="568">
        <v>4.2964979999999997</v>
      </c>
      <c r="H61" s="818">
        <f t="shared" si="5"/>
        <v>155.3942275</v>
      </c>
    </row>
    <row r="62" spans="3:8" ht="12" customHeight="1">
      <c r="C62" s="557" t="s">
        <v>429</v>
      </c>
      <c r="D62" s="556">
        <v>151.09772949999999</v>
      </c>
      <c r="E62" s="568" t="s">
        <v>44</v>
      </c>
      <c r="F62" s="568" t="s">
        <v>44</v>
      </c>
      <c r="G62" s="568">
        <v>4.2964979999999997</v>
      </c>
      <c r="H62" s="818">
        <f t="shared" si="5"/>
        <v>155.3942275</v>
      </c>
    </row>
    <row r="63" spans="3:8" ht="12" customHeight="1">
      <c r="C63" s="558" t="s">
        <v>255</v>
      </c>
      <c r="D63" s="817">
        <f>SUM(D48:D49,D53:D62)</f>
        <v>4452.1765990000031</v>
      </c>
      <c r="E63" s="817">
        <f>SUM(E48:E49,E53:E62)</f>
        <v>8633.2133389999981</v>
      </c>
      <c r="F63" s="817">
        <f>SUM(F48:F49,F53:F62)</f>
        <v>204.02309000000002</v>
      </c>
      <c r="G63" s="817">
        <f>SUM(G48:G49,G53:G62)</f>
        <v>213.20155599999998</v>
      </c>
      <c r="H63" s="817">
        <f>SUM(H48:H49,H53:H62)</f>
        <v>13502.614584000003</v>
      </c>
    </row>
    <row r="64" spans="3:8" ht="12" customHeight="1">
      <c r="C64" s="559" t="s">
        <v>397</v>
      </c>
      <c r="D64" s="816">
        <v>1335.7925439999999</v>
      </c>
      <c r="E64" s="816" t="s">
        <v>44</v>
      </c>
      <c r="F64" s="816" t="s">
        <v>44</v>
      </c>
      <c r="G64" s="816" t="s">
        <v>44</v>
      </c>
      <c r="H64" s="819">
        <f>SUM(D64:G64)</f>
        <v>1335.7925439999999</v>
      </c>
    </row>
    <row r="65" spans="3:9" ht="12" customHeight="1">
      <c r="C65" s="560" t="s">
        <v>263</v>
      </c>
      <c r="D65" s="817">
        <f>SUM(D63:D64)</f>
        <v>5787.969143000003</v>
      </c>
      <c r="E65" s="817">
        <f>SUM(E63:E64)</f>
        <v>8633.2133389999981</v>
      </c>
      <c r="F65" s="817">
        <f>SUM(F63:F64)</f>
        <v>204.02309000000002</v>
      </c>
      <c r="G65" s="817">
        <f>SUM(G63:G64)</f>
        <v>213.20155599999998</v>
      </c>
      <c r="H65" s="817">
        <f>SUM(H63:H64)</f>
        <v>14838.407128000003</v>
      </c>
    </row>
    <row r="66" spans="3:9" ht="12" customHeight="1">
      <c r="D66" s="575">
        <f t="shared" ref="D66" si="6">((D65/D44)-1)*100</f>
        <v>3.773958004601452</v>
      </c>
      <c r="E66" s="575">
        <f t="shared" ref="E66" si="7">((E65/E44)-1)*100</f>
        <v>1.6255987507710623</v>
      </c>
      <c r="F66" s="575">
        <f t="shared" ref="F66" si="8">((F65/F44)-1)*100</f>
        <v>-3.8738537624205871</v>
      </c>
      <c r="G66" s="575">
        <f t="shared" ref="G66" si="9">((G65/G44)-1)*100</f>
        <v>1.621858244595753</v>
      </c>
      <c r="H66" s="575">
        <f>((H65/H44)-1)*100</f>
        <v>2.3716959051782283</v>
      </c>
    </row>
    <row r="67" spans="3:9" ht="12" customHeight="1">
      <c r="C67" s="549" t="s">
        <v>435</v>
      </c>
      <c r="D67" s="551"/>
      <c r="E67" s="424"/>
      <c r="F67" s="551"/>
      <c r="G67" s="552"/>
      <c r="H67" s="561"/>
    </row>
    <row r="68" spans="3:9" ht="12" customHeight="1">
      <c r="C68" s="553"/>
      <c r="D68" s="554" t="s">
        <v>313</v>
      </c>
      <c r="E68" s="554" t="s">
        <v>315</v>
      </c>
      <c r="F68" s="554" t="s">
        <v>262</v>
      </c>
      <c r="G68" s="554" t="s">
        <v>242</v>
      </c>
      <c r="H68" s="554" t="s">
        <v>0</v>
      </c>
    </row>
    <row r="69" spans="3:9" ht="12" customHeight="1">
      <c r="C69" s="555" t="s">
        <v>233</v>
      </c>
      <c r="D69" s="816" t="s">
        <v>44</v>
      </c>
      <c r="E69" s="816">
        <v>3.4539609999999996</v>
      </c>
      <c r="F69" s="816" t="s">
        <v>44</v>
      </c>
      <c r="G69" s="816" t="s">
        <v>44</v>
      </c>
      <c r="H69" s="816">
        <f t="shared" ref="H69:H76" si="10">SUM(D69:G69)</f>
        <v>3.4539609999999996</v>
      </c>
      <c r="I69" s="878"/>
    </row>
    <row r="70" spans="3:9" ht="12" customHeight="1">
      <c r="C70" s="555" t="s">
        <v>4</v>
      </c>
      <c r="D70" s="556">
        <v>2302.8679710000001</v>
      </c>
      <c r="E70" s="568" t="s">
        <v>44</v>
      </c>
      <c r="F70" s="568" t="s">
        <v>44</v>
      </c>
      <c r="G70" s="568" t="s">
        <v>44</v>
      </c>
      <c r="H70" s="816">
        <f t="shared" si="10"/>
        <v>2302.8679710000001</v>
      </c>
      <c r="I70" s="878"/>
    </row>
    <row r="71" spans="3:9" ht="12" customHeight="1">
      <c r="C71" s="436" t="s">
        <v>243</v>
      </c>
      <c r="D71" s="927">
        <v>961.26081999999997</v>
      </c>
      <c r="E71" s="927">
        <v>2222.301543</v>
      </c>
      <c r="F71" s="927">
        <v>210.55799199999998</v>
      </c>
      <c r="G71" s="927">
        <v>198.250316</v>
      </c>
      <c r="H71" s="927">
        <f t="shared" si="10"/>
        <v>3592.3706710000001</v>
      </c>
      <c r="I71" s="878"/>
    </row>
    <row r="72" spans="3:9" ht="12" customHeight="1">
      <c r="C72" s="436" t="s">
        <v>244</v>
      </c>
      <c r="D72" s="927">
        <v>339.75826499999999</v>
      </c>
      <c r="E72" s="927">
        <v>275.90062399999999</v>
      </c>
      <c r="F72" s="927">
        <v>0.122944</v>
      </c>
      <c r="G72" s="927">
        <v>0.255469</v>
      </c>
      <c r="H72" s="927">
        <f t="shared" si="10"/>
        <v>616.03730199999995</v>
      </c>
      <c r="I72" s="878"/>
    </row>
    <row r="73" spans="3:9" ht="12" customHeight="1">
      <c r="C73" s="436" t="s">
        <v>245</v>
      </c>
      <c r="D73" s="928" t="s">
        <v>44</v>
      </c>
      <c r="E73" s="928">
        <v>2536.1430030000001</v>
      </c>
      <c r="F73" s="928" t="s">
        <v>44</v>
      </c>
      <c r="G73" s="928" t="s">
        <v>44</v>
      </c>
      <c r="H73" s="928">
        <f t="shared" si="10"/>
        <v>2536.1430030000001</v>
      </c>
      <c r="I73" s="878"/>
    </row>
    <row r="74" spans="3:9" ht="12" customHeight="1">
      <c r="C74" s="555" t="s">
        <v>246</v>
      </c>
      <c r="D74" s="816">
        <f>SUM(D71:D73)</f>
        <v>1301.0190849999999</v>
      </c>
      <c r="E74" s="816">
        <f>SUM(E71:E73)</f>
        <v>5034.3451700000005</v>
      </c>
      <c r="F74" s="816">
        <f>SUM(F71:F73)</f>
        <v>210.68093599999997</v>
      </c>
      <c r="G74" s="816">
        <f>SUM(G71:G73)</f>
        <v>198.505785</v>
      </c>
      <c r="H74" s="816">
        <f t="shared" si="10"/>
        <v>6744.5509760000004</v>
      </c>
      <c r="I74" s="878"/>
    </row>
    <row r="75" spans="3:9" ht="12" customHeight="1">
      <c r="C75" s="555" t="s">
        <v>67</v>
      </c>
      <c r="D75" s="816">
        <v>535.08209499999998</v>
      </c>
      <c r="E75" s="816">
        <v>3008.3337409999999</v>
      </c>
      <c r="F75" s="816" t="s">
        <v>44</v>
      </c>
      <c r="G75" s="816" t="s">
        <v>44</v>
      </c>
      <c r="H75" s="816">
        <f t="shared" si="10"/>
        <v>3543.4158360000001</v>
      </c>
      <c r="I75" s="878"/>
    </row>
    <row r="76" spans="3:9" ht="12" customHeight="1">
      <c r="C76" s="555" t="s">
        <v>248</v>
      </c>
      <c r="D76" s="816">
        <v>10.092818999999999</v>
      </c>
      <c r="E76" s="816" t="s">
        <v>44</v>
      </c>
      <c r="F76" s="816" t="s">
        <v>44</v>
      </c>
      <c r="G76" s="816" t="s">
        <v>44</v>
      </c>
      <c r="H76" s="816">
        <f t="shared" si="10"/>
        <v>10.092818999999999</v>
      </c>
      <c r="I76" s="878"/>
    </row>
    <row r="77" spans="3:9" ht="12" customHeight="1">
      <c r="C77" s="555" t="s">
        <v>234</v>
      </c>
      <c r="D77" s="816" t="s">
        <v>44</v>
      </c>
      <c r="E77" s="816">
        <v>17.891936000000001</v>
      </c>
      <c r="F77" s="816" t="s">
        <v>44</v>
      </c>
      <c r="G77" s="816" t="s">
        <v>44</v>
      </c>
      <c r="H77" s="818">
        <f t="shared" ref="H77:H83" si="11">SUM(D77:G77)</f>
        <v>17.891936000000001</v>
      </c>
      <c r="I77" s="878"/>
    </row>
    <row r="78" spans="3:9" ht="12" customHeight="1">
      <c r="C78" s="557" t="s">
        <v>235</v>
      </c>
      <c r="D78" s="816">
        <v>5.4160579999999996</v>
      </c>
      <c r="E78" s="816">
        <v>393.08058299999999</v>
      </c>
      <c r="F78" s="816" t="s">
        <v>44</v>
      </c>
      <c r="G78" s="816" t="s">
        <v>44</v>
      </c>
      <c r="H78" s="818">
        <f t="shared" si="11"/>
        <v>398.49664100000001</v>
      </c>
      <c r="I78" s="878"/>
    </row>
    <row r="79" spans="3:9" ht="12" customHeight="1">
      <c r="C79" s="557" t="s">
        <v>236</v>
      </c>
      <c r="D79" s="816">
        <v>120.50753</v>
      </c>
      <c r="E79" s="816">
        <v>277.66134299999999</v>
      </c>
      <c r="F79" s="816" t="s">
        <v>44</v>
      </c>
      <c r="G79" s="816">
        <v>8.0099999999999991E-2</v>
      </c>
      <c r="H79" s="818">
        <f t="shared" si="11"/>
        <v>398.24897299999998</v>
      </c>
      <c r="I79" s="878"/>
    </row>
    <row r="80" spans="3:9" ht="12" customHeight="1">
      <c r="C80" s="557" t="s">
        <v>294</v>
      </c>
      <c r="D80" s="816">
        <v>1.309715</v>
      </c>
      <c r="E80" s="816">
        <v>9.3357749999999999</v>
      </c>
      <c r="F80" s="816" t="s">
        <v>44</v>
      </c>
      <c r="G80" s="816" t="s">
        <v>44</v>
      </c>
      <c r="H80" s="818">
        <f t="shared" si="11"/>
        <v>10.645490000000001</v>
      </c>
      <c r="I80" s="878"/>
    </row>
    <row r="81" spans="3:9" ht="12" customHeight="1">
      <c r="C81" s="557" t="s">
        <v>247</v>
      </c>
      <c r="D81" s="816">
        <v>34.701317000000003</v>
      </c>
      <c r="E81" s="816">
        <v>0</v>
      </c>
      <c r="F81" s="816" t="s">
        <v>44</v>
      </c>
      <c r="G81" s="816" t="s">
        <v>44</v>
      </c>
      <c r="H81" s="818">
        <f t="shared" si="11"/>
        <v>34.701317000000003</v>
      </c>
      <c r="I81" s="878"/>
    </row>
    <row r="82" spans="3:9" ht="12" customHeight="1">
      <c r="C82" s="557" t="s">
        <v>430</v>
      </c>
      <c r="D82" s="816">
        <v>130.80506650000001</v>
      </c>
      <c r="E82" s="816" t="s">
        <v>44</v>
      </c>
      <c r="F82" s="816" t="s">
        <v>44</v>
      </c>
      <c r="G82" s="816">
        <v>4.8500524999999994</v>
      </c>
      <c r="H82" s="818">
        <f>SUM(D82:G82)</f>
        <v>135.65511900000001</v>
      </c>
      <c r="I82" s="878"/>
    </row>
    <row r="83" spans="3:9" ht="12" customHeight="1">
      <c r="C83" s="557" t="s">
        <v>429</v>
      </c>
      <c r="D83" s="816">
        <v>130.80506650000001</v>
      </c>
      <c r="E83" s="816" t="s">
        <v>44</v>
      </c>
      <c r="F83" s="816" t="s">
        <v>44</v>
      </c>
      <c r="G83" s="816">
        <v>4.8500524999999994</v>
      </c>
      <c r="H83" s="818">
        <f t="shared" si="11"/>
        <v>135.65511900000001</v>
      </c>
      <c r="I83" s="878"/>
    </row>
    <row r="84" spans="3:9" ht="12" customHeight="1">
      <c r="C84" s="558" t="s">
        <v>255</v>
      </c>
      <c r="D84" s="817">
        <f>SUM(D69:D70,D74:D83)</f>
        <v>4572.6067230000008</v>
      </c>
      <c r="E84" s="817">
        <f>SUM(E69:E70,E74:E83)</f>
        <v>8744.1025090000003</v>
      </c>
      <c r="F84" s="817">
        <f>SUM(F69:F70,F74:F83)</f>
        <v>210.68093599999997</v>
      </c>
      <c r="G84" s="817">
        <f>SUM(G69:G70,G74:G83)</f>
        <v>208.28599</v>
      </c>
      <c r="H84" s="817">
        <f>SUM(H69:H70,H74:H83)</f>
        <v>13735.676157999998</v>
      </c>
      <c r="I84" s="878"/>
    </row>
    <row r="85" spans="3:9" ht="12" customHeight="1">
      <c r="C85" s="559" t="s">
        <v>397</v>
      </c>
      <c r="D85" s="816">
        <v>1250.5839680000001</v>
      </c>
      <c r="E85" s="816" t="s">
        <v>44</v>
      </c>
      <c r="F85" s="816" t="s">
        <v>44</v>
      </c>
      <c r="G85" s="816" t="s">
        <v>44</v>
      </c>
      <c r="H85" s="816">
        <f>SUM(D85:G85)</f>
        <v>1250.5839680000001</v>
      </c>
      <c r="I85" s="878"/>
    </row>
    <row r="86" spans="3:9" ht="12" customHeight="1">
      <c r="C86" s="560" t="s">
        <v>263</v>
      </c>
      <c r="D86" s="817">
        <f>SUM(D84:D85)</f>
        <v>5823.1906910000007</v>
      </c>
      <c r="E86" s="817">
        <f>SUM(E84:E85)</f>
        <v>8744.1025090000003</v>
      </c>
      <c r="F86" s="817">
        <f>SUM(F84:F85)</f>
        <v>210.68093599999997</v>
      </c>
      <c r="G86" s="817">
        <f>SUM(G84:G85)</f>
        <v>208.28599</v>
      </c>
      <c r="H86" s="817">
        <f>SUM(H84:H85)</f>
        <v>14986.260125999999</v>
      </c>
      <c r="I86" s="878"/>
    </row>
    <row r="87" spans="3:9" ht="12" customHeight="1">
      <c r="D87" s="575">
        <f t="shared" ref="D87" si="12">((D86/D65)-1)*100</f>
        <v>0.6085303347305393</v>
      </c>
      <c r="E87" s="575">
        <f t="shared" ref="E87" si="13">((E86/E65)-1)*100</f>
        <v>1.2844483930342321</v>
      </c>
      <c r="F87" s="575">
        <f t="shared" ref="F87" si="14">((F86/F65)-1)*100</f>
        <v>3.2632806414214954</v>
      </c>
      <c r="G87" s="575">
        <f t="shared" ref="G87" si="15">((G86/G65)-1)*100</f>
        <v>-2.305595743400668</v>
      </c>
      <c r="H87" s="575">
        <f>((H86/H65)-1)*100</f>
        <v>0.99642095492176175</v>
      </c>
    </row>
    <row r="88" spans="3:9" ht="12" customHeight="1">
      <c r="C88" s="549" t="s">
        <v>502</v>
      </c>
      <c r="D88" s="551"/>
      <c r="E88" s="424"/>
      <c r="F88" s="551"/>
      <c r="G88" s="552"/>
      <c r="H88" s="561"/>
    </row>
    <row r="89" spans="3:9" ht="12" customHeight="1">
      <c r="C89" s="553"/>
      <c r="D89" s="554" t="s">
        <v>313</v>
      </c>
      <c r="E89" s="554" t="s">
        <v>315</v>
      </c>
      <c r="F89" s="554" t="s">
        <v>262</v>
      </c>
      <c r="G89" s="554" t="s">
        <v>242</v>
      </c>
      <c r="H89" s="554" t="s">
        <v>0</v>
      </c>
    </row>
    <row r="90" spans="3:9" ht="12" customHeight="1">
      <c r="C90" s="555" t="s">
        <v>233</v>
      </c>
      <c r="D90" s="816" t="s">
        <v>44</v>
      </c>
      <c r="E90" s="816">
        <v>3.271979</v>
      </c>
      <c r="F90" s="816" t="s">
        <v>44</v>
      </c>
      <c r="G90" s="816" t="s">
        <v>44</v>
      </c>
      <c r="H90" s="816">
        <f t="shared" ref="H90:H97" si="16">SUM(D90:G90)</f>
        <v>3.271979</v>
      </c>
      <c r="I90" s="590"/>
    </row>
    <row r="91" spans="3:9" ht="12" customHeight="1">
      <c r="C91" s="555" t="s">
        <v>4</v>
      </c>
      <c r="D91" s="556">
        <v>2597.531837</v>
      </c>
      <c r="E91" s="568" t="s">
        <v>44</v>
      </c>
      <c r="F91" s="568" t="s">
        <v>44</v>
      </c>
      <c r="G91" s="568" t="s">
        <v>44</v>
      </c>
      <c r="H91" s="816">
        <f t="shared" si="16"/>
        <v>2597.531837</v>
      </c>
      <c r="I91" s="590"/>
    </row>
    <row r="92" spans="3:9" ht="12" customHeight="1">
      <c r="C92" s="436" t="s">
        <v>243</v>
      </c>
      <c r="D92" s="927">
        <v>795.98756000000003</v>
      </c>
      <c r="E92" s="927">
        <v>2242.3242279999999</v>
      </c>
      <c r="F92" s="927">
        <v>202.648335</v>
      </c>
      <c r="G92" s="927">
        <v>200.31696400000001</v>
      </c>
      <c r="H92" s="927">
        <f t="shared" si="16"/>
        <v>3441.2770869999999</v>
      </c>
      <c r="I92" s="878"/>
    </row>
    <row r="93" spans="3:9" ht="12" customHeight="1">
      <c r="C93" s="436" t="s">
        <v>244</v>
      </c>
      <c r="D93" s="927">
        <v>556.52457400000003</v>
      </c>
      <c r="E93" s="927">
        <v>314.34570600000001</v>
      </c>
      <c r="F93" s="927">
        <v>0.21249500000000002</v>
      </c>
      <c r="G93" s="927">
        <v>7.7272999999999994E-2</v>
      </c>
      <c r="H93" s="927">
        <f t="shared" si="16"/>
        <v>871.16004800000007</v>
      </c>
      <c r="I93" s="878"/>
    </row>
    <row r="94" spans="3:9" ht="12" customHeight="1">
      <c r="C94" s="436" t="s">
        <v>245</v>
      </c>
      <c r="D94" s="928" t="s">
        <v>44</v>
      </c>
      <c r="E94" s="928">
        <v>2674.3938499999999</v>
      </c>
      <c r="F94" s="928" t="s">
        <v>44</v>
      </c>
      <c r="G94" s="928" t="s">
        <v>44</v>
      </c>
      <c r="H94" s="928">
        <f t="shared" si="16"/>
        <v>2674.3938499999999</v>
      </c>
      <c r="I94" s="878"/>
    </row>
    <row r="95" spans="3:9" ht="12" customHeight="1">
      <c r="C95" s="555" t="s">
        <v>246</v>
      </c>
      <c r="D95" s="816">
        <f>SUM(D92:D94)</f>
        <v>1352.5121340000001</v>
      </c>
      <c r="E95" s="816">
        <f>SUM(E92:E94)</f>
        <v>5231.0637839999999</v>
      </c>
      <c r="F95" s="816">
        <f>SUM(F92:F94)</f>
        <v>202.86082999999999</v>
      </c>
      <c r="G95" s="816">
        <f>SUM(G92:G94)</f>
        <v>200.394237</v>
      </c>
      <c r="H95" s="816">
        <f t="shared" si="16"/>
        <v>6986.8309850000005</v>
      </c>
      <c r="I95" s="590"/>
    </row>
    <row r="96" spans="3:9" ht="12" customHeight="1">
      <c r="C96" s="555" t="s">
        <v>67</v>
      </c>
      <c r="D96" s="556">
        <v>420.42935600000004</v>
      </c>
      <c r="E96" s="568">
        <v>2997.3769480000001</v>
      </c>
      <c r="F96" s="568" t="s">
        <v>44</v>
      </c>
      <c r="G96" s="568" t="s">
        <v>44</v>
      </c>
      <c r="H96" s="816">
        <f t="shared" si="16"/>
        <v>3417.8063040000002</v>
      </c>
      <c r="I96" s="590"/>
    </row>
    <row r="97" spans="3:9" ht="12" customHeight="1">
      <c r="C97" s="555" t="s">
        <v>248</v>
      </c>
      <c r="D97" s="556">
        <v>14.746465000000001</v>
      </c>
      <c r="E97" s="568" t="s">
        <v>44</v>
      </c>
      <c r="F97" s="568" t="s">
        <v>44</v>
      </c>
      <c r="G97" s="568" t="s">
        <v>44</v>
      </c>
      <c r="H97" s="816">
        <f t="shared" si="16"/>
        <v>14.746465000000001</v>
      </c>
      <c r="I97" s="590"/>
    </row>
    <row r="98" spans="3:9" ht="12" customHeight="1">
      <c r="C98" s="555" t="s">
        <v>234</v>
      </c>
      <c r="D98" s="816" t="s">
        <v>44</v>
      </c>
      <c r="E98" s="816">
        <v>20.233057000000002</v>
      </c>
      <c r="F98" s="816" t="s">
        <v>44</v>
      </c>
      <c r="G98" s="816" t="s">
        <v>44</v>
      </c>
      <c r="H98" s="818">
        <f t="shared" ref="H98:H104" si="17">SUM(D98:G98)</f>
        <v>20.233057000000002</v>
      </c>
      <c r="I98" s="590"/>
    </row>
    <row r="99" spans="3:9" ht="12" customHeight="1">
      <c r="C99" s="557" t="s">
        <v>235</v>
      </c>
      <c r="D99" s="556">
        <v>2.9242759999999999</v>
      </c>
      <c r="E99" s="568">
        <v>395.92533299999997</v>
      </c>
      <c r="F99" s="568" t="s">
        <v>44</v>
      </c>
      <c r="G99" s="568" t="s">
        <v>44</v>
      </c>
      <c r="H99" s="818">
        <f t="shared" si="17"/>
        <v>398.84960899999999</v>
      </c>
      <c r="I99" s="590"/>
    </row>
    <row r="100" spans="3:9" ht="12" customHeight="1">
      <c r="C100" s="557" t="s">
        <v>236</v>
      </c>
      <c r="D100" s="556">
        <v>123.336995</v>
      </c>
      <c r="E100" s="568">
        <v>273.626665</v>
      </c>
      <c r="F100" s="568" t="s">
        <v>44</v>
      </c>
      <c r="G100" s="568">
        <v>7.6869000000000104E-2</v>
      </c>
      <c r="H100" s="818">
        <f t="shared" si="17"/>
        <v>397.04052899999999</v>
      </c>
      <c r="I100" s="590"/>
    </row>
    <row r="101" spans="3:9" ht="12" customHeight="1">
      <c r="C101" s="557" t="s">
        <v>294</v>
      </c>
      <c r="D101" s="556">
        <v>1.626741</v>
      </c>
      <c r="E101" s="568">
        <v>9.5652589999999886</v>
      </c>
      <c r="F101" s="568" t="s">
        <v>44</v>
      </c>
      <c r="G101" s="568" t="s">
        <v>44</v>
      </c>
      <c r="H101" s="818">
        <f t="shared" si="17"/>
        <v>11.19199999999999</v>
      </c>
      <c r="I101" s="590"/>
    </row>
    <row r="102" spans="3:9" ht="12" customHeight="1">
      <c r="C102" s="557" t="s">
        <v>247</v>
      </c>
      <c r="D102" s="556">
        <v>36.244233999999999</v>
      </c>
      <c r="E102" s="568">
        <v>0</v>
      </c>
      <c r="F102" s="568" t="s">
        <v>44</v>
      </c>
      <c r="G102" s="568" t="s">
        <v>44</v>
      </c>
      <c r="H102" s="818">
        <f>SUM(D102:G102)</f>
        <v>36.244233999999999</v>
      </c>
      <c r="I102" s="590"/>
    </row>
    <row r="103" spans="3:9" ht="12" customHeight="1">
      <c r="C103" s="557" t="s">
        <v>430</v>
      </c>
      <c r="D103" s="556">
        <v>143.878668</v>
      </c>
      <c r="E103" s="568" t="s">
        <v>44</v>
      </c>
      <c r="F103" s="568" t="s">
        <v>44</v>
      </c>
      <c r="G103" s="568">
        <v>4.9769860000000001</v>
      </c>
      <c r="H103" s="818">
        <f>SUM(D103:G103)</f>
        <v>148.85565400000002</v>
      </c>
      <c r="I103" s="590"/>
    </row>
    <row r="104" spans="3:9" ht="12" customHeight="1">
      <c r="C104" s="557" t="s">
        <v>429</v>
      </c>
      <c r="D104" s="556">
        <v>143.878668</v>
      </c>
      <c r="E104" s="568" t="s">
        <v>44</v>
      </c>
      <c r="F104" s="568" t="s">
        <v>44</v>
      </c>
      <c r="G104" s="568">
        <v>4.9769860000000001</v>
      </c>
      <c r="H104" s="818">
        <f t="shared" si="17"/>
        <v>148.85565400000002</v>
      </c>
      <c r="I104" s="590"/>
    </row>
    <row r="105" spans="3:9" ht="12" customHeight="1">
      <c r="C105" s="558" t="s">
        <v>255</v>
      </c>
      <c r="D105" s="817">
        <f>SUM(D90:D91,D95:D104)</f>
        <v>4837.1093739999997</v>
      </c>
      <c r="E105" s="817">
        <f>SUM(E90:E91,E95:E104)</f>
        <v>8931.0630249999995</v>
      </c>
      <c r="F105" s="817">
        <f>SUM(F90:F91,F95:F104)</f>
        <v>202.86082999999999</v>
      </c>
      <c r="G105" s="817">
        <f>SUM(G90:G91,G95:G104)</f>
        <v>210.42507800000001</v>
      </c>
      <c r="H105" s="817">
        <f>SUM(H90:H91,H95:H104)</f>
        <v>14181.458307000001</v>
      </c>
      <c r="I105" s="878"/>
    </row>
    <row r="106" spans="3:9" ht="12" customHeight="1">
      <c r="C106" s="559" t="s">
        <v>397</v>
      </c>
      <c r="D106" s="816">
        <v>1179.306642</v>
      </c>
      <c r="E106" s="816" t="s">
        <v>44</v>
      </c>
      <c r="F106" s="816" t="s">
        <v>44</v>
      </c>
      <c r="G106" s="816" t="s">
        <v>44</v>
      </c>
      <c r="H106" s="816">
        <f>SUM(D106:G106)</f>
        <v>1179.306642</v>
      </c>
      <c r="I106" s="878"/>
    </row>
    <row r="107" spans="3:9" ht="12" customHeight="1">
      <c r="C107" s="560" t="s">
        <v>263</v>
      </c>
      <c r="D107" s="817">
        <f>SUM(D105:D106)</f>
        <v>6016.4160159999992</v>
      </c>
      <c r="E107" s="817">
        <f>SUM(E105:E106)</f>
        <v>8931.0630249999995</v>
      </c>
      <c r="F107" s="817">
        <f>SUM(F105:F106)</f>
        <v>202.86082999999999</v>
      </c>
      <c r="G107" s="817">
        <f>SUM(G105:G106)</f>
        <v>210.42507800000001</v>
      </c>
      <c r="H107" s="817">
        <f>SUM(H105:H106)</f>
        <v>15360.764949</v>
      </c>
      <c r="I107" s="878"/>
    </row>
    <row r="108" spans="3:9" ht="12" customHeight="1">
      <c r="D108" s="575">
        <f t="shared" ref="D108" si="18">((D107/D86)-1)*100</f>
        <v>3.3182036318789354</v>
      </c>
      <c r="E108" s="575">
        <f t="shared" ref="E108" si="19">((E107/E86)-1)*100</f>
        <v>2.1381327106763326</v>
      </c>
      <c r="F108" s="575">
        <f t="shared" ref="F108" si="20">((F107/F86)-1)*100</f>
        <v>-3.711824215552173</v>
      </c>
      <c r="G108" s="575">
        <f t="shared" ref="G108" si="21">((G107/G86)-1)*100</f>
        <v>1.0269956227012766</v>
      </c>
      <c r="H108" s="575">
        <f>((H107/H86)-1)*100</f>
        <v>2.498987871899172</v>
      </c>
    </row>
    <row r="109" spans="3:9" ht="12" customHeight="1">
      <c r="C109" s="549" t="s">
        <v>580</v>
      </c>
      <c r="D109" s="551"/>
      <c r="E109" s="424"/>
      <c r="F109" s="551"/>
      <c r="G109" s="552"/>
      <c r="H109" s="561"/>
    </row>
    <row r="110" spans="3:9" ht="12" customHeight="1">
      <c r="C110" s="553"/>
      <c r="D110" s="554" t="s">
        <v>313</v>
      </c>
      <c r="E110" s="554" t="s">
        <v>315</v>
      </c>
      <c r="F110" s="554" t="s">
        <v>262</v>
      </c>
      <c r="G110" s="554" t="s">
        <v>242</v>
      </c>
      <c r="H110" s="554" t="s">
        <v>0</v>
      </c>
    </row>
    <row r="111" spans="3:9" ht="12" customHeight="1">
      <c r="C111" s="555" t="s">
        <v>233</v>
      </c>
      <c r="D111" s="816" t="s">
        <v>44</v>
      </c>
      <c r="E111" s="816">
        <v>3.275909</v>
      </c>
      <c r="F111" s="816" t="s">
        <v>44</v>
      </c>
      <c r="G111" s="816" t="s">
        <v>44</v>
      </c>
      <c r="H111" s="816">
        <f t="shared" ref="H111:H122" si="22">SUM(D111:G111)</f>
        <v>3.275909</v>
      </c>
      <c r="I111" s="590"/>
    </row>
    <row r="112" spans="3:9" ht="12" customHeight="1">
      <c r="C112" s="555" t="s">
        <v>4</v>
      </c>
      <c r="D112" s="556">
        <v>2392.239255</v>
      </c>
      <c r="E112" s="568" t="s">
        <v>44</v>
      </c>
      <c r="F112" s="568" t="s">
        <v>44</v>
      </c>
      <c r="G112" s="568" t="s">
        <v>44</v>
      </c>
      <c r="H112" s="816">
        <f t="shared" si="22"/>
        <v>2392.239255</v>
      </c>
      <c r="I112" s="590"/>
    </row>
    <row r="113" spans="3:9" ht="12" customHeight="1">
      <c r="C113" s="436" t="s">
        <v>243</v>
      </c>
      <c r="D113" s="927">
        <v>634.86994499999992</v>
      </c>
      <c r="E113" s="927">
        <v>2121.142092</v>
      </c>
      <c r="F113" s="927">
        <v>207.23613800000001</v>
      </c>
      <c r="G113" s="927">
        <v>202.11366599999999</v>
      </c>
      <c r="H113" s="927">
        <f t="shared" si="22"/>
        <v>3165.3618410000004</v>
      </c>
      <c r="I113" s="878"/>
    </row>
    <row r="114" spans="3:9" ht="12" customHeight="1">
      <c r="C114" s="436" t="s">
        <v>244</v>
      </c>
      <c r="D114" s="927">
        <v>764.99901499999999</v>
      </c>
      <c r="E114" s="927">
        <v>284.35380900000001</v>
      </c>
      <c r="F114" s="927">
        <v>0.120086</v>
      </c>
      <c r="G114" s="927">
        <v>6.7100999999999994E-2</v>
      </c>
      <c r="H114" s="927">
        <f t="shared" si="22"/>
        <v>1049.540011</v>
      </c>
      <c r="I114" s="878"/>
    </row>
    <row r="115" spans="3:9" ht="12" customHeight="1">
      <c r="C115" s="436" t="s">
        <v>245</v>
      </c>
      <c r="D115" s="928" t="s">
        <v>44</v>
      </c>
      <c r="E115" s="928">
        <v>2455.4323709999999</v>
      </c>
      <c r="F115" s="928" t="s">
        <v>44</v>
      </c>
      <c r="G115" s="928" t="s">
        <v>44</v>
      </c>
      <c r="H115" s="928">
        <f t="shared" si="22"/>
        <v>2455.4323709999999</v>
      </c>
      <c r="I115" s="878"/>
    </row>
    <row r="116" spans="3:9" ht="12" customHeight="1">
      <c r="C116" s="555" t="s">
        <v>246</v>
      </c>
      <c r="D116" s="816">
        <f>SUM(D113:D115)</f>
        <v>1399.8689599999998</v>
      </c>
      <c r="E116" s="816">
        <f>SUM(E113:E115)</f>
        <v>4860.9282720000001</v>
      </c>
      <c r="F116" s="816">
        <f>SUM(F113:F115)</f>
        <v>207.356224</v>
      </c>
      <c r="G116" s="816">
        <f>SUM(G113:G115)</f>
        <v>202.180767</v>
      </c>
      <c r="H116" s="816">
        <f t="shared" si="22"/>
        <v>6670.3342229999998</v>
      </c>
      <c r="I116" s="590"/>
    </row>
    <row r="117" spans="3:9" ht="12" customHeight="1">
      <c r="C117" s="555" t="s">
        <v>67</v>
      </c>
      <c r="D117" s="556">
        <v>590.52515300000005</v>
      </c>
      <c r="E117" s="568">
        <v>3051.021608</v>
      </c>
      <c r="F117" s="568" t="s">
        <v>44</v>
      </c>
      <c r="G117" s="568" t="s">
        <v>44</v>
      </c>
      <c r="H117" s="816">
        <f t="shared" si="22"/>
        <v>3641.5467610000001</v>
      </c>
      <c r="I117" s="590"/>
    </row>
    <row r="118" spans="3:9" ht="12" customHeight="1">
      <c r="C118" s="555" t="s">
        <v>248</v>
      </c>
      <c r="D118" s="556">
        <v>12.813724000000001</v>
      </c>
      <c r="E118" s="568" t="s">
        <v>44</v>
      </c>
      <c r="F118" s="568" t="s">
        <v>44</v>
      </c>
      <c r="G118" s="568" t="s">
        <v>44</v>
      </c>
      <c r="H118" s="816">
        <f t="shared" si="22"/>
        <v>12.813724000000001</v>
      </c>
      <c r="I118" s="590"/>
    </row>
    <row r="119" spans="3:9" ht="12" customHeight="1">
      <c r="C119" s="555" t="s">
        <v>234</v>
      </c>
      <c r="D119" s="816" t="s">
        <v>44</v>
      </c>
      <c r="E119" s="816">
        <v>23.655544000000003</v>
      </c>
      <c r="F119" s="816" t="s">
        <v>44</v>
      </c>
      <c r="G119" s="816" t="s">
        <v>44</v>
      </c>
      <c r="H119" s="818">
        <f t="shared" si="22"/>
        <v>23.655544000000003</v>
      </c>
      <c r="I119" s="590"/>
    </row>
    <row r="120" spans="3:9" ht="12" customHeight="1">
      <c r="C120" s="557" t="s">
        <v>235</v>
      </c>
      <c r="D120" s="556">
        <v>3.757171</v>
      </c>
      <c r="E120" s="568">
        <v>620.94642700000099</v>
      </c>
      <c r="F120" s="568" t="s">
        <v>44</v>
      </c>
      <c r="G120" s="568" t="s">
        <v>44</v>
      </c>
      <c r="H120" s="818">
        <f t="shared" si="22"/>
        <v>624.70359800000097</v>
      </c>
      <c r="I120" s="590"/>
    </row>
    <row r="121" spans="3:9" ht="12" customHeight="1">
      <c r="C121" s="557" t="s">
        <v>236</v>
      </c>
      <c r="D121" s="556">
        <v>112.823143</v>
      </c>
      <c r="E121" s="568">
        <v>271.95830000000001</v>
      </c>
      <c r="F121" s="568" t="s">
        <v>44</v>
      </c>
      <c r="G121" s="568">
        <v>7.46109999999999E-2</v>
      </c>
      <c r="H121" s="818">
        <f t="shared" si="22"/>
        <v>384.85605400000003</v>
      </c>
      <c r="I121" s="590"/>
    </row>
    <row r="122" spans="3:9" ht="12" customHeight="1">
      <c r="C122" s="557" t="s">
        <v>294</v>
      </c>
      <c r="D122" s="556">
        <v>1.332595</v>
      </c>
      <c r="E122" s="568">
        <v>8.9315969999999911</v>
      </c>
      <c r="F122" s="568" t="s">
        <v>44</v>
      </c>
      <c r="G122" s="568" t="s">
        <v>44</v>
      </c>
      <c r="H122" s="818">
        <f t="shared" si="22"/>
        <v>10.264191999999991</v>
      </c>
      <c r="I122" s="590"/>
    </row>
    <row r="123" spans="3:9" ht="12" customHeight="1">
      <c r="C123" s="557" t="s">
        <v>247</v>
      </c>
      <c r="D123" s="556">
        <v>34.974446</v>
      </c>
      <c r="E123" s="568">
        <v>0</v>
      </c>
      <c r="F123" s="568" t="s">
        <v>44</v>
      </c>
      <c r="G123" s="568" t="s">
        <v>44</v>
      </c>
      <c r="H123" s="818">
        <f>SUM(D123:G123)</f>
        <v>34.974446</v>
      </c>
      <c r="I123" s="590"/>
    </row>
    <row r="124" spans="3:9" ht="12" customHeight="1">
      <c r="C124" s="557" t="s">
        <v>430</v>
      </c>
      <c r="D124" s="556">
        <v>135.7577445</v>
      </c>
      <c r="E124" s="568" t="s">
        <v>44</v>
      </c>
      <c r="F124" s="568" t="s">
        <v>44</v>
      </c>
      <c r="G124" s="568">
        <v>5.3468390000000001</v>
      </c>
      <c r="H124" s="818">
        <f>SUM(D124:G124)</f>
        <v>141.10458349999999</v>
      </c>
      <c r="I124" s="590"/>
    </row>
    <row r="125" spans="3:9" ht="12" customHeight="1">
      <c r="C125" s="557" t="s">
        <v>429</v>
      </c>
      <c r="D125" s="556">
        <v>135.7577445</v>
      </c>
      <c r="E125" s="568" t="s">
        <v>44</v>
      </c>
      <c r="F125" s="568" t="s">
        <v>44</v>
      </c>
      <c r="G125" s="568">
        <v>5.3468390000000001</v>
      </c>
      <c r="H125" s="818">
        <f t="shared" ref="H125" si="23">SUM(D125:G125)</f>
        <v>141.10458349999999</v>
      </c>
      <c r="I125" s="590"/>
    </row>
    <row r="126" spans="3:9" ht="12" customHeight="1">
      <c r="C126" s="558" t="s">
        <v>255</v>
      </c>
      <c r="D126" s="817">
        <f>SUM(D111:D112,D116:D125)</f>
        <v>4819.8499359999987</v>
      </c>
      <c r="E126" s="817">
        <f>SUM(E111:E112,E116:E125)</f>
        <v>8840.7176570000029</v>
      </c>
      <c r="F126" s="817">
        <f>SUM(F111:F112,F116:F125)</f>
        <v>207.356224</v>
      </c>
      <c r="G126" s="817">
        <f>SUM(G111:G112,G116:G125)</f>
        <v>212.94905599999998</v>
      </c>
      <c r="H126" s="817">
        <f>SUM(H111:H112,H116:H125)</f>
        <v>14080.872873000002</v>
      </c>
      <c r="I126" s="878"/>
    </row>
    <row r="127" spans="3:9" ht="12" customHeight="1">
      <c r="C127" s="559" t="s">
        <v>397</v>
      </c>
      <c r="D127" s="816">
        <v>1233.358142</v>
      </c>
      <c r="E127" s="816" t="s">
        <v>44</v>
      </c>
      <c r="F127" s="816" t="s">
        <v>44</v>
      </c>
      <c r="G127" s="816" t="s">
        <v>44</v>
      </c>
      <c r="H127" s="816">
        <f>SUM(D127:G127)</f>
        <v>1233.358142</v>
      </c>
      <c r="I127" s="878"/>
    </row>
    <row r="128" spans="3:9" ht="12" customHeight="1">
      <c r="C128" s="560" t="s">
        <v>263</v>
      </c>
      <c r="D128" s="817">
        <f>SUM(D126:D127)</f>
        <v>6053.2080779999987</v>
      </c>
      <c r="E128" s="817">
        <f>SUM(E126:E127)</f>
        <v>8840.7176570000029</v>
      </c>
      <c r="F128" s="817">
        <f>SUM(F126:F127)</f>
        <v>207.356224</v>
      </c>
      <c r="G128" s="817">
        <f>SUM(G126:G127)</f>
        <v>212.94905599999998</v>
      </c>
      <c r="H128" s="817">
        <f>SUM(H126:H127)</f>
        <v>15314.231015000001</v>
      </c>
      <c r="I128" s="878"/>
    </row>
    <row r="129" spans="2:44" ht="12" customHeight="1">
      <c r="D129" s="575">
        <f t="shared" ref="D129" si="24">((D128/D107)-1)*100</f>
        <v>0.6115278913917388</v>
      </c>
      <c r="E129" s="575">
        <f t="shared" ref="E129" si="25">((E128/E107)-1)*100</f>
        <v>-1.0115858296722346</v>
      </c>
      <c r="F129" s="575">
        <f t="shared" ref="F129" si="26">((F128/F107)-1)*100</f>
        <v>2.2159990176516597</v>
      </c>
      <c r="G129" s="575">
        <f t="shared" ref="G129" si="27">((G128/G107)-1)*100</f>
        <v>1.1994663487780555</v>
      </c>
      <c r="H129" s="575">
        <f>((H128/H107)-1)*100</f>
        <v>-0.30294021264239968</v>
      </c>
    </row>
    <row r="130" spans="2:44">
      <c r="B130" s="562"/>
      <c r="C130" s="563" t="s">
        <v>472</v>
      </c>
      <c r="D130" s="563"/>
      <c r="E130" s="563"/>
      <c r="F130" s="563"/>
      <c r="G130" s="563"/>
      <c r="H130" s="563"/>
      <c r="I130" s="563"/>
      <c r="J130" s="563"/>
      <c r="K130" s="563"/>
      <c r="L130" s="563"/>
      <c r="M130" s="563"/>
      <c r="N130" s="563"/>
      <c r="O130" s="563"/>
      <c r="P130" s="563"/>
      <c r="Q130" s="563"/>
      <c r="R130" s="563"/>
      <c r="S130" s="563"/>
      <c r="T130" s="563"/>
      <c r="U130" s="563"/>
      <c r="V130" s="563"/>
      <c r="W130" s="563"/>
    </row>
    <row r="131" spans="2:44" ht="81.75">
      <c r="B131" s="562"/>
      <c r="C131" s="564"/>
      <c r="D131" s="565" t="s">
        <v>310</v>
      </c>
      <c r="E131" s="565" t="s">
        <v>311</v>
      </c>
      <c r="F131" s="565" t="s">
        <v>312</v>
      </c>
      <c r="G131" s="565" t="s">
        <v>313</v>
      </c>
      <c r="H131" s="565" t="s">
        <v>314</v>
      </c>
      <c r="I131" s="565" t="s">
        <v>315</v>
      </c>
      <c r="J131" s="565" t="s">
        <v>316</v>
      </c>
      <c r="K131" s="565" t="s">
        <v>317</v>
      </c>
      <c r="L131" s="565" t="s">
        <v>318</v>
      </c>
      <c r="M131" s="565" t="s">
        <v>319</v>
      </c>
      <c r="N131" s="565" t="s">
        <v>262</v>
      </c>
      <c r="O131" s="565" t="s">
        <v>320</v>
      </c>
      <c r="P131" s="565" t="s">
        <v>321</v>
      </c>
      <c r="Q131" s="565" t="s">
        <v>322</v>
      </c>
      <c r="R131" s="565" t="s">
        <v>139</v>
      </c>
      <c r="S131" s="565" t="s">
        <v>242</v>
      </c>
      <c r="T131" s="565" t="s">
        <v>323</v>
      </c>
      <c r="U131" s="565" t="s">
        <v>324</v>
      </c>
      <c r="V131" s="565" t="s">
        <v>325</v>
      </c>
      <c r="W131" s="566" t="s">
        <v>409</v>
      </c>
      <c r="X131" s="929" t="s">
        <v>431</v>
      </c>
      <c r="Y131" s="929" t="s">
        <v>432</v>
      </c>
      <c r="Z131" s="812"/>
      <c r="AA131" s="812"/>
      <c r="AB131" s="812"/>
      <c r="AC131" s="812"/>
      <c r="AD131" s="812"/>
      <c r="AE131" s="812"/>
      <c r="AF131" s="812"/>
      <c r="AG131" s="812"/>
      <c r="AH131" s="812"/>
      <c r="AI131" s="812"/>
      <c r="AJ131" s="812"/>
      <c r="AK131" s="812"/>
      <c r="AL131" s="812"/>
      <c r="AM131" s="812"/>
      <c r="AN131" s="812"/>
      <c r="AO131" s="812"/>
      <c r="AP131" s="812"/>
      <c r="AQ131" s="812"/>
    </row>
    <row r="132" spans="2:44">
      <c r="B132" s="562"/>
      <c r="C132" s="567" t="s">
        <v>233</v>
      </c>
      <c r="D132" s="568">
        <v>550.23144589599997</v>
      </c>
      <c r="E132" s="568">
        <v>2497.1654780000003</v>
      </c>
      <c r="F132" s="568">
        <v>977.87085339999999</v>
      </c>
      <c r="G132" s="568" t="s">
        <v>44</v>
      </c>
      <c r="H132" s="568">
        <v>374.359758</v>
      </c>
      <c r="I132" s="568">
        <v>3.271979</v>
      </c>
      <c r="J132" s="568">
        <v>173.81045800000004</v>
      </c>
      <c r="K132" s="568">
        <v>410.07784399999997</v>
      </c>
      <c r="L132" s="568">
        <v>4174.5784734919998</v>
      </c>
      <c r="M132" s="568">
        <v>3698.4708293559997</v>
      </c>
      <c r="N132" s="568" t="s">
        <v>44</v>
      </c>
      <c r="O132" s="568">
        <v>1354.3381945160002</v>
      </c>
      <c r="P132" s="568">
        <v>3263.525791</v>
      </c>
      <c r="Q132" s="568">
        <v>85.742902999999998</v>
      </c>
      <c r="R132" s="568">
        <v>139.123233</v>
      </c>
      <c r="S132" s="568" t="s">
        <v>44</v>
      </c>
      <c r="T132" s="568">
        <v>74.543739000000002</v>
      </c>
      <c r="U132" s="568">
        <v>378.35135600000001</v>
      </c>
      <c r="V132" s="568">
        <v>295.15641499999998</v>
      </c>
      <c r="W132" s="568">
        <f t="shared" ref="W132:W138" si="28">SUM(D132:V132)</f>
        <v>18450.61875066</v>
      </c>
      <c r="X132" s="930">
        <f>SUM(D132:F132,H132,J132:M132,O132:R132,T132:V132)</f>
        <v>18447.346771659999</v>
      </c>
      <c r="Y132" s="930">
        <f>SUM(G132,I132,N132,S132)</f>
        <v>3.271979</v>
      </c>
      <c r="Z132" s="575"/>
      <c r="AA132" s="575"/>
      <c r="AB132" s="575"/>
      <c r="AC132" s="575"/>
      <c r="AD132" s="575"/>
      <c r="AE132" s="575"/>
      <c r="AF132" s="575"/>
      <c r="AG132" s="575"/>
      <c r="AH132" s="575"/>
      <c r="AI132" s="813"/>
      <c r="AJ132" s="575"/>
      <c r="AK132" s="575"/>
      <c r="AL132" s="575"/>
      <c r="AM132" s="575"/>
      <c r="AN132" s="575"/>
      <c r="AO132" s="575"/>
      <c r="AP132" s="575"/>
      <c r="AQ132" s="575"/>
      <c r="AR132" s="575"/>
    </row>
    <row r="133" spans="2:44">
      <c r="B133" s="562"/>
      <c r="C133" s="567" t="s">
        <v>457</v>
      </c>
      <c r="D133" s="568">
        <v>146.520704104</v>
      </c>
      <c r="E133" s="568">
        <v>148.841847</v>
      </c>
      <c r="F133" s="568">
        <v>12.685713600000001</v>
      </c>
      <c r="G133" s="568" t="s">
        <v>44</v>
      </c>
      <c r="H133" s="568">
        <v>1011.2319140000001</v>
      </c>
      <c r="I133" s="568" t="s">
        <v>44</v>
      </c>
      <c r="J133" s="568">
        <v>400.08401500000002</v>
      </c>
      <c r="K133" s="568">
        <v>41.517759999999996</v>
      </c>
      <c r="L133" s="568">
        <v>331.82991050800001</v>
      </c>
      <c r="M133" s="568">
        <v>113.54520564399999</v>
      </c>
      <c r="N133" s="568" t="s">
        <v>44</v>
      </c>
      <c r="O133" s="568">
        <v>19.640066484000002</v>
      </c>
      <c r="P133" s="568">
        <v>23.067281999999999</v>
      </c>
      <c r="Q133" s="568" t="s">
        <v>44</v>
      </c>
      <c r="R133" s="568" t="s">
        <v>44</v>
      </c>
      <c r="S133" s="568" t="s">
        <v>44</v>
      </c>
      <c r="T133" s="568" t="s">
        <v>44</v>
      </c>
      <c r="U133" s="568" t="s">
        <v>44</v>
      </c>
      <c r="V133" s="568" t="s">
        <v>44</v>
      </c>
      <c r="W133" s="568">
        <f t="shared" si="28"/>
        <v>2248.9644183400001</v>
      </c>
      <c r="X133" s="930">
        <f t="shared" ref="X133:X146" si="29">SUM(D133:F133,H133,J133:M133,O133:R133,T133:V133)</f>
        <v>2248.9644183400001</v>
      </c>
      <c r="Y133" s="930">
        <f t="shared" ref="Y133:Y146" si="30">SUM(G133,I133,N133,S133)</f>
        <v>0</v>
      </c>
      <c r="Z133" s="575"/>
      <c r="AA133" s="575"/>
      <c r="AB133" s="575"/>
      <c r="AC133" s="575"/>
      <c r="AD133" s="575"/>
      <c r="AE133" s="575"/>
      <c r="AF133" s="575"/>
      <c r="AG133" s="575"/>
      <c r="AH133" s="575"/>
      <c r="AI133" s="813"/>
      <c r="AJ133" s="575"/>
      <c r="AK133" s="575"/>
      <c r="AL133" s="575"/>
      <c r="AM133" s="575"/>
      <c r="AN133" s="575"/>
      <c r="AO133" s="575"/>
      <c r="AP133" s="575"/>
      <c r="AQ133" s="575"/>
      <c r="AR133" s="575"/>
    </row>
    <row r="134" spans="2:44">
      <c r="B134" s="562"/>
      <c r="C134" s="567" t="s">
        <v>3</v>
      </c>
      <c r="D134" s="568" t="s">
        <v>44</v>
      </c>
      <c r="E134" s="568" t="s">
        <v>44</v>
      </c>
      <c r="F134" s="568" t="s">
        <v>44</v>
      </c>
      <c r="G134" s="568" t="s">
        <v>44</v>
      </c>
      <c r="H134" s="568">
        <v>7032.2572220000002</v>
      </c>
      <c r="I134" s="568" t="s">
        <v>44</v>
      </c>
      <c r="J134" s="568" t="s">
        <v>44</v>
      </c>
      <c r="K134" s="568">
        <v>7971.2296949999991</v>
      </c>
      <c r="L134" s="568">
        <v>-15.182117999999999</v>
      </c>
      <c r="M134" s="568">
        <v>24216.321434000005</v>
      </c>
      <c r="N134" s="568" t="s">
        <v>44</v>
      </c>
      <c r="O134" s="568">
        <v>16334.724813000001</v>
      </c>
      <c r="P134" s="568" t="s">
        <v>44</v>
      </c>
      <c r="Q134" s="568" t="s">
        <v>44</v>
      </c>
      <c r="R134" s="568" t="s">
        <v>44</v>
      </c>
      <c r="S134" s="568" t="s">
        <v>44</v>
      </c>
      <c r="T134" s="568" t="s">
        <v>44</v>
      </c>
      <c r="U134" s="568" t="s">
        <v>44</v>
      </c>
      <c r="V134" s="568" t="s">
        <v>44</v>
      </c>
      <c r="W134" s="568">
        <f t="shared" si="28"/>
        <v>55539.351046000003</v>
      </c>
      <c r="X134" s="930">
        <f t="shared" si="29"/>
        <v>55539.351046000003</v>
      </c>
      <c r="Y134" s="930">
        <f t="shared" si="30"/>
        <v>0</v>
      </c>
      <c r="Z134" s="575"/>
      <c r="AA134" s="575"/>
      <c r="AB134" s="813"/>
      <c r="AC134" s="575"/>
      <c r="AD134" s="575"/>
      <c r="AE134" s="575"/>
      <c r="AF134" s="575"/>
      <c r="AG134" s="575"/>
      <c r="AH134" s="575"/>
      <c r="AI134" s="575"/>
      <c r="AJ134" s="575"/>
      <c r="AK134" s="575"/>
      <c r="AL134" s="575"/>
      <c r="AM134" s="575"/>
      <c r="AN134" s="575"/>
      <c r="AO134" s="575"/>
      <c r="AP134" s="575"/>
      <c r="AQ134" s="575"/>
      <c r="AR134" s="575"/>
    </row>
    <row r="135" spans="2:44">
      <c r="B135" s="562"/>
      <c r="C135" s="567" t="s">
        <v>4</v>
      </c>
      <c r="D135" s="568">
        <v>10521.000260000001</v>
      </c>
      <c r="E135" s="568">
        <v>4656.3045050000001</v>
      </c>
      <c r="F135" s="568">
        <v>10089.225716000001</v>
      </c>
      <c r="G135" s="568">
        <v>2597.531837</v>
      </c>
      <c r="H135" s="568" t="s">
        <v>44</v>
      </c>
      <c r="I135" s="568" t="s">
        <v>44</v>
      </c>
      <c r="J135" s="568" t="s">
        <v>44</v>
      </c>
      <c r="K135" s="568" t="s">
        <v>44</v>
      </c>
      <c r="L135" s="568">
        <v>6355.6728809999995</v>
      </c>
      <c r="M135" s="568" t="s">
        <v>44</v>
      </c>
      <c r="N135" s="568" t="s">
        <v>44</v>
      </c>
      <c r="O135" s="568" t="s">
        <v>44</v>
      </c>
      <c r="P135" s="568">
        <v>10799.685194</v>
      </c>
      <c r="Q135" s="568" t="s">
        <v>44</v>
      </c>
      <c r="R135" s="568" t="s">
        <v>44</v>
      </c>
      <c r="S135" s="568" t="s">
        <v>44</v>
      </c>
      <c r="T135" s="568" t="s">
        <v>44</v>
      </c>
      <c r="U135" s="568" t="s">
        <v>44</v>
      </c>
      <c r="V135" s="568" t="s">
        <v>44</v>
      </c>
      <c r="W135" s="568">
        <f t="shared" si="28"/>
        <v>45019.420393</v>
      </c>
      <c r="X135" s="930">
        <f t="shared" si="29"/>
        <v>42421.888555999998</v>
      </c>
      <c r="Y135" s="930">
        <f t="shared" si="30"/>
        <v>2597.531837</v>
      </c>
      <c r="Z135" s="575"/>
      <c r="AA135" s="813"/>
      <c r="AB135" s="575"/>
      <c r="AC135" s="575"/>
      <c r="AD135" s="575"/>
      <c r="AE135" s="575"/>
      <c r="AF135" s="575"/>
      <c r="AG135" s="575"/>
      <c r="AH135" s="575"/>
      <c r="AI135" s="575"/>
      <c r="AJ135" s="575"/>
      <c r="AK135" s="575"/>
      <c r="AL135" s="575"/>
      <c r="AM135" s="575"/>
      <c r="AN135" s="575"/>
      <c r="AO135" s="575"/>
      <c r="AP135" s="575"/>
      <c r="AQ135" s="575"/>
      <c r="AR135" s="575"/>
    </row>
    <row r="136" spans="2:44">
      <c r="B136" s="562"/>
      <c r="C136" s="567" t="s">
        <v>66</v>
      </c>
      <c r="D136" s="568" t="s">
        <v>44</v>
      </c>
      <c r="E136" s="568" t="s">
        <v>44</v>
      </c>
      <c r="F136" s="568" t="s">
        <v>44</v>
      </c>
      <c r="G136" s="568">
        <v>1367.258599</v>
      </c>
      <c r="H136" s="568">
        <v>-9.9999999999999995E-7</v>
      </c>
      <c r="I136" s="568">
        <v>5231.0637839999999</v>
      </c>
      <c r="J136" s="568" t="s">
        <v>44</v>
      </c>
      <c r="K136" s="568" t="s">
        <v>44</v>
      </c>
      <c r="L136" s="568" t="s">
        <v>44</v>
      </c>
      <c r="M136" s="568" t="s">
        <v>44</v>
      </c>
      <c r="N136" s="568">
        <v>202.86082999999999</v>
      </c>
      <c r="O136" s="568" t="s">
        <v>44</v>
      </c>
      <c r="P136" s="568" t="s">
        <v>44</v>
      </c>
      <c r="Q136" s="568" t="s">
        <v>44</v>
      </c>
      <c r="R136" s="568" t="s">
        <v>44</v>
      </c>
      <c r="S136" s="568">
        <v>200.394237</v>
      </c>
      <c r="T136" s="568" t="s">
        <v>44</v>
      </c>
      <c r="U136" s="568" t="s">
        <v>44</v>
      </c>
      <c r="V136" s="568" t="s">
        <v>44</v>
      </c>
      <c r="W136" s="568">
        <f t="shared" si="28"/>
        <v>7001.5774490000003</v>
      </c>
      <c r="X136" s="930">
        <f t="shared" si="29"/>
        <v>-9.9999999999999995E-7</v>
      </c>
      <c r="Y136" s="930">
        <f t="shared" si="30"/>
        <v>7001.5774499999998</v>
      </c>
      <c r="Z136" s="575"/>
      <c r="AA136" s="575"/>
      <c r="AB136" s="575"/>
      <c r="AC136" s="813"/>
      <c r="AD136" s="575"/>
      <c r="AE136" s="575"/>
      <c r="AF136" s="575"/>
      <c r="AG136" s="575"/>
      <c r="AH136" s="575"/>
      <c r="AI136" s="575"/>
      <c r="AJ136" s="575"/>
      <c r="AK136" s="575"/>
      <c r="AL136" s="575"/>
      <c r="AM136" s="575"/>
      <c r="AN136" s="575"/>
      <c r="AO136" s="575"/>
      <c r="AP136" s="575"/>
      <c r="AQ136" s="575"/>
      <c r="AR136" s="575"/>
    </row>
    <row r="137" spans="2:44">
      <c r="B137" s="562"/>
      <c r="C137" s="567" t="s">
        <v>67</v>
      </c>
      <c r="D137" s="568">
        <v>7717.7490479999997</v>
      </c>
      <c r="E137" s="568">
        <v>1084.813768</v>
      </c>
      <c r="F137" s="568">
        <v>682.78432199999997</v>
      </c>
      <c r="G137" s="568">
        <v>420.42935599999998</v>
      </c>
      <c r="H137" s="568">
        <v>4147.8455210000002</v>
      </c>
      <c r="I137" s="568">
        <v>2997.3769480000001</v>
      </c>
      <c r="J137" s="568" t="s">
        <v>44</v>
      </c>
      <c r="K137" s="568">
        <v>1658.0720740000002</v>
      </c>
      <c r="L137" s="568" t="s">
        <v>44</v>
      </c>
      <c r="M137" s="568">
        <v>7884.7193910000015</v>
      </c>
      <c r="N137" s="568" t="s">
        <v>44</v>
      </c>
      <c r="O137" s="568" t="s">
        <v>44</v>
      </c>
      <c r="P137" s="568">
        <v>1749.8102530000001</v>
      </c>
      <c r="Q137" s="568">
        <v>1677.0876139999996</v>
      </c>
      <c r="R137" s="568" t="s">
        <v>44</v>
      </c>
      <c r="S137" s="568" t="s">
        <v>44</v>
      </c>
      <c r="T137" s="568">
        <v>3399.9567659999993</v>
      </c>
      <c r="U137" s="568">
        <v>1398.280178</v>
      </c>
      <c r="V137" s="568">
        <v>2246.861844</v>
      </c>
      <c r="W137" s="568">
        <f t="shared" si="28"/>
        <v>37065.787083000003</v>
      </c>
      <c r="X137" s="930">
        <f t="shared" si="29"/>
        <v>33647.980779000005</v>
      </c>
      <c r="Y137" s="930">
        <f t="shared" si="30"/>
        <v>3417.8063040000002</v>
      </c>
      <c r="Z137" s="575"/>
      <c r="AA137" s="575"/>
      <c r="AB137" s="575"/>
      <c r="AC137" s="575"/>
      <c r="AD137" s="575"/>
      <c r="AE137" s="575"/>
      <c r="AF137" s="575"/>
      <c r="AG137" s="575"/>
      <c r="AH137" s="575"/>
      <c r="AI137" s="575"/>
      <c r="AJ137" s="813"/>
      <c r="AK137" s="575"/>
      <c r="AL137" s="575"/>
      <c r="AM137" s="575"/>
      <c r="AN137" s="575"/>
      <c r="AO137" s="575"/>
      <c r="AP137" s="575"/>
      <c r="AQ137" s="575"/>
      <c r="AR137" s="575"/>
    </row>
    <row r="138" spans="2:44">
      <c r="B138" s="562"/>
      <c r="C138" s="567" t="s">
        <v>234</v>
      </c>
      <c r="D138" s="568" t="s">
        <v>44</v>
      </c>
      <c r="E138" s="568" t="s">
        <v>44</v>
      </c>
      <c r="F138" s="568" t="s">
        <v>44</v>
      </c>
      <c r="G138" s="568" t="s">
        <v>44</v>
      </c>
      <c r="H138" s="568" t="s">
        <v>44</v>
      </c>
      <c r="I138" s="568">
        <v>20.233056999999999</v>
      </c>
      <c r="J138" s="568" t="s">
        <v>44</v>
      </c>
      <c r="K138" s="568" t="s">
        <v>44</v>
      </c>
      <c r="L138" s="568" t="s">
        <v>44</v>
      </c>
      <c r="M138" s="568" t="s">
        <v>44</v>
      </c>
      <c r="N138" s="568" t="s">
        <v>44</v>
      </c>
      <c r="O138" s="568" t="s">
        <v>44</v>
      </c>
      <c r="P138" s="568" t="s">
        <v>44</v>
      </c>
      <c r="Q138" s="568" t="s">
        <v>44</v>
      </c>
      <c r="R138" s="568" t="s">
        <v>44</v>
      </c>
      <c r="S138" s="568" t="s">
        <v>44</v>
      </c>
      <c r="T138" s="568" t="s">
        <v>44</v>
      </c>
      <c r="U138" s="568" t="s">
        <v>44</v>
      </c>
      <c r="V138" s="568" t="s">
        <v>44</v>
      </c>
      <c r="W138" s="568">
        <f t="shared" si="28"/>
        <v>20.233056999999999</v>
      </c>
      <c r="X138" s="930">
        <f t="shared" si="29"/>
        <v>0</v>
      </c>
      <c r="Y138" s="930">
        <f t="shared" si="30"/>
        <v>20.233056999999999</v>
      </c>
      <c r="Z138" s="575"/>
      <c r="AA138" s="575"/>
      <c r="AB138" s="575"/>
      <c r="AC138" s="575"/>
      <c r="AD138" s="575"/>
      <c r="AE138" s="575"/>
      <c r="AF138" s="575"/>
      <c r="AG138" s="575"/>
      <c r="AH138" s="575"/>
      <c r="AI138" s="575"/>
      <c r="AJ138" s="575"/>
      <c r="AK138" s="575"/>
      <c r="AL138" s="575"/>
      <c r="AM138" s="575"/>
      <c r="AN138" s="575"/>
      <c r="AO138" s="575"/>
      <c r="AP138" s="575"/>
      <c r="AQ138" s="575"/>
      <c r="AR138" s="575"/>
    </row>
    <row r="139" spans="2:44">
      <c r="B139" s="562"/>
      <c r="C139" s="567" t="s">
        <v>235</v>
      </c>
      <c r="D139" s="568">
        <v>7192.0100330000005</v>
      </c>
      <c r="E139" s="568">
        <v>4596.617815999999</v>
      </c>
      <c r="F139" s="568">
        <v>925.01983900000005</v>
      </c>
      <c r="G139" s="568">
        <v>2.9242759999999999</v>
      </c>
      <c r="H139" s="568">
        <v>2175.5139369999997</v>
      </c>
      <c r="I139" s="568">
        <v>395.92533300000002</v>
      </c>
      <c r="J139" s="568">
        <v>65.882127999999994</v>
      </c>
      <c r="K139" s="568">
        <v>7507.1672630000003</v>
      </c>
      <c r="L139" s="568">
        <v>10993.185937</v>
      </c>
      <c r="M139" s="568">
        <v>2825.1242340000003</v>
      </c>
      <c r="N139" s="568" t="s">
        <v>44</v>
      </c>
      <c r="O139" s="568" t="s">
        <v>44</v>
      </c>
      <c r="P139" s="568">
        <v>6903.686064999999</v>
      </c>
      <c r="Q139" s="568">
        <v>976.65052199999991</v>
      </c>
      <c r="R139" s="568" t="s">
        <v>44</v>
      </c>
      <c r="S139" s="568" t="s">
        <v>44</v>
      </c>
      <c r="T139" s="568">
        <v>434.66199999999998</v>
      </c>
      <c r="U139" s="568">
        <v>2584.9365960000005</v>
      </c>
      <c r="V139" s="568">
        <v>327.64958200000001</v>
      </c>
      <c r="W139" s="568">
        <f t="shared" ref="W139:W145" si="31">SUM(D139:V139)</f>
        <v>47906.955560999995</v>
      </c>
      <c r="X139" s="930">
        <f t="shared" si="29"/>
        <v>47508.105951999998</v>
      </c>
      <c r="Y139" s="930">
        <f t="shared" si="30"/>
        <v>398.84960900000004</v>
      </c>
      <c r="Z139" s="575"/>
      <c r="AA139" s="575"/>
      <c r="AB139" s="575"/>
      <c r="AC139" s="575"/>
      <c r="AD139" s="575"/>
      <c r="AE139" s="575"/>
      <c r="AF139" s="575"/>
      <c r="AG139" s="575"/>
      <c r="AH139" s="575"/>
      <c r="AI139" s="575"/>
      <c r="AJ139" s="575"/>
      <c r="AK139" s="575"/>
      <c r="AL139" s="575"/>
      <c r="AM139" s="575"/>
      <c r="AN139" s="575"/>
      <c r="AO139" s="575"/>
      <c r="AP139" s="575"/>
      <c r="AQ139" s="575"/>
      <c r="AR139" s="575"/>
    </row>
    <row r="140" spans="2:44">
      <c r="B140" s="562"/>
      <c r="C140" s="567" t="s">
        <v>236</v>
      </c>
      <c r="D140" s="568">
        <v>1583.6171030000003</v>
      </c>
      <c r="E140" s="568">
        <v>311.369912</v>
      </c>
      <c r="F140" s="568">
        <v>0.61365199999999998</v>
      </c>
      <c r="G140" s="568">
        <v>123.336995</v>
      </c>
      <c r="H140" s="568">
        <v>543.78142300000002</v>
      </c>
      <c r="I140" s="568">
        <v>273.626665</v>
      </c>
      <c r="J140" s="568">
        <v>1.9441929999999998</v>
      </c>
      <c r="K140" s="568">
        <v>1744.7993650000003</v>
      </c>
      <c r="L140" s="568">
        <v>899.50053400000002</v>
      </c>
      <c r="M140" s="568">
        <v>420.80478999999997</v>
      </c>
      <c r="N140" s="568" t="s">
        <v>44</v>
      </c>
      <c r="O140" s="568">
        <v>1119.601173</v>
      </c>
      <c r="P140" s="568">
        <v>20.858726999999995</v>
      </c>
      <c r="Q140" s="568">
        <v>139.538906</v>
      </c>
      <c r="R140" s="568">
        <v>91.954118999999992</v>
      </c>
      <c r="S140" s="568">
        <v>7.6868999999999993E-2</v>
      </c>
      <c r="T140" s="568">
        <v>774.62702000000002</v>
      </c>
      <c r="U140" s="568">
        <v>316.45458700000006</v>
      </c>
      <c r="V140" s="568">
        <v>31.246659999999999</v>
      </c>
      <c r="W140" s="568">
        <f t="shared" si="31"/>
        <v>8397.7526930000004</v>
      </c>
      <c r="X140" s="930">
        <f t="shared" si="29"/>
        <v>8000.7121639999996</v>
      </c>
      <c r="Y140" s="930">
        <f t="shared" si="30"/>
        <v>397.04052899999999</v>
      </c>
      <c r="Z140" s="575"/>
      <c r="AA140" s="575"/>
      <c r="AB140" s="575"/>
      <c r="AC140" s="575"/>
      <c r="AD140" s="575"/>
      <c r="AE140" s="575"/>
      <c r="AF140" s="575"/>
      <c r="AG140" s="575"/>
      <c r="AH140" s="575"/>
      <c r="AI140" s="575"/>
      <c r="AJ140" s="575"/>
      <c r="AK140" s="575"/>
      <c r="AL140" s="575"/>
      <c r="AM140" s="813"/>
      <c r="AN140" s="575"/>
      <c r="AO140" s="575"/>
      <c r="AP140" s="575"/>
      <c r="AQ140" s="575"/>
      <c r="AR140" s="575"/>
    </row>
    <row r="141" spans="2:44">
      <c r="B141" s="562"/>
      <c r="C141" s="567" t="s">
        <v>237</v>
      </c>
      <c r="D141" s="568">
        <v>2319.75783</v>
      </c>
      <c r="E141" s="568" t="s">
        <v>44</v>
      </c>
      <c r="F141" s="568" t="s">
        <v>44</v>
      </c>
      <c r="G141" s="568" t="s">
        <v>44</v>
      </c>
      <c r="H141" s="568">
        <v>98.827682999999993</v>
      </c>
      <c r="I141" s="568" t="s">
        <v>44</v>
      </c>
      <c r="J141" s="568" t="s">
        <v>44</v>
      </c>
      <c r="K141" s="568">
        <v>742.67802900000004</v>
      </c>
      <c r="L141" s="568" t="s">
        <v>44</v>
      </c>
      <c r="M141" s="568">
        <v>87.196204999999992</v>
      </c>
      <c r="N141" s="568" t="s">
        <v>44</v>
      </c>
      <c r="O141" s="568">
        <v>2056.386426</v>
      </c>
      <c r="P141" s="568" t="s">
        <v>44</v>
      </c>
      <c r="Q141" s="568" t="s">
        <v>44</v>
      </c>
      <c r="R141" s="568" t="s">
        <v>44</v>
      </c>
      <c r="S141" s="568" t="s">
        <v>44</v>
      </c>
      <c r="T141" s="568">
        <v>43.106291999999996</v>
      </c>
      <c r="U141" s="568" t="s">
        <v>44</v>
      </c>
      <c r="V141" s="568" t="s">
        <v>44</v>
      </c>
      <c r="W141" s="568">
        <f t="shared" si="31"/>
        <v>5347.9524650000003</v>
      </c>
      <c r="X141" s="930">
        <f t="shared" si="29"/>
        <v>5347.9524650000003</v>
      </c>
      <c r="Y141" s="930">
        <f t="shared" si="30"/>
        <v>0</v>
      </c>
      <c r="Z141" s="575"/>
      <c r="AA141" s="575"/>
      <c r="AB141" s="575"/>
      <c r="AC141" s="575"/>
      <c r="AD141" s="575"/>
      <c r="AE141" s="575"/>
      <c r="AF141" s="575"/>
      <c r="AG141" s="575"/>
      <c r="AH141" s="575"/>
      <c r="AI141" s="575"/>
      <c r="AJ141" s="575"/>
      <c r="AK141" s="575"/>
      <c r="AL141" s="575"/>
      <c r="AM141" s="575"/>
      <c r="AN141" s="575"/>
      <c r="AO141" s="575"/>
      <c r="AP141" s="575"/>
      <c r="AQ141" s="575"/>
      <c r="AR141" s="575"/>
    </row>
    <row r="142" spans="2:44">
      <c r="B142" s="562"/>
      <c r="C142" s="567" t="s">
        <v>294</v>
      </c>
      <c r="D142" s="568">
        <v>1388.8315689999999</v>
      </c>
      <c r="E142" s="568">
        <v>57.833376000000001</v>
      </c>
      <c r="F142" s="568">
        <v>271.44284500000003</v>
      </c>
      <c r="G142" s="568">
        <v>1.6267410000000002</v>
      </c>
      <c r="H142" s="568">
        <v>32.437815000000001</v>
      </c>
      <c r="I142" s="568">
        <v>9.5652589999999993</v>
      </c>
      <c r="J142" s="568">
        <v>83.494890999999996</v>
      </c>
      <c r="K142" s="568">
        <v>265.55059599999998</v>
      </c>
      <c r="L142" s="568">
        <v>263.33266900000001</v>
      </c>
      <c r="M142" s="568">
        <v>186.638216</v>
      </c>
      <c r="N142" s="568" t="s">
        <v>44</v>
      </c>
      <c r="O142" s="568">
        <v>233.85979500000002</v>
      </c>
      <c r="P142" s="568">
        <v>252.515625</v>
      </c>
      <c r="Q142" s="568">
        <v>9.5154589999999981</v>
      </c>
      <c r="R142" s="568">
        <v>149.862472</v>
      </c>
      <c r="S142" s="568" t="s">
        <v>44</v>
      </c>
      <c r="T142" s="568">
        <v>53.861952000000002</v>
      </c>
      <c r="U142" s="568">
        <v>305.44717900000001</v>
      </c>
      <c r="V142" s="568">
        <v>44.531423000000011</v>
      </c>
      <c r="W142" s="568">
        <f t="shared" si="31"/>
        <v>3610.3478819999996</v>
      </c>
      <c r="X142" s="930">
        <f t="shared" si="29"/>
        <v>3599.1558819999996</v>
      </c>
      <c r="Y142" s="930">
        <f t="shared" si="30"/>
        <v>11.192</v>
      </c>
      <c r="Z142" s="575"/>
      <c r="AA142" s="575"/>
      <c r="AB142" s="575"/>
      <c r="AC142" s="575"/>
      <c r="AD142" s="575"/>
      <c r="AE142" s="575"/>
      <c r="AF142" s="575"/>
      <c r="AG142" s="575"/>
      <c r="AH142" s="575"/>
      <c r="AI142" s="575"/>
      <c r="AJ142" s="575"/>
      <c r="AK142" s="575"/>
      <c r="AL142" s="575"/>
      <c r="AM142" s="575"/>
      <c r="AN142" s="575"/>
      <c r="AO142" s="575"/>
      <c r="AP142" s="575"/>
      <c r="AQ142" s="575"/>
      <c r="AR142" s="575"/>
    </row>
    <row r="143" spans="2:44">
      <c r="B143" s="562"/>
      <c r="C143" s="567" t="s">
        <v>247</v>
      </c>
      <c r="D143" s="568">
        <v>5274.3415100000002</v>
      </c>
      <c r="E143" s="568">
        <v>2967.7914609999998</v>
      </c>
      <c r="F143" s="568">
        <v>391.82748700000002</v>
      </c>
      <c r="G143" s="568">
        <v>36.244233999999999</v>
      </c>
      <c r="H143" s="568">
        <v>1590.939932</v>
      </c>
      <c r="I143" s="568" t="s">
        <v>44</v>
      </c>
      <c r="J143" s="568">
        <v>1165.282101</v>
      </c>
      <c r="K143" s="568">
        <v>1088.1395560000001</v>
      </c>
      <c r="L143" s="568">
        <v>2333.008699</v>
      </c>
      <c r="M143" s="568">
        <v>5086.7337890000008</v>
      </c>
      <c r="N143" s="568" t="s">
        <v>44</v>
      </c>
      <c r="O143" s="568">
        <v>53.094290999999998</v>
      </c>
      <c r="P143" s="568">
        <v>2831.012412</v>
      </c>
      <c r="Q143" s="568">
        <v>74.725203999999991</v>
      </c>
      <c r="R143" s="568">
        <v>704.24617499999988</v>
      </c>
      <c r="S143" s="568" t="s">
        <v>44</v>
      </c>
      <c r="T143" s="568">
        <v>1688.4028469999998</v>
      </c>
      <c r="U143" s="568">
        <v>902.92391099999998</v>
      </c>
      <c r="V143" s="568">
        <v>2023.0930940000001</v>
      </c>
      <c r="W143" s="568">
        <f t="shared" si="31"/>
        <v>28211.806703000002</v>
      </c>
      <c r="X143" s="930">
        <f t="shared" si="29"/>
        <v>28175.562469000004</v>
      </c>
      <c r="Y143" s="930">
        <f t="shared" si="30"/>
        <v>36.244233999999999</v>
      </c>
      <c r="Z143" s="575"/>
      <c r="AA143" s="575"/>
      <c r="AB143" s="575"/>
      <c r="AC143" s="575"/>
      <c r="AD143" s="575"/>
      <c r="AE143" s="575"/>
      <c r="AF143" s="575"/>
      <c r="AG143" s="575"/>
      <c r="AH143" s="575"/>
      <c r="AI143" s="575"/>
      <c r="AJ143" s="575"/>
      <c r="AK143" s="575"/>
      <c r="AL143" s="575"/>
      <c r="AM143" s="575"/>
      <c r="AN143" s="575"/>
      <c r="AO143" s="575"/>
      <c r="AP143" s="575"/>
      <c r="AQ143" s="575"/>
      <c r="AR143" s="575"/>
    </row>
    <row r="144" spans="2:44">
      <c r="B144" s="562"/>
      <c r="C144" s="567" t="s">
        <v>430</v>
      </c>
      <c r="D144" s="568">
        <v>298.96065300000004</v>
      </c>
      <c r="E144" s="568">
        <v>413.40268900000001</v>
      </c>
      <c r="F144" s="568">
        <v>734.20955700000002</v>
      </c>
      <c r="G144" s="568">
        <v>143.87866799999998</v>
      </c>
      <c r="H144" s="568">
        <v>53.739619999999995</v>
      </c>
      <c r="I144" s="568" t="s">
        <v>44</v>
      </c>
      <c r="J144" s="568">
        <v>36.843276500000002</v>
      </c>
      <c r="K144" s="568" t="s">
        <v>44</v>
      </c>
      <c r="L144" s="568" t="s">
        <v>44</v>
      </c>
      <c r="M144" s="568">
        <v>145.20907250000005</v>
      </c>
      <c r="N144" s="568" t="s">
        <v>44</v>
      </c>
      <c r="O144" s="568" t="s">
        <v>44</v>
      </c>
      <c r="P144" s="568">
        <v>178.46456799999999</v>
      </c>
      <c r="Q144" s="568" t="s">
        <v>44</v>
      </c>
      <c r="R144" s="568">
        <v>70.703084500000017</v>
      </c>
      <c r="S144" s="568">
        <v>4.9769860000000001</v>
      </c>
      <c r="T144" s="568" t="s">
        <v>44</v>
      </c>
      <c r="U144" s="568" t="s">
        <v>44</v>
      </c>
      <c r="V144" s="568">
        <v>527.5963405</v>
      </c>
      <c r="W144" s="568">
        <f>SUM(D144:V144)</f>
        <v>2607.9845150000001</v>
      </c>
      <c r="X144" s="930">
        <f t="shared" si="29"/>
        <v>2459.1288610000001</v>
      </c>
      <c r="Y144" s="930">
        <f t="shared" si="30"/>
        <v>148.85565399999999</v>
      </c>
      <c r="Z144" s="575"/>
      <c r="AA144" s="575"/>
      <c r="AB144" s="575"/>
      <c r="AC144" s="575"/>
      <c r="AD144" s="575"/>
      <c r="AE144" s="575"/>
      <c r="AF144" s="575"/>
      <c r="AG144" s="575"/>
      <c r="AH144" s="575"/>
      <c r="AI144" s="575"/>
      <c r="AJ144" s="575"/>
      <c r="AK144" s="575"/>
      <c r="AL144" s="575"/>
      <c r="AM144" s="575"/>
      <c r="AN144" s="575"/>
      <c r="AO144" s="575"/>
      <c r="AP144" s="575"/>
      <c r="AQ144" s="575"/>
      <c r="AR144" s="575"/>
    </row>
    <row r="145" spans="2:45">
      <c r="B145" s="562"/>
      <c r="C145" s="567" t="s">
        <v>429</v>
      </c>
      <c r="D145" s="568" t="s">
        <v>44</v>
      </c>
      <c r="E145" s="568" t="s">
        <v>44</v>
      </c>
      <c r="F145" s="568" t="s">
        <v>44</v>
      </c>
      <c r="G145" s="568">
        <v>143.87866799999998</v>
      </c>
      <c r="H145" s="568" t="s">
        <v>44</v>
      </c>
      <c r="I145" s="568" t="s">
        <v>44</v>
      </c>
      <c r="J145" s="568">
        <v>36.843276500000002</v>
      </c>
      <c r="K145" s="568" t="s">
        <v>44</v>
      </c>
      <c r="L145" s="568" t="s">
        <v>44</v>
      </c>
      <c r="M145" s="568">
        <v>141.39558049999999</v>
      </c>
      <c r="N145" s="568" t="s">
        <v>44</v>
      </c>
      <c r="O145" s="568" t="s">
        <v>44</v>
      </c>
      <c r="P145" s="568">
        <v>178.46456799999999</v>
      </c>
      <c r="Q145" s="568" t="s">
        <v>44</v>
      </c>
      <c r="R145" s="568">
        <v>70.703084500000017</v>
      </c>
      <c r="S145" s="568">
        <v>4.9769860000000001</v>
      </c>
      <c r="T145" s="568" t="s">
        <v>44</v>
      </c>
      <c r="U145" s="568" t="s">
        <v>44</v>
      </c>
      <c r="V145" s="568">
        <v>300.74392349999999</v>
      </c>
      <c r="W145" s="568">
        <f t="shared" si="31"/>
        <v>877.00608699999998</v>
      </c>
      <c r="X145" s="930">
        <f t="shared" si="29"/>
        <v>728.15043300000002</v>
      </c>
      <c r="Y145" s="930">
        <f t="shared" si="30"/>
        <v>148.85565399999999</v>
      </c>
      <c r="Z145" s="575"/>
      <c r="AA145" s="575"/>
      <c r="AB145" s="575"/>
      <c r="AC145" s="575"/>
      <c r="AD145" s="575"/>
      <c r="AE145" s="575"/>
      <c r="AF145" s="575"/>
      <c r="AG145" s="575"/>
      <c r="AH145" s="575"/>
      <c r="AI145" s="575"/>
      <c r="AJ145" s="575"/>
      <c r="AK145" s="575"/>
      <c r="AL145" s="575"/>
      <c r="AM145" s="575"/>
      <c r="AN145" s="575"/>
      <c r="AO145" s="575"/>
      <c r="AP145" s="575"/>
      <c r="AQ145" s="575"/>
      <c r="AR145" s="575"/>
    </row>
    <row r="146" spans="2:45">
      <c r="B146" s="562"/>
      <c r="C146" s="569" t="s">
        <v>255</v>
      </c>
      <c r="D146" s="571">
        <f t="shared" ref="D146:W146" si="32">SUM(D132:D145)</f>
        <v>36993.020155999999</v>
      </c>
      <c r="E146" s="571">
        <f t="shared" ref="E146:F146" si="33">SUM(E132:E145)</f>
        <v>16734.140852</v>
      </c>
      <c r="F146" s="571">
        <f t="shared" si="33"/>
        <v>14085.679985000001</v>
      </c>
      <c r="G146" s="571">
        <f t="shared" ref="G146:I146" si="34">SUM(G132:G145)</f>
        <v>4837.1093739999997</v>
      </c>
      <c r="H146" s="571">
        <f t="shared" si="34"/>
        <v>17060.934824</v>
      </c>
      <c r="I146" s="571">
        <f t="shared" si="34"/>
        <v>8931.0630249999995</v>
      </c>
      <c r="J146" s="571">
        <f t="shared" ref="J146:Q146" si="35">SUM(J132:J145)</f>
        <v>1964.1843390000001</v>
      </c>
      <c r="K146" s="571">
        <f t="shared" si="35"/>
        <v>21429.232182</v>
      </c>
      <c r="L146" s="571">
        <f t="shared" si="35"/>
        <v>25335.926985999999</v>
      </c>
      <c r="M146" s="571">
        <f t="shared" si="35"/>
        <v>44806.158747000009</v>
      </c>
      <c r="N146" s="571">
        <f t="shared" si="35"/>
        <v>202.86082999999999</v>
      </c>
      <c r="O146" s="571">
        <f t="shared" si="35"/>
        <v>21171.644759000003</v>
      </c>
      <c r="P146" s="571">
        <f t="shared" si="35"/>
        <v>26201.090484999997</v>
      </c>
      <c r="Q146" s="571">
        <f t="shared" si="35"/>
        <v>2963.2606079999991</v>
      </c>
      <c r="R146" s="571">
        <f t="shared" ref="R146:V146" si="36">SUM(R132:R145)</f>
        <v>1226.5921679999997</v>
      </c>
      <c r="S146" s="571">
        <f t="shared" si="36"/>
        <v>210.42507800000001</v>
      </c>
      <c r="T146" s="571">
        <f t="shared" si="36"/>
        <v>6469.1606159999992</v>
      </c>
      <c r="U146" s="571">
        <f t="shared" si="36"/>
        <v>5886.3938070000004</v>
      </c>
      <c r="V146" s="571">
        <f t="shared" si="36"/>
        <v>5796.8792819999999</v>
      </c>
      <c r="W146" s="570">
        <f t="shared" si="32"/>
        <v>262305.758103</v>
      </c>
      <c r="X146" s="930">
        <f t="shared" si="29"/>
        <v>248124.29979600001</v>
      </c>
      <c r="Y146" s="930">
        <f t="shared" si="30"/>
        <v>14181.458306999999</v>
      </c>
      <c r="Z146" s="575"/>
      <c r="AA146" s="575"/>
      <c r="AB146" s="575"/>
      <c r="AC146" s="575"/>
      <c r="AD146" s="575"/>
      <c r="AE146" s="575"/>
      <c r="AF146" s="575"/>
      <c r="AG146" s="575"/>
      <c r="AH146" s="575"/>
      <c r="AI146" s="575"/>
      <c r="AJ146" s="575"/>
      <c r="AK146" s="575"/>
      <c r="AL146" s="575"/>
      <c r="AM146" s="575"/>
      <c r="AN146" s="575"/>
      <c r="AO146" s="575"/>
      <c r="AP146" s="575"/>
      <c r="AQ146" s="575"/>
      <c r="AR146" s="575"/>
      <c r="AS146" s="575"/>
    </row>
    <row r="147" spans="2:45">
      <c r="B147" s="562"/>
      <c r="C147" s="567" t="s">
        <v>329</v>
      </c>
      <c r="D147" s="568">
        <v>-224.00954299999998</v>
      </c>
      <c r="E147" s="568">
        <v>-212.35473900000002</v>
      </c>
      <c r="F147" s="568">
        <v>-21.576768000000001</v>
      </c>
      <c r="G147" s="568" t="s">
        <v>44</v>
      </c>
      <c r="H147" s="568">
        <v>-1344.875346</v>
      </c>
      <c r="I147" s="568" t="s">
        <v>44</v>
      </c>
      <c r="J147" s="568">
        <v>-591.89989700000001</v>
      </c>
      <c r="K147" s="568">
        <v>-65.748226658000007</v>
      </c>
      <c r="L147" s="568">
        <v>-749.07252399999993</v>
      </c>
      <c r="M147" s="568">
        <v>-165.27581900000001</v>
      </c>
      <c r="N147" s="568" t="s">
        <v>44</v>
      </c>
      <c r="O147" s="568">
        <v>-36.971359999999997</v>
      </c>
      <c r="P147" s="568">
        <v>-195.79676499999999</v>
      </c>
      <c r="Q147" s="568" t="s">
        <v>44</v>
      </c>
      <c r="R147" s="568" t="s">
        <v>44</v>
      </c>
      <c r="S147" s="568" t="s">
        <v>44</v>
      </c>
      <c r="T147" s="568" t="s">
        <v>44</v>
      </c>
      <c r="U147" s="568" t="s">
        <v>44</v>
      </c>
      <c r="V147" s="568" t="s">
        <v>44</v>
      </c>
      <c r="W147" s="568">
        <f>SUM(D147:V147)</f>
        <v>-3607.5809876580006</v>
      </c>
      <c r="X147" s="930">
        <f t="shared" ref="X147:X149" si="37">SUM(D147:F147,H147,J147:M147,O147:R147,T147:V147)</f>
        <v>-3607.5809876580006</v>
      </c>
      <c r="Y147" s="930">
        <f t="shared" ref="Y147:Y149" si="38">SUM(G147,I147,N147,S147)</f>
        <v>0</v>
      </c>
    </row>
    <row r="148" spans="2:45">
      <c r="B148" s="562"/>
      <c r="C148" s="567" t="s">
        <v>330</v>
      </c>
      <c r="D148" s="568">
        <v>3395.5550740000003</v>
      </c>
      <c r="E148" s="568">
        <v>-5856.0148880000006</v>
      </c>
      <c r="F148" s="568">
        <v>-3463.4302239999997</v>
      </c>
      <c r="G148" s="568">
        <v>1179.3066420000002</v>
      </c>
      <c r="H148" s="568">
        <v>11233.911093999999</v>
      </c>
      <c r="I148" s="568" t="s">
        <v>44</v>
      </c>
      <c r="J148" s="568">
        <v>2999.9066630000002</v>
      </c>
      <c r="K148" s="568">
        <v>-9648.445721</v>
      </c>
      <c r="L148" s="568">
        <v>-10511.121545</v>
      </c>
      <c r="M148" s="568">
        <v>3158.9857190000002</v>
      </c>
      <c r="N148" s="568" t="s">
        <v>44</v>
      </c>
      <c r="O148" s="568">
        <v>-16112.353558999999</v>
      </c>
      <c r="P148" s="568">
        <v>-6106.9797799999997</v>
      </c>
      <c r="Q148" s="568">
        <v>-1259.140048</v>
      </c>
      <c r="R148" s="568">
        <v>27361.655191000002</v>
      </c>
      <c r="S148" s="568" t="s">
        <v>44</v>
      </c>
      <c r="T148" s="568">
        <v>2905.3335630000001</v>
      </c>
      <c r="U148" s="568">
        <v>-833.77702699999998</v>
      </c>
      <c r="V148" s="568">
        <v>10725.60238</v>
      </c>
      <c r="W148" s="568">
        <f>SUM(D148:V148)</f>
        <v>9168.9935340000047</v>
      </c>
      <c r="X148" s="930">
        <f t="shared" si="37"/>
        <v>7989.6868920000015</v>
      </c>
      <c r="Y148" s="930">
        <f t="shared" si="38"/>
        <v>1179.3066420000002</v>
      </c>
    </row>
    <row r="149" spans="2:45">
      <c r="B149" s="562"/>
      <c r="C149" s="564" t="s">
        <v>35</v>
      </c>
      <c r="D149" s="573">
        <f t="shared" ref="D149" si="39">SUM(D146:D148)</f>
        <v>40164.565687000002</v>
      </c>
      <c r="E149" s="573">
        <f t="shared" ref="E149:F149" si="40">SUM(E146:E148)</f>
        <v>10665.771225</v>
      </c>
      <c r="F149" s="573">
        <f t="shared" si="40"/>
        <v>10600.672993</v>
      </c>
      <c r="G149" s="573">
        <f t="shared" ref="G149:I149" si="41">SUM(G146:G148)</f>
        <v>6016.4160160000001</v>
      </c>
      <c r="H149" s="573">
        <f t="shared" si="41"/>
        <v>26949.970571999998</v>
      </c>
      <c r="I149" s="573">
        <f t="shared" si="41"/>
        <v>8931.0630249999995</v>
      </c>
      <c r="J149" s="573">
        <f t="shared" ref="J149:Q149" si="42">SUM(J146:J148)</f>
        <v>4372.1911049999999</v>
      </c>
      <c r="K149" s="573">
        <f t="shared" si="42"/>
        <v>11715.038234341999</v>
      </c>
      <c r="L149" s="573">
        <f t="shared" si="42"/>
        <v>14075.732916999999</v>
      </c>
      <c r="M149" s="573">
        <f t="shared" si="42"/>
        <v>47799.86864700001</v>
      </c>
      <c r="N149" s="573">
        <f t="shared" si="42"/>
        <v>202.86082999999999</v>
      </c>
      <c r="O149" s="573">
        <f t="shared" si="42"/>
        <v>5022.3198400000038</v>
      </c>
      <c r="P149" s="573">
        <f t="shared" si="42"/>
        <v>19898.31394</v>
      </c>
      <c r="Q149" s="573">
        <f t="shared" si="42"/>
        <v>1704.1205599999992</v>
      </c>
      <c r="R149" s="573">
        <f t="shared" ref="R149:V149" si="43">SUM(R146:R148)</f>
        <v>28588.247359000001</v>
      </c>
      <c r="S149" s="573">
        <f t="shared" si="43"/>
        <v>210.42507800000001</v>
      </c>
      <c r="T149" s="573">
        <f t="shared" si="43"/>
        <v>9374.4941789999993</v>
      </c>
      <c r="U149" s="573">
        <f t="shared" si="43"/>
        <v>5052.6167800000003</v>
      </c>
      <c r="V149" s="573">
        <f t="shared" si="43"/>
        <v>16522.481661999998</v>
      </c>
      <c r="W149" s="572">
        <f>W146+W147+W148</f>
        <v>267867.17064934201</v>
      </c>
      <c r="X149" s="930">
        <f t="shared" si="37"/>
        <v>252506.40570034206</v>
      </c>
      <c r="Y149" s="930">
        <f t="shared" si="38"/>
        <v>15360.764948999999</v>
      </c>
    </row>
    <row r="150" spans="2:45">
      <c r="B150" s="562"/>
      <c r="C150" s="562"/>
      <c r="D150" s="574"/>
      <c r="E150" s="574"/>
      <c r="F150" s="574"/>
      <c r="G150" s="877"/>
      <c r="H150" s="574"/>
      <c r="I150" s="877"/>
      <c r="J150" s="574"/>
      <c r="K150" s="574"/>
      <c r="L150" s="574"/>
      <c r="M150" s="574"/>
      <c r="N150" s="877"/>
      <c r="O150" s="574"/>
      <c r="P150" s="574"/>
      <c r="Q150" s="574"/>
      <c r="R150" s="574"/>
      <c r="S150" s="877"/>
      <c r="T150" s="574"/>
      <c r="U150" s="574"/>
      <c r="V150" s="574"/>
      <c r="W150" s="918">
        <f>SUM(W132,W138:W142,W145)</f>
        <v>84610.866495659997</v>
      </c>
      <c r="X150" s="913">
        <f>SUM(X132,X138:X142,X145)</f>
        <v>83631.423667659998</v>
      </c>
      <c r="Y150" s="498"/>
    </row>
    <row r="151" spans="2:45">
      <c r="C151" s="563" t="s">
        <v>579</v>
      </c>
      <c r="D151" s="589"/>
      <c r="E151" s="589"/>
      <c r="F151" s="589"/>
      <c r="G151" s="589"/>
      <c r="H151" s="589"/>
      <c r="I151" s="589"/>
      <c r="J151" s="589"/>
      <c r="K151" s="589"/>
      <c r="L151" s="589"/>
      <c r="M151" s="589"/>
      <c r="N151" s="563"/>
      <c r="O151" s="589"/>
      <c r="P151" s="589"/>
      <c r="Q151" s="589"/>
      <c r="R151" s="589"/>
      <c r="S151" s="589"/>
      <c r="T151" s="589"/>
      <c r="U151" s="589"/>
      <c r="V151" s="589"/>
      <c r="W151" s="919">
        <f>SUM(W133:W137,W143:W144)</f>
        <v>177694.89160734002</v>
      </c>
      <c r="X151" s="913">
        <f>SUM(X133:X137,X143:X144)</f>
        <v>164492.87612834002</v>
      </c>
      <c r="Y151" s="498"/>
    </row>
    <row r="152" spans="2:45" ht="81.75">
      <c r="C152" s="564"/>
      <c r="D152" s="565" t="s">
        <v>310</v>
      </c>
      <c r="E152" s="565" t="s">
        <v>311</v>
      </c>
      <c r="F152" s="565" t="s">
        <v>312</v>
      </c>
      <c r="G152" s="565" t="s">
        <v>313</v>
      </c>
      <c r="H152" s="565" t="s">
        <v>314</v>
      </c>
      <c r="I152" s="565" t="s">
        <v>315</v>
      </c>
      <c r="J152" s="565" t="s">
        <v>316</v>
      </c>
      <c r="K152" s="565" t="s">
        <v>317</v>
      </c>
      <c r="L152" s="565" t="s">
        <v>318</v>
      </c>
      <c r="M152" s="565" t="s">
        <v>319</v>
      </c>
      <c r="N152" s="565" t="s">
        <v>262</v>
      </c>
      <c r="O152" s="565" t="s">
        <v>320</v>
      </c>
      <c r="P152" s="565" t="s">
        <v>321</v>
      </c>
      <c r="Q152" s="565" t="s">
        <v>322</v>
      </c>
      <c r="R152" s="565" t="s">
        <v>139</v>
      </c>
      <c r="S152" s="565" t="s">
        <v>242</v>
      </c>
      <c r="T152" s="565" t="s">
        <v>323</v>
      </c>
      <c r="U152" s="565" t="s">
        <v>324</v>
      </c>
      <c r="V152" s="565" t="s">
        <v>325</v>
      </c>
      <c r="W152" s="566" t="s">
        <v>409</v>
      </c>
      <c r="X152" s="929" t="s">
        <v>431</v>
      </c>
      <c r="Y152" s="929" t="s">
        <v>432</v>
      </c>
      <c r="Z152" s="929"/>
      <c r="AA152" s="812"/>
      <c r="AC152" s="812"/>
      <c r="AD152" s="812"/>
      <c r="AE152" s="812"/>
      <c r="AF152" s="812"/>
      <c r="AG152" s="812"/>
      <c r="AH152" s="812"/>
      <c r="AI152" s="812"/>
      <c r="AJ152" s="812"/>
      <c r="AK152" s="812"/>
      <c r="AL152" s="812"/>
      <c r="AM152" s="812"/>
      <c r="AN152" s="812"/>
      <c r="AO152" s="812"/>
      <c r="AP152" s="812"/>
      <c r="AQ152" s="812"/>
    </row>
    <row r="153" spans="2:45">
      <c r="C153" s="567" t="s">
        <v>233</v>
      </c>
      <c r="D153" s="568">
        <v>755.52062123999997</v>
      </c>
      <c r="E153" s="568">
        <v>3880.5466310000002</v>
      </c>
      <c r="F153" s="568">
        <v>2229.1487935</v>
      </c>
      <c r="G153" s="568" t="s">
        <v>44</v>
      </c>
      <c r="H153" s="568">
        <v>417.34622300000001</v>
      </c>
      <c r="I153" s="568">
        <v>3.275909</v>
      </c>
      <c r="J153" s="568">
        <v>318.67855200000002</v>
      </c>
      <c r="K153" s="568">
        <v>769.29089499999998</v>
      </c>
      <c r="L153" s="568">
        <v>8057.0778345400004</v>
      </c>
      <c r="M153" s="568">
        <v>5373.7069427759998</v>
      </c>
      <c r="N153" s="568" t="s">
        <v>44</v>
      </c>
      <c r="O153" s="568">
        <v>2305.1733572160001</v>
      </c>
      <c r="P153" s="568">
        <v>8525.6863076000009</v>
      </c>
      <c r="Q153" s="568">
        <v>167.30912700000002</v>
      </c>
      <c r="R153" s="568">
        <v>122.881148</v>
      </c>
      <c r="S153" s="568" t="s">
        <v>44</v>
      </c>
      <c r="T153" s="568">
        <v>78.491443000000004</v>
      </c>
      <c r="U153" s="568">
        <v>660.60083299999997</v>
      </c>
      <c r="V153" s="568">
        <v>441.62511800000004</v>
      </c>
      <c r="W153" s="568">
        <f t="shared" ref="W153:W166" si="44">SUM(D153:V153)</f>
        <v>34106.359735872</v>
      </c>
      <c r="X153" s="930">
        <f>SUM(D153:F153,H153,J153:M153,O153:R153,T153:V153)</f>
        <v>34103.083826872004</v>
      </c>
      <c r="Y153" s="930">
        <f>SUM(G153,I153,N153,S153)</f>
        <v>3.275909</v>
      </c>
      <c r="Z153" s="931"/>
      <c r="AA153" s="587"/>
      <c r="AB153" s="575"/>
      <c r="AC153" s="575"/>
      <c r="AD153" s="887"/>
      <c r="AE153" s="887"/>
      <c r="AF153" s="575"/>
      <c r="AG153" s="575"/>
      <c r="AH153" s="575"/>
      <c r="AI153" s="575"/>
      <c r="AJ153" s="575"/>
      <c r="AK153" s="575"/>
      <c r="AL153" s="575"/>
      <c r="AM153" s="575"/>
      <c r="AN153" s="575"/>
      <c r="AO153" s="575"/>
      <c r="AP153" s="575"/>
      <c r="AQ153" s="575"/>
      <c r="AR153" s="587"/>
    </row>
    <row r="154" spans="2:45">
      <c r="C154" s="567" t="s">
        <v>457</v>
      </c>
      <c r="D154" s="568">
        <v>106.72110576</v>
      </c>
      <c r="E154" s="568">
        <v>133.91807500000002</v>
      </c>
      <c r="F154" s="568">
        <v>7.5048504999999999</v>
      </c>
      <c r="G154" s="568" t="s">
        <v>44</v>
      </c>
      <c r="H154" s="568">
        <v>966.36502199999995</v>
      </c>
      <c r="I154" s="568" t="s">
        <v>44</v>
      </c>
      <c r="J154" s="568">
        <v>291.68915100000004</v>
      </c>
      <c r="K154" s="568">
        <v>41.313352000000002</v>
      </c>
      <c r="L154" s="568">
        <v>347.11528746000005</v>
      </c>
      <c r="M154" s="568">
        <v>54.373875224000003</v>
      </c>
      <c r="N154" s="568" t="s">
        <v>44</v>
      </c>
      <c r="O154" s="568">
        <v>23.680346784000001</v>
      </c>
      <c r="P154" s="568">
        <v>36.6961224</v>
      </c>
      <c r="Q154" s="568" t="s">
        <v>44</v>
      </c>
      <c r="R154" s="568" t="s">
        <v>44</v>
      </c>
      <c r="S154" s="568" t="s">
        <v>44</v>
      </c>
      <c r="T154" s="568" t="s">
        <v>44</v>
      </c>
      <c r="U154" s="568" t="s">
        <v>44</v>
      </c>
      <c r="V154" s="568" t="s">
        <v>44</v>
      </c>
      <c r="W154" s="568">
        <f t="shared" si="44"/>
        <v>2009.3771881279997</v>
      </c>
      <c r="X154" s="930">
        <f t="shared" ref="X154:X167" si="45">SUM(D154:F154,H154,J154:M154,O154:R154,T154:V154)</f>
        <v>2009.3771881279997</v>
      </c>
      <c r="Y154" s="930">
        <f t="shared" ref="Y154:Y167" si="46">SUM(G154,I154,N154,S154)</f>
        <v>0</v>
      </c>
      <c r="Z154" s="932"/>
      <c r="AA154" s="587"/>
      <c r="AB154" s="575"/>
      <c r="AC154" s="575"/>
      <c r="AD154" s="887"/>
      <c r="AE154" s="887"/>
      <c r="AF154" s="575"/>
      <c r="AG154" s="575"/>
      <c r="AH154" s="575"/>
      <c r="AI154" s="575"/>
      <c r="AJ154" s="575"/>
      <c r="AK154" s="575"/>
      <c r="AL154" s="575"/>
      <c r="AM154" s="575"/>
      <c r="AN154" s="575"/>
      <c r="AO154" s="575"/>
      <c r="AP154" s="575"/>
      <c r="AQ154" s="575"/>
      <c r="AR154" s="587"/>
    </row>
    <row r="155" spans="2:45">
      <c r="C155" s="567" t="s">
        <v>3</v>
      </c>
      <c r="D155" s="568" t="s">
        <v>44</v>
      </c>
      <c r="E155" s="568" t="s">
        <v>44</v>
      </c>
      <c r="F155" s="568" t="s">
        <v>44</v>
      </c>
      <c r="G155" s="568" t="s">
        <v>44</v>
      </c>
      <c r="H155" s="568">
        <v>8799.4154729999991</v>
      </c>
      <c r="I155" s="568" t="s">
        <v>44</v>
      </c>
      <c r="J155" s="568" t="s">
        <v>44</v>
      </c>
      <c r="K155" s="568">
        <v>7714.4555970000001</v>
      </c>
      <c r="L155" s="568" t="s">
        <v>44</v>
      </c>
      <c r="M155" s="568">
        <v>20999.317454999997</v>
      </c>
      <c r="N155" s="568" t="s">
        <v>44</v>
      </c>
      <c r="O155" s="568">
        <v>15684.428904999999</v>
      </c>
      <c r="P155" s="568" t="s">
        <v>44</v>
      </c>
      <c r="Q155" s="568" t="s">
        <v>44</v>
      </c>
      <c r="R155" s="568" t="s">
        <v>44</v>
      </c>
      <c r="S155" s="568" t="s">
        <v>44</v>
      </c>
      <c r="T155" s="568" t="s">
        <v>44</v>
      </c>
      <c r="U155" s="568" t="s">
        <v>44</v>
      </c>
      <c r="V155" s="568" t="s">
        <v>44</v>
      </c>
      <c r="W155" s="568">
        <f t="shared" si="44"/>
        <v>53197.617429999998</v>
      </c>
      <c r="X155" s="930">
        <f t="shared" si="45"/>
        <v>53197.617429999998</v>
      </c>
      <c r="Y155" s="930">
        <f t="shared" si="46"/>
        <v>0</v>
      </c>
      <c r="Z155" s="932"/>
      <c r="AA155" s="587"/>
      <c r="AB155" s="575"/>
      <c r="AD155" s="887"/>
      <c r="AE155" s="887"/>
      <c r="AF155" s="575"/>
      <c r="AG155" s="575"/>
      <c r="AH155" s="575"/>
      <c r="AI155" s="575"/>
      <c r="AJ155" s="575"/>
      <c r="AK155" s="575"/>
      <c r="AL155" s="575"/>
      <c r="AM155" s="575"/>
      <c r="AN155" s="575"/>
      <c r="AO155" s="575"/>
      <c r="AP155" s="575"/>
      <c r="AQ155" s="575"/>
      <c r="AR155" s="587"/>
      <c r="AS155" s="575"/>
    </row>
    <row r="156" spans="2:45">
      <c r="C156" s="567" t="s">
        <v>4</v>
      </c>
      <c r="D156" s="568">
        <v>10869.536484999999</v>
      </c>
      <c r="E156" s="568">
        <v>2941.3240299999998</v>
      </c>
      <c r="F156" s="568">
        <v>7485.0905570000004</v>
      </c>
      <c r="G156" s="568">
        <v>2392.239255</v>
      </c>
      <c r="H156" s="568" t="s">
        <v>44</v>
      </c>
      <c r="I156" s="568" t="s">
        <v>44</v>
      </c>
      <c r="J156" s="568" t="s">
        <v>44</v>
      </c>
      <c r="K156" s="568" t="s">
        <v>44</v>
      </c>
      <c r="L156" s="568">
        <v>3277.853239</v>
      </c>
      <c r="M156" s="568" t="s">
        <v>44</v>
      </c>
      <c r="N156" s="568" t="s">
        <v>44</v>
      </c>
      <c r="O156" s="568" t="s">
        <v>44</v>
      </c>
      <c r="P156" s="568">
        <v>10307.835905</v>
      </c>
      <c r="Q156" s="568" t="s">
        <v>44</v>
      </c>
      <c r="R156" s="568" t="s">
        <v>44</v>
      </c>
      <c r="S156" s="568" t="s">
        <v>44</v>
      </c>
      <c r="T156" s="568" t="s">
        <v>44</v>
      </c>
      <c r="U156" s="568" t="s">
        <v>44</v>
      </c>
      <c r="V156" s="568" t="s">
        <v>44</v>
      </c>
      <c r="W156" s="568">
        <f t="shared" si="44"/>
        <v>37273.879471</v>
      </c>
      <c r="X156" s="930">
        <f t="shared" si="45"/>
        <v>34881.640216</v>
      </c>
      <c r="Y156" s="930">
        <f t="shared" si="46"/>
        <v>2392.239255</v>
      </c>
      <c r="Z156" s="932"/>
      <c r="AA156" s="587"/>
      <c r="AB156" s="575"/>
      <c r="AC156" s="575"/>
      <c r="AD156" s="887"/>
      <c r="AE156" s="887"/>
      <c r="AF156" s="575"/>
      <c r="AG156" s="575"/>
      <c r="AH156" s="575"/>
      <c r="AI156" s="575"/>
      <c r="AJ156" s="575"/>
      <c r="AK156" s="575"/>
      <c r="AL156" s="575"/>
      <c r="AM156" s="575"/>
      <c r="AN156" s="575"/>
      <c r="AO156" s="575"/>
      <c r="AP156" s="575"/>
      <c r="AQ156" s="575"/>
      <c r="AR156" s="587"/>
    </row>
    <row r="157" spans="2:45">
      <c r="C157" s="567" t="s">
        <v>66</v>
      </c>
      <c r="D157" s="568" t="s">
        <v>44</v>
      </c>
      <c r="E157" s="568" t="s">
        <v>44</v>
      </c>
      <c r="F157" s="568" t="s">
        <v>44</v>
      </c>
      <c r="G157" s="568">
        <v>1412.6826839999999</v>
      </c>
      <c r="H157" s="568">
        <v>-9.9999999999999995E-7</v>
      </c>
      <c r="I157" s="568">
        <v>4860.9282720000001</v>
      </c>
      <c r="J157" s="568" t="s">
        <v>44</v>
      </c>
      <c r="K157" s="568" t="s">
        <v>44</v>
      </c>
      <c r="L157" s="568" t="s">
        <v>44</v>
      </c>
      <c r="M157" s="568" t="s">
        <v>44</v>
      </c>
      <c r="N157" s="568">
        <v>207.356224</v>
      </c>
      <c r="O157" s="568" t="s">
        <v>44</v>
      </c>
      <c r="P157" s="568" t="s">
        <v>44</v>
      </c>
      <c r="Q157" s="568" t="s">
        <v>44</v>
      </c>
      <c r="R157" s="568" t="s">
        <v>44</v>
      </c>
      <c r="S157" s="568">
        <v>202.180767</v>
      </c>
      <c r="T157" s="568" t="s">
        <v>44</v>
      </c>
      <c r="U157" s="568" t="s">
        <v>44</v>
      </c>
      <c r="V157" s="568" t="s">
        <v>44</v>
      </c>
      <c r="W157" s="568">
        <f t="shared" si="44"/>
        <v>6683.147946</v>
      </c>
      <c r="X157" s="930">
        <f t="shared" si="45"/>
        <v>-9.9999999999999995E-7</v>
      </c>
      <c r="Y157" s="930">
        <f t="shared" si="46"/>
        <v>6683.1479470000004</v>
      </c>
      <c r="Z157" s="932"/>
      <c r="AA157" s="587"/>
      <c r="AB157" s="575"/>
      <c r="AC157" s="575"/>
      <c r="AD157" s="887"/>
      <c r="AE157" s="887"/>
      <c r="AF157" s="575"/>
      <c r="AG157" s="575"/>
      <c r="AH157" s="575"/>
      <c r="AI157" s="575"/>
      <c r="AJ157" s="575"/>
      <c r="AK157" s="575"/>
      <c r="AL157" s="575"/>
      <c r="AM157" s="575"/>
      <c r="AN157" s="575"/>
      <c r="AO157" s="575"/>
      <c r="AP157" s="575"/>
      <c r="AQ157" s="575"/>
      <c r="AR157" s="587"/>
    </row>
    <row r="158" spans="2:45">
      <c r="C158" s="567" t="s">
        <v>67</v>
      </c>
      <c r="D158" s="568">
        <v>6264.827131</v>
      </c>
      <c r="E158" s="568">
        <v>59.868959000000004</v>
      </c>
      <c r="F158" s="568">
        <v>586.41095200000007</v>
      </c>
      <c r="G158" s="568">
        <v>590.52515300000005</v>
      </c>
      <c r="H158" s="568">
        <v>4118.6404400000001</v>
      </c>
      <c r="I158" s="568">
        <v>3051.021608</v>
      </c>
      <c r="J158" s="568" t="s">
        <v>44</v>
      </c>
      <c r="K158" s="568">
        <v>1401.7497250000001</v>
      </c>
      <c r="L158" s="568" t="s">
        <v>44</v>
      </c>
      <c r="M158" s="568">
        <v>7136.6032319999995</v>
      </c>
      <c r="N158" s="568" t="s">
        <v>44</v>
      </c>
      <c r="O158" s="568" t="s">
        <v>44</v>
      </c>
      <c r="P158" s="568">
        <v>809.91663399999993</v>
      </c>
      <c r="Q158" s="568">
        <v>1096.230726</v>
      </c>
      <c r="R158" s="568" t="s">
        <v>44</v>
      </c>
      <c r="S158" s="568" t="s">
        <v>44</v>
      </c>
      <c r="T158" s="568">
        <v>2932.0502900000001</v>
      </c>
      <c r="U158" s="568">
        <v>649.231852</v>
      </c>
      <c r="V158" s="568">
        <v>1347.3934040000001</v>
      </c>
      <c r="W158" s="568">
        <f t="shared" si="44"/>
        <v>30044.470106000001</v>
      </c>
      <c r="X158" s="930">
        <f t="shared" si="45"/>
        <v>26402.923345000003</v>
      </c>
      <c r="Y158" s="930">
        <f t="shared" si="46"/>
        <v>3641.5467610000001</v>
      </c>
      <c r="Z158" s="932"/>
      <c r="AA158" s="587"/>
      <c r="AB158" s="575"/>
      <c r="AD158" s="887"/>
      <c r="AE158" s="887"/>
      <c r="AF158" s="575"/>
      <c r="AG158" s="575"/>
      <c r="AH158" s="575"/>
      <c r="AI158" s="575"/>
      <c r="AJ158" s="575"/>
      <c r="AK158" s="575"/>
      <c r="AL158" s="575"/>
      <c r="AM158" s="575"/>
      <c r="AN158" s="575"/>
      <c r="AO158" s="575"/>
      <c r="AP158" s="575"/>
      <c r="AQ158" s="575"/>
      <c r="AR158" s="587"/>
      <c r="AS158" s="575"/>
    </row>
    <row r="159" spans="2:45">
      <c r="C159" s="567" t="s">
        <v>234</v>
      </c>
      <c r="D159" s="568" t="s">
        <v>44</v>
      </c>
      <c r="E159" s="568" t="s">
        <v>44</v>
      </c>
      <c r="F159" s="568" t="s">
        <v>44</v>
      </c>
      <c r="G159" s="568" t="s">
        <v>44</v>
      </c>
      <c r="H159" s="568" t="s">
        <v>44</v>
      </c>
      <c r="I159" s="568">
        <v>23.655544000000003</v>
      </c>
      <c r="J159" s="568" t="s">
        <v>44</v>
      </c>
      <c r="K159" s="568" t="s">
        <v>44</v>
      </c>
      <c r="L159" s="568" t="s">
        <v>44</v>
      </c>
      <c r="M159" s="568" t="s">
        <v>44</v>
      </c>
      <c r="N159" s="568" t="s">
        <v>44</v>
      </c>
      <c r="O159" s="568" t="s">
        <v>44</v>
      </c>
      <c r="P159" s="568" t="s">
        <v>44</v>
      </c>
      <c r="Q159" s="568" t="s">
        <v>44</v>
      </c>
      <c r="R159" s="568" t="s">
        <v>44</v>
      </c>
      <c r="S159" s="568" t="s">
        <v>44</v>
      </c>
      <c r="T159" s="568" t="s">
        <v>44</v>
      </c>
      <c r="U159" s="568" t="s">
        <v>44</v>
      </c>
      <c r="V159" s="568" t="s">
        <v>44</v>
      </c>
      <c r="W159" s="568">
        <f>SUM(D159:V159)</f>
        <v>23.655544000000003</v>
      </c>
      <c r="X159" s="930">
        <f t="shared" si="45"/>
        <v>0</v>
      </c>
      <c r="Y159" s="930">
        <f t="shared" si="46"/>
        <v>23.655544000000003</v>
      </c>
      <c r="Z159" s="932"/>
      <c r="AA159" s="587"/>
      <c r="AB159" s="575"/>
      <c r="AC159" s="575"/>
      <c r="AD159" s="887"/>
      <c r="AE159" s="887"/>
      <c r="AF159" s="575"/>
      <c r="AG159" s="575"/>
      <c r="AH159" s="575"/>
      <c r="AI159" s="575"/>
      <c r="AJ159" s="575"/>
      <c r="AK159" s="575"/>
      <c r="AL159" s="575"/>
      <c r="AM159" s="575"/>
      <c r="AN159" s="575"/>
      <c r="AO159" s="575"/>
      <c r="AP159" s="575"/>
      <c r="AQ159" s="575"/>
      <c r="AR159" s="587"/>
    </row>
    <row r="160" spans="2:45">
      <c r="C160" s="567" t="s">
        <v>235</v>
      </c>
      <c r="D160" s="568">
        <v>6255.386904</v>
      </c>
      <c r="E160" s="568">
        <v>4341.5308660000001</v>
      </c>
      <c r="F160" s="568">
        <v>1113.9868489999999</v>
      </c>
      <c r="G160" s="568">
        <v>3.757171</v>
      </c>
      <c r="H160" s="568">
        <v>2461.995038</v>
      </c>
      <c r="I160" s="568">
        <v>620.94642699999997</v>
      </c>
      <c r="J160" s="568">
        <v>66.871954000000002</v>
      </c>
      <c r="K160" s="568">
        <v>8069.5016299999997</v>
      </c>
      <c r="L160" s="568">
        <v>11462.245117</v>
      </c>
      <c r="M160" s="568">
        <v>2709.468879</v>
      </c>
      <c r="N160" s="568" t="s">
        <v>44</v>
      </c>
      <c r="O160" s="568" t="s">
        <v>44</v>
      </c>
      <c r="P160" s="568">
        <v>8379.1063809999996</v>
      </c>
      <c r="Q160" s="568">
        <v>908.48087299999997</v>
      </c>
      <c r="R160" s="568" t="s">
        <v>44</v>
      </c>
      <c r="S160" s="568" t="s">
        <v>44</v>
      </c>
      <c r="T160" s="568">
        <v>496.02237000000002</v>
      </c>
      <c r="U160" s="568">
        <v>2348.9098160000003</v>
      </c>
      <c r="V160" s="568">
        <v>332.14229700000004</v>
      </c>
      <c r="W160" s="568">
        <f t="shared" si="44"/>
        <v>49570.352571999996</v>
      </c>
      <c r="X160" s="930">
        <f t="shared" si="45"/>
        <v>48945.648973999996</v>
      </c>
      <c r="Y160" s="930">
        <f t="shared" si="46"/>
        <v>624.70359799999994</v>
      </c>
      <c r="Z160" s="932"/>
      <c r="AA160" s="587"/>
      <c r="AB160" s="575"/>
      <c r="AC160" s="575"/>
      <c r="AD160" s="887"/>
      <c r="AE160" s="887"/>
      <c r="AF160" s="575"/>
      <c r="AG160" s="575"/>
      <c r="AH160" s="575"/>
      <c r="AI160" s="575"/>
      <c r="AJ160" s="575"/>
      <c r="AK160" s="575"/>
      <c r="AL160" s="575"/>
      <c r="AM160" s="575"/>
      <c r="AN160" s="575"/>
      <c r="AO160" s="575"/>
      <c r="AP160" s="575"/>
      <c r="AQ160" s="575"/>
      <c r="AR160" s="587"/>
    </row>
    <row r="161" spans="3:44">
      <c r="C161" s="567" t="s">
        <v>236</v>
      </c>
      <c r="D161" s="568">
        <v>1470.4075730000002</v>
      </c>
      <c r="E161" s="568">
        <v>288.34434399999998</v>
      </c>
      <c r="F161" s="568">
        <v>0.49983</v>
      </c>
      <c r="G161" s="568">
        <v>112.823143</v>
      </c>
      <c r="H161" s="568">
        <v>527.46686799999998</v>
      </c>
      <c r="I161" s="568">
        <v>271.95830000000001</v>
      </c>
      <c r="J161" s="568">
        <v>1.781949</v>
      </c>
      <c r="K161" s="568">
        <v>1578.9262160000001</v>
      </c>
      <c r="L161" s="568">
        <v>802.688399</v>
      </c>
      <c r="M161" s="568">
        <v>384.01610299999999</v>
      </c>
      <c r="N161" s="568" t="s">
        <v>44</v>
      </c>
      <c r="O161" s="568">
        <v>1018.792728</v>
      </c>
      <c r="P161" s="568">
        <v>18.474782999999999</v>
      </c>
      <c r="Q161" s="568">
        <v>130.19979700000002</v>
      </c>
      <c r="R161" s="568">
        <v>85.168587000000002</v>
      </c>
      <c r="S161" s="568">
        <v>7.4611000000000011E-2</v>
      </c>
      <c r="T161" s="568">
        <v>743.31427899999994</v>
      </c>
      <c r="U161" s="568">
        <v>295.69766200000004</v>
      </c>
      <c r="V161" s="568">
        <v>28.206988000000003</v>
      </c>
      <c r="W161" s="568">
        <f t="shared" si="44"/>
        <v>7758.8421600000001</v>
      </c>
      <c r="X161" s="930">
        <f t="shared" si="45"/>
        <v>7373.9861060000003</v>
      </c>
      <c r="Y161" s="930">
        <f t="shared" si="46"/>
        <v>384.85605400000003</v>
      </c>
      <c r="Z161" s="932"/>
      <c r="AA161" s="587"/>
      <c r="AB161" s="575"/>
      <c r="AC161" s="575"/>
      <c r="AD161" s="887"/>
      <c r="AE161" s="887"/>
      <c r="AF161" s="575"/>
      <c r="AG161" s="575"/>
      <c r="AH161" s="575"/>
      <c r="AI161" s="575"/>
      <c r="AJ161" s="575"/>
      <c r="AK161" s="575"/>
      <c r="AL161" s="575"/>
      <c r="AM161" s="575"/>
      <c r="AN161" s="575"/>
      <c r="AO161" s="575"/>
      <c r="AP161" s="575"/>
      <c r="AQ161" s="575"/>
      <c r="AR161" s="587"/>
    </row>
    <row r="162" spans="3:44">
      <c r="C162" s="567" t="s">
        <v>237</v>
      </c>
      <c r="D162" s="568">
        <v>1937.626047</v>
      </c>
      <c r="E162" s="568" t="s">
        <v>44</v>
      </c>
      <c r="F162" s="568" t="s">
        <v>44</v>
      </c>
      <c r="G162" s="568" t="s">
        <v>44</v>
      </c>
      <c r="H162" s="568">
        <v>87.712473000000003</v>
      </c>
      <c r="I162" s="568" t="s">
        <v>44</v>
      </c>
      <c r="J162" s="568" t="s">
        <v>44</v>
      </c>
      <c r="K162" s="568">
        <v>650.07807600000001</v>
      </c>
      <c r="L162" s="568" t="s">
        <v>44</v>
      </c>
      <c r="M162" s="568">
        <v>76.605625000000003</v>
      </c>
      <c r="N162" s="568" t="s">
        <v>44</v>
      </c>
      <c r="O162" s="568">
        <v>1634.3967339999999</v>
      </c>
      <c r="P162" s="568" t="s">
        <v>44</v>
      </c>
      <c r="Q162" s="568" t="s">
        <v>44</v>
      </c>
      <c r="R162" s="568" t="s">
        <v>44</v>
      </c>
      <c r="S162" s="568" t="s">
        <v>44</v>
      </c>
      <c r="T162" s="568">
        <v>37.907719</v>
      </c>
      <c r="U162" s="568" t="s">
        <v>44</v>
      </c>
      <c r="V162" s="568" t="s">
        <v>44</v>
      </c>
      <c r="W162" s="568">
        <f t="shared" si="44"/>
        <v>4424.3266739999999</v>
      </c>
      <c r="X162" s="930">
        <f t="shared" si="45"/>
        <v>4424.3266739999999</v>
      </c>
      <c r="Y162" s="930">
        <f t="shared" si="46"/>
        <v>0</v>
      </c>
      <c r="Z162" s="932"/>
      <c r="AA162" s="587"/>
      <c r="AB162" s="575"/>
      <c r="AC162" s="575"/>
      <c r="AD162" s="887"/>
      <c r="AE162" s="887"/>
      <c r="AF162" s="575"/>
      <c r="AG162" s="575"/>
      <c r="AH162" s="575"/>
      <c r="AI162" s="575"/>
      <c r="AJ162" s="575"/>
      <c r="AK162" s="575"/>
      <c r="AL162" s="575"/>
      <c r="AM162" s="575"/>
      <c r="AN162" s="575"/>
      <c r="AO162" s="575"/>
      <c r="AP162" s="575"/>
      <c r="AQ162" s="575"/>
      <c r="AR162" s="587"/>
    </row>
    <row r="163" spans="3:44">
      <c r="C163" s="567" t="s">
        <v>294</v>
      </c>
      <c r="D163" s="568">
        <v>1332.7615900000001</v>
      </c>
      <c r="E163" s="568">
        <v>53.709086000000006</v>
      </c>
      <c r="F163" s="568">
        <v>255.60142300000001</v>
      </c>
      <c r="G163" s="568">
        <v>1.332595</v>
      </c>
      <c r="H163" s="568">
        <v>37.886158000000002</v>
      </c>
      <c r="I163" s="568">
        <v>8.931597</v>
      </c>
      <c r="J163" s="568">
        <v>81.567729</v>
      </c>
      <c r="K163" s="568">
        <v>271.56606400000004</v>
      </c>
      <c r="L163" s="568">
        <v>270.573217</v>
      </c>
      <c r="M163" s="568">
        <v>170.661418</v>
      </c>
      <c r="N163" s="568" t="s">
        <v>44</v>
      </c>
      <c r="O163" s="568">
        <v>243.70050000000001</v>
      </c>
      <c r="P163" s="568">
        <v>263.03980300000001</v>
      </c>
      <c r="Q163" s="568">
        <v>8.3782479999999993</v>
      </c>
      <c r="R163" s="568">
        <v>151.299207</v>
      </c>
      <c r="S163" s="568" t="s">
        <v>44</v>
      </c>
      <c r="T163" s="568">
        <v>48.961252000000002</v>
      </c>
      <c r="U163" s="568">
        <v>304.97233599999998</v>
      </c>
      <c r="V163" s="568">
        <v>51.845341999999995</v>
      </c>
      <c r="W163" s="568">
        <f t="shared" si="44"/>
        <v>3556.7875650000005</v>
      </c>
      <c r="X163" s="930">
        <f t="shared" si="45"/>
        <v>3546.5233730000004</v>
      </c>
      <c r="Y163" s="930">
        <f t="shared" si="46"/>
        <v>10.264192</v>
      </c>
      <c r="Z163" s="932"/>
      <c r="AA163" s="587"/>
      <c r="AB163" s="575"/>
      <c r="AC163" s="575"/>
      <c r="AD163" s="887"/>
      <c r="AE163" s="887"/>
      <c r="AF163" s="575"/>
      <c r="AG163" s="575"/>
      <c r="AH163" s="575"/>
      <c r="AI163" s="575"/>
      <c r="AJ163" s="575"/>
      <c r="AK163" s="575"/>
      <c r="AL163" s="575"/>
      <c r="AM163" s="575"/>
      <c r="AN163" s="575"/>
      <c r="AO163" s="575"/>
      <c r="AP163" s="575"/>
      <c r="AQ163" s="575"/>
      <c r="AR163" s="587"/>
    </row>
    <row r="164" spans="3:44">
      <c r="C164" s="567" t="s">
        <v>247</v>
      </c>
      <c r="D164" s="568">
        <v>5198.4369230000002</v>
      </c>
      <c r="E164" s="568">
        <v>3098.4589759999999</v>
      </c>
      <c r="F164" s="568">
        <v>356.829813</v>
      </c>
      <c r="G164" s="568">
        <v>34.974446</v>
      </c>
      <c r="H164" s="568">
        <v>1642.390447</v>
      </c>
      <c r="I164" s="568" t="s">
        <v>44</v>
      </c>
      <c r="J164" s="568">
        <v>1379.623237</v>
      </c>
      <c r="K164" s="568">
        <v>1173.1378189999998</v>
      </c>
      <c r="L164" s="568">
        <v>2578.5375600000002</v>
      </c>
      <c r="M164" s="568">
        <v>5315.2785169999997</v>
      </c>
      <c r="N164" s="568" t="s">
        <v>44</v>
      </c>
      <c r="O164" s="568">
        <v>70.381163999999998</v>
      </c>
      <c r="P164" s="568">
        <v>2625.6485550000002</v>
      </c>
      <c r="Q164" s="568">
        <v>81.983378000000002</v>
      </c>
      <c r="R164" s="568">
        <v>728.47881099999995</v>
      </c>
      <c r="S164" s="568" t="s">
        <v>44</v>
      </c>
      <c r="T164" s="568">
        <v>1752.7110379999999</v>
      </c>
      <c r="U164" s="568">
        <v>921.20960400000001</v>
      </c>
      <c r="V164" s="568">
        <v>2057.664655</v>
      </c>
      <c r="W164" s="568">
        <f t="shared" si="44"/>
        <v>29015.744943000002</v>
      </c>
      <c r="X164" s="930">
        <f t="shared" si="45"/>
        <v>28980.770497000001</v>
      </c>
      <c r="Y164" s="930">
        <f t="shared" si="46"/>
        <v>34.974446</v>
      </c>
      <c r="Z164" s="932"/>
      <c r="AA164" s="587"/>
      <c r="AB164" s="575"/>
      <c r="AC164" s="575"/>
      <c r="AD164" s="887"/>
      <c r="AE164" s="887"/>
      <c r="AF164" s="575"/>
      <c r="AG164" s="575"/>
      <c r="AH164" s="575"/>
      <c r="AI164" s="575"/>
      <c r="AJ164" s="575"/>
      <c r="AK164" s="575"/>
      <c r="AL164" s="575"/>
      <c r="AM164" s="575"/>
      <c r="AN164" s="575"/>
      <c r="AO164" s="575"/>
      <c r="AP164" s="575"/>
      <c r="AQ164" s="575"/>
      <c r="AR164" s="587"/>
    </row>
    <row r="165" spans="3:44">
      <c r="C165" s="567" t="s">
        <v>430</v>
      </c>
      <c r="D165" s="568">
        <v>73.575355000000002</v>
      </c>
      <c r="E165" s="568">
        <v>409.02123999999998</v>
      </c>
      <c r="F165" s="568">
        <v>768.88472900000011</v>
      </c>
      <c r="G165" s="568">
        <v>135.7577445</v>
      </c>
      <c r="H165" s="568">
        <v>62.64631</v>
      </c>
      <c r="I165" s="568" t="s">
        <v>44</v>
      </c>
      <c r="J165" s="568">
        <v>36.435972500000005</v>
      </c>
      <c r="K165" s="568" t="s">
        <v>44</v>
      </c>
      <c r="L165" s="568" t="s">
        <v>44</v>
      </c>
      <c r="M165" s="568">
        <v>127.882683</v>
      </c>
      <c r="N165" s="568" t="s">
        <v>44</v>
      </c>
      <c r="O165" s="568" t="s">
        <v>44</v>
      </c>
      <c r="P165" s="568">
        <v>173.02915299999998</v>
      </c>
      <c r="Q165" s="568" t="s">
        <v>44</v>
      </c>
      <c r="R165" s="568">
        <v>81.509521500000005</v>
      </c>
      <c r="S165" s="568">
        <v>5.3468390000000001</v>
      </c>
      <c r="T165" s="568" t="s">
        <v>44</v>
      </c>
      <c r="U165" s="568" t="s">
        <v>44</v>
      </c>
      <c r="V165" s="568">
        <v>560.86630749999995</v>
      </c>
      <c r="W165" s="568">
        <f t="shared" si="44"/>
        <v>2434.9558550000002</v>
      </c>
      <c r="X165" s="930">
        <f t="shared" si="45"/>
        <v>2293.8512715000002</v>
      </c>
      <c r="Y165" s="930">
        <f t="shared" si="46"/>
        <v>141.10458349999999</v>
      </c>
      <c r="Z165" s="932"/>
      <c r="AA165" s="587"/>
      <c r="AB165" s="575"/>
      <c r="AC165" s="575"/>
      <c r="AD165" s="887"/>
      <c r="AE165" s="887"/>
      <c r="AF165" s="575"/>
      <c r="AG165" s="575"/>
      <c r="AH165" s="575"/>
      <c r="AI165" s="575"/>
      <c r="AJ165" s="575"/>
      <c r="AK165" s="575"/>
      <c r="AL165" s="575"/>
      <c r="AM165" s="575"/>
      <c r="AN165" s="575"/>
      <c r="AO165" s="575"/>
      <c r="AP165" s="575"/>
      <c r="AQ165" s="575"/>
      <c r="AR165" s="587"/>
    </row>
    <row r="166" spans="3:44">
      <c r="C166" s="567" t="s">
        <v>429</v>
      </c>
      <c r="D166" s="568" t="s">
        <v>44</v>
      </c>
      <c r="E166" s="568" t="s">
        <v>44</v>
      </c>
      <c r="F166" s="568" t="s">
        <v>44</v>
      </c>
      <c r="G166" s="568">
        <v>135.7577445</v>
      </c>
      <c r="H166" s="568" t="s">
        <v>44</v>
      </c>
      <c r="I166" s="568" t="s">
        <v>44</v>
      </c>
      <c r="J166" s="568">
        <v>36.435972500000005</v>
      </c>
      <c r="K166" s="568" t="s">
        <v>44</v>
      </c>
      <c r="L166" s="568" t="s">
        <v>44</v>
      </c>
      <c r="M166" s="568">
        <v>120.05401300000001</v>
      </c>
      <c r="N166" s="568" t="s">
        <v>44</v>
      </c>
      <c r="O166" s="568" t="s">
        <v>44</v>
      </c>
      <c r="P166" s="568">
        <v>173.02915299999998</v>
      </c>
      <c r="Q166" s="568" t="s">
        <v>44</v>
      </c>
      <c r="R166" s="568">
        <v>81.509521500000005</v>
      </c>
      <c r="S166" s="568">
        <v>5.3468390000000001</v>
      </c>
      <c r="T166" s="568" t="s">
        <v>44</v>
      </c>
      <c r="U166" s="568" t="s">
        <v>44</v>
      </c>
      <c r="V166" s="568">
        <v>321.9420015</v>
      </c>
      <c r="W166" s="568">
        <f t="shared" si="44"/>
        <v>874.075245</v>
      </c>
      <c r="X166" s="930">
        <f t="shared" si="45"/>
        <v>732.97066150000001</v>
      </c>
      <c r="Y166" s="930">
        <f t="shared" si="46"/>
        <v>141.10458349999999</v>
      </c>
      <c r="Z166" s="932"/>
      <c r="AA166" s="587"/>
      <c r="AB166" s="575"/>
      <c r="AC166" s="575"/>
      <c r="AD166" s="887"/>
      <c r="AE166" s="887"/>
      <c r="AF166" s="575"/>
      <c r="AG166" s="575"/>
      <c r="AH166" s="575"/>
      <c r="AI166" s="575"/>
      <c r="AJ166" s="575"/>
      <c r="AK166" s="575"/>
      <c r="AL166" s="575"/>
      <c r="AM166" s="575"/>
      <c r="AN166" s="575"/>
      <c r="AO166" s="575"/>
      <c r="AP166" s="575"/>
      <c r="AQ166" s="575"/>
      <c r="AR166" s="587"/>
    </row>
    <row r="167" spans="3:44">
      <c r="C167" s="569" t="s">
        <v>255</v>
      </c>
      <c r="D167" s="571">
        <f>SUM(D153:D166)</f>
        <v>34264.799735000001</v>
      </c>
      <c r="E167" s="571">
        <f t="shared" ref="E167:V167" si="47">SUM(E153:E166)</f>
        <v>15206.722207000001</v>
      </c>
      <c r="F167" s="571">
        <f t="shared" si="47"/>
        <v>12803.957797000001</v>
      </c>
      <c r="G167" s="571">
        <f t="shared" si="47"/>
        <v>4819.8499359999996</v>
      </c>
      <c r="H167" s="571">
        <f t="shared" si="47"/>
        <v>19121.864451000001</v>
      </c>
      <c r="I167" s="571">
        <f t="shared" si="47"/>
        <v>8840.7176570000011</v>
      </c>
      <c r="J167" s="571">
        <f t="shared" si="47"/>
        <v>2213.0845170000002</v>
      </c>
      <c r="K167" s="571">
        <f t="shared" si="47"/>
        <v>21670.019374</v>
      </c>
      <c r="L167" s="571">
        <f t="shared" si="47"/>
        <v>26796.090654</v>
      </c>
      <c r="M167" s="951">
        <f t="shared" si="47"/>
        <v>42467.968742999998</v>
      </c>
      <c r="N167" s="571">
        <f t="shared" si="47"/>
        <v>207.356224</v>
      </c>
      <c r="O167" s="571">
        <f t="shared" si="47"/>
        <v>20980.553734999994</v>
      </c>
      <c r="P167" s="571">
        <f t="shared" si="47"/>
        <v>31312.462797000004</v>
      </c>
      <c r="Q167" s="571">
        <f t="shared" si="47"/>
        <v>2392.5821489999998</v>
      </c>
      <c r="R167" s="571">
        <f t="shared" si="47"/>
        <v>1250.8467960000003</v>
      </c>
      <c r="S167" s="571">
        <f t="shared" si="47"/>
        <v>212.94905599999998</v>
      </c>
      <c r="T167" s="571">
        <f t="shared" si="47"/>
        <v>6089.4583910000001</v>
      </c>
      <c r="U167" s="571">
        <f t="shared" si="47"/>
        <v>5180.6221029999997</v>
      </c>
      <c r="V167" s="571">
        <f t="shared" si="47"/>
        <v>5141.6861129999998</v>
      </c>
      <c r="W167" s="570">
        <f>SUM(W153:W166)</f>
        <v>260973.59243500006</v>
      </c>
      <c r="X167" s="930">
        <f t="shared" si="45"/>
        <v>246892.71956200001</v>
      </c>
      <c r="Y167" s="930">
        <f t="shared" si="46"/>
        <v>14080.872872999998</v>
      </c>
      <c r="Z167" s="932">
        <f>MAX(D167:V167)</f>
        <v>42467.968742999998</v>
      </c>
      <c r="AA167" s="587"/>
      <c r="AB167" s="575"/>
      <c r="AC167" s="575"/>
      <c r="AD167" s="887"/>
      <c r="AE167" s="887"/>
      <c r="AF167" s="575"/>
      <c r="AG167" s="575"/>
      <c r="AH167" s="575"/>
      <c r="AI167" s="575"/>
      <c r="AJ167" s="575"/>
      <c r="AK167" s="575"/>
      <c r="AL167" s="575"/>
      <c r="AM167" s="575"/>
      <c r="AN167" s="575"/>
      <c r="AO167" s="575"/>
      <c r="AP167" s="575"/>
      <c r="AQ167" s="575"/>
      <c r="AR167" s="587"/>
    </row>
    <row r="168" spans="3:44">
      <c r="C168" s="567" t="s">
        <v>329</v>
      </c>
      <c r="D168" s="568">
        <v>-156.51245300000002</v>
      </c>
      <c r="E168" s="568">
        <v>-158.032501</v>
      </c>
      <c r="F168" s="568">
        <v>-11.269875000000001</v>
      </c>
      <c r="G168" s="568" t="s">
        <v>44</v>
      </c>
      <c r="H168" s="568">
        <v>-1273.3075200000001</v>
      </c>
      <c r="I168" s="568" t="s">
        <v>44</v>
      </c>
      <c r="J168" s="568">
        <v>-429.393574</v>
      </c>
      <c r="K168" s="568">
        <v>-59.145555973</v>
      </c>
      <c r="L168" s="568">
        <v>-753.95074099999999</v>
      </c>
      <c r="M168" s="568">
        <v>-81.406797999999995</v>
      </c>
      <c r="N168" s="568" t="s">
        <v>44</v>
      </c>
      <c r="O168" s="568">
        <v>-42.187336000000002</v>
      </c>
      <c r="P168" s="568">
        <v>-233.26469</v>
      </c>
      <c r="Q168" s="568" t="s">
        <v>44</v>
      </c>
      <c r="R168" s="568" t="s">
        <v>44</v>
      </c>
      <c r="S168" s="568" t="s">
        <v>44</v>
      </c>
      <c r="T168" s="568" t="s">
        <v>44</v>
      </c>
      <c r="U168" s="568" t="s">
        <v>44</v>
      </c>
      <c r="V168" s="568" t="s">
        <v>44</v>
      </c>
      <c r="W168" s="568">
        <f>SUM(D168:V168)</f>
        <v>-3198.4710439730002</v>
      </c>
      <c r="X168" s="930">
        <f t="shared" ref="X168:X170" si="48">SUM(D168:F168,H168,J168:M168,O168:R168,T168:V168)</f>
        <v>-3198.4710439730002</v>
      </c>
      <c r="Y168" s="930">
        <f t="shared" ref="Y168:Y170" si="49">SUM(G168,I168,N168,S168)</f>
        <v>0</v>
      </c>
      <c r="Z168" s="931"/>
      <c r="AA168" s="575"/>
      <c r="AB168" s="575"/>
      <c r="AC168" s="575"/>
      <c r="AD168" s="887"/>
      <c r="AE168" s="887"/>
      <c r="AF168" s="575"/>
      <c r="AG168" s="813"/>
      <c r="AH168" s="575"/>
      <c r="AI168" s="575"/>
      <c r="AJ168" s="575"/>
      <c r="AK168" s="575"/>
      <c r="AL168" s="575"/>
      <c r="AM168" s="575"/>
      <c r="AN168" s="575"/>
      <c r="AO168" s="575"/>
      <c r="AP168" s="575"/>
      <c r="AQ168" s="575"/>
      <c r="AR168" s="590"/>
    </row>
    <row r="169" spans="3:44">
      <c r="C169" s="567" t="s">
        <v>330</v>
      </c>
      <c r="D169" s="568">
        <v>6051.5919380000005</v>
      </c>
      <c r="E169" s="568">
        <v>-4339.2782740000002</v>
      </c>
      <c r="F169" s="568">
        <v>-2132.7493730000001</v>
      </c>
      <c r="G169" s="568">
        <v>1233.358142</v>
      </c>
      <c r="H169" s="568">
        <v>9408.0405620000001</v>
      </c>
      <c r="I169" s="568" t="s">
        <v>44</v>
      </c>
      <c r="J169" s="568">
        <v>2497.3722859999998</v>
      </c>
      <c r="K169" s="568">
        <v>-9679.4202100000002</v>
      </c>
      <c r="L169" s="568">
        <v>-11718.977765000001</v>
      </c>
      <c r="M169" s="568">
        <v>4937.6241119999995</v>
      </c>
      <c r="N169" s="568" t="s">
        <v>44</v>
      </c>
      <c r="O169" s="568">
        <v>-15881.556462999999</v>
      </c>
      <c r="P169" s="568">
        <v>-10916.123428999999</v>
      </c>
      <c r="Q169" s="568">
        <v>-679.14352899999994</v>
      </c>
      <c r="R169" s="568">
        <v>27446.657771000002</v>
      </c>
      <c r="S169" s="568" t="s">
        <v>44</v>
      </c>
      <c r="T169" s="568">
        <v>3408.1791539999999</v>
      </c>
      <c r="U169" s="568">
        <v>-68.766385</v>
      </c>
      <c r="V169" s="568">
        <v>11535.502602</v>
      </c>
      <c r="W169" s="568">
        <f>SUM(D169:V169)</f>
        <v>11102.311138999999</v>
      </c>
      <c r="X169" s="930">
        <f t="shared" si="48"/>
        <v>9868.9529970000021</v>
      </c>
      <c r="Y169" s="930">
        <f t="shared" si="49"/>
        <v>1233.358142</v>
      </c>
      <c r="Z169" s="933"/>
      <c r="AC169" s="575"/>
      <c r="AD169" s="887"/>
      <c r="AE169" s="887"/>
    </row>
    <row r="170" spans="3:44">
      <c r="C170" s="564" t="s">
        <v>35</v>
      </c>
      <c r="D170" s="573">
        <f t="shared" ref="D170" si="50">SUM(D167:D169)</f>
        <v>40159.879219999995</v>
      </c>
      <c r="E170" s="573">
        <f t="shared" ref="E170:V170" si="51">SUM(E167:E169)</f>
        <v>10709.411432000001</v>
      </c>
      <c r="F170" s="573">
        <f t="shared" si="51"/>
        <v>10659.938549</v>
      </c>
      <c r="G170" s="573">
        <f t="shared" si="51"/>
        <v>6053.2080779999997</v>
      </c>
      <c r="H170" s="573">
        <f t="shared" si="51"/>
        <v>27256.597493000001</v>
      </c>
      <c r="I170" s="573">
        <f t="shared" si="51"/>
        <v>8840.7176570000011</v>
      </c>
      <c r="J170" s="573">
        <f t="shared" si="51"/>
        <v>4281.0632290000003</v>
      </c>
      <c r="K170" s="573">
        <f t="shared" si="51"/>
        <v>11931.453608027001</v>
      </c>
      <c r="L170" s="573">
        <f t="shared" si="51"/>
        <v>14323.162147999998</v>
      </c>
      <c r="M170" s="573">
        <f t="shared" si="51"/>
        <v>47324.186056999992</v>
      </c>
      <c r="N170" s="573">
        <f t="shared" si="51"/>
        <v>207.356224</v>
      </c>
      <c r="O170" s="573">
        <f t="shared" si="51"/>
        <v>5056.809935999996</v>
      </c>
      <c r="P170" s="573">
        <f t="shared" si="51"/>
        <v>20163.074678000004</v>
      </c>
      <c r="Q170" s="573">
        <f t="shared" si="51"/>
        <v>1713.4386199999999</v>
      </c>
      <c r="R170" s="573">
        <f t="shared" si="51"/>
        <v>28697.504567000004</v>
      </c>
      <c r="S170" s="573">
        <f t="shared" si="51"/>
        <v>212.94905599999998</v>
      </c>
      <c r="T170" s="573">
        <f t="shared" si="51"/>
        <v>9497.6375449999996</v>
      </c>
      <c r="U170" s="573">
        <f t="shared" si="51"/>
        <v>5111.8557179999998</v>
      </c>
      <c r="V170" s="573">
        <f t="shared" si="51"/>
        <v>16677.188715</v>
      </c>
      <c r="W170" s="572">
        <f>W167+W168+W169</f>
        <v>268877.43253002706</v>
      </c>
      <c r="X170" s="930">
        <f t="shared" si="48"/>
        <v>253563.201515027</v>
      </c>
      <c r="Y170" s="930">
        <f t="shared" si="49"/>
        <v>15314.231014999999</v>
      </c>
      <c r="Z170" s="933"/>
      <c r="AC170" s="575"/>
      <c r="AD170" s="887"/>
      <c r="AE170" s="887"/>
    </row>
    <row r="171" spans="3:44">
      <c r="D171" s="950">
        <f>((D167/D146)-1)*100</f>
        <v>-7.3749599505394841</v>
      </c>
      <c r="E171" s="950">
        <f t="shared" ref="E171:Y171" si="52">((E167/E146)-1)*100</f>
        <v>-9.1275593919567637</v>
      </c>
      <c r="F171" s="950">
        <f t="shared" si="52"/>
        <v>-9.0994697406509335</v>
      </c>
      <c r="G171" s="950">
        <f t="shared" si="52"/>
        <v>-0.35681306055991291</v>
      </c>
      <c r="H171" s="950">
        <f t="shared" si="52"/>
        <v>12.079816541476053</v>
      </c>
      <c r="I171" s="950">
        <f t="shared" si="52"/>
        <v>-1.0115858296722569</v>
      </c>
      <c r="J171" s="950">
        <f t="shared" si="52"/>
        <v>12.671935778019661</v>
      </c>
      <c r="K171" s="950">
        <f t="shared" si="52"/>
        <v>1.1236389150809378</v>
      </c>
      <c r="L171" s="950">
        <f t="shared" si="52"/>
        <v>5.7632139088767076</v>
      </c>
      <c r="M171" s="950">
        <f t="shared" si="52"/>
        <v>-5.2184567242255842</v>
      </c>
      <c r="N171" s="950">
        <f t="shared" si="52"/>
        <v>2.2159990176516597</v>
      </c>
      <c r="O171" s="950">
        <f t="shared" si="52"/>
        <v>-0.9025799656815825</v>
      </c>
      <c r="P171" s="952">
        <f t="shared" si="52"/>
        <v>19.50824266236646</v>
      </c>
      <c r="Q171" s="950">
        <f t="shared" si="52"/>
        <v>-19.258463378459602</v>
      </c>
      <c r="R171" s="950">
        <f t="shared" si="52"/>
        <v>1.9773995491548346</v>
      </c>
      <c r="S171" s="950">
        <f t="shared" si="52"/>
        <v>1.1994663487780555</v>
      </c>
      <c r="T171" s="950">
        <f t="shared" si="52"/>
        <v>-5.8694202778161291</v>
      </c>
      <c r="U171" s="950">
        <f t="shared" si="52"/>
        <v>-11.989882551872578</v>
      </c>
      <c r="V171" s="950">
        <f t="shared" si="52"/>
        <v>-11.302515321208306</v>
      </c>
      <c r="W171" s="950">
        <f t="shared" si="52"/>
        <v>-0.50786748931254122</v>
      </c>
      <c r="X171" s="950">
        <f t="shared" si="52"/>
        <v>-0.49635615496449459</v>
      </c>
      <c r="Y171" s="950">
        <f t="shared" si="52"/>
        <v>-0.70927426377830338</v>
      </c>
      <c r="Z171" s="931">
        <f>MAX(D171:V171)</f>
        <v>19.50824266236646</v>
      </c>
      <c r="AD171" s="887"/>
      <c r="AE171" s="887"/>
    </row>
    <row r="172" spans="3:44">
      <c r="C172" s="576" t="s">
        <v>411</v>
      </c>
      <c r="D172" s="920">
        <f>((D167/D146)-1)*100</f>
        <v>-7.3749599505394841</v>
      </c>
      <c r="E172" s="920">
        <f t="shared" ref="E172:V172" si="53">((E167/E146)-1)*100</f>
        <v>-9.1275593919567637</v>
      </c>
      <c r="F172" s="920">
        <f t="shared" si="53"/>
        <v>-9.0994697406509335</v>
      </c>
      <c r="G172" s="920">
        <f t="shared" si="53"/>
        <v>-0.35681306055991291</v>
      </c>
      <c r="H172" s="920">
        <f t="shared" si="53"/>
        <v>12.079816541476053</v>
      </c>
      <c r="I172" s="920">
        <f t="shared" si="53"/>
        <v>-1.0115858296722569</v>
      </c>
      <c r="J172" s="920">
        <f t="shared" si="53"/>
        <v>12.671935778019661</v>
      </c>
      <c r="K172" s="920">
        <f t="shared" si="53"/>
        <v>1.1236389150809378</v>
      </c>
      <c r="L172" s="920">
        <f>((L167/L146)-1)*100</f>
        <v>5.7632139088767076</v>
      </c>
      <c r="M172" s="920">
        <f t="shared" si="53"/>
        <v>-5.2184567242255842</v>
      </c>
      <c r="N172" s="920">
        <f t="shared" si="53"/>
        <v>2.2159990176516597</v>
      </c>
      <c r="O172" s="920">
        <f t="shared" si="53"/>
        <v>-0.9025799656815825</v>
      </c>
      <c r="P172" s="920">
        <f t="shared" si="53"/>
        <v>19.50824266236646</v>
      </c>
      <c r="Q172" s="920">
        <f t="shared" si="53"/>
        <v>-19.258463378459602</v>
      </c>
      <c r="R172" s="920">
        <f t="shared" si="53"/>
        <v>1.9773995491548346</v>
      </c>
      <c r="S172" s="920">
        <f t="shared" si="53"/>
        <v>1.1994663487780555</v>
      </c>
      <c r="T172" s="920">
        <f>((T167/T146)-1)*100</f>
        <v>-5.8694202778161291</v>
      </c>
      <c r="U172" s="920">
        <f t="shared" si="53"/>
        <v>-11.989882551872578</v>
      </c>
      <c r="V172" s="920">
        <f t="shared" si="53"/>
        <v>-11.302515321208306</v>
      </c>
      <c r="W172" s="920">
        <f>((W167/W146)-1)*100</f>
        <v>-0.50786748931254122</v>
      </c>
      <c r="X172" s="913">
        <f>SUM(X154:X158,X164:X165)</f>
        <v>147766.17994662799</v>
      </c>
      <c r="Y172" s="914">
        <f>((X172/X151)-1)*100</f>
        <v>-10.168644731253639</v>
      </c>
      <c r="Z172" s="590"/>
      <c r="AA172" s="590"/>
      <c r="AE172" s="887"/>
    </row>
    <row r="173" spans="3:44" ht="81.75">
      <c r="C173" s="578"/>
      <c r="D173" s="566" t="s">
        <v>310</v>
      </c>
      <c r="E173" s="566" t="s">
        <v>311</v>
      </c>
      <c r="F173" s="566" t="s">
        <v>312</v>
      </c>
      <c r="G173" s="566" t="s">
        <v>313</v>
      </c>
      <c r="H173" s="566" t="s">
        <v>314</v>
      </c>
      <c r="I173" s="566" t="s">
        <v>315</v>
      </c>
      <c r="J173" s="566" t="s">
        <v>316</v>
      </c>
      <c r="K173" s="566" t="s">
        <v>317</v>
      </c>
      <c r="L173" s="566" t="s">
        <v>318</v>
      </c>
      <c r="M173" s="566" t="s">
        <v>319</v>
      </c>
      <c r="N173" s="566" t="s">
        <v>262</v>
      </c>
      <c r="O173" s="566" t="s">
        <v>320</v>
      </c>
      <c r="P173" s="566" t="s">
        <v>321</v>
      </c>
      <c r="Q173" s="566" t="s">
        <v>322</v>
      </c>
      <c r="R173" s="566" t="s">
        <v>139</v>
      </c>
      <c r="S173" s="566" t="s">
        <v>242</v>
      </c>
      <c r="T173" s="566" t="s">
        <v>323</v>
      </c>
      <c r="U173" s="566" t="s">
        <v>324</v>
      </c>
      <c r="V173" s="566" t="s">
        <v>325</v>
      </c>
      <c r="W173" s="566" t="s">
        <v>409</v>
      </c>
    </row>
    <row r="174" spans="3:44">
      <c r="C174" s="555" t="s">
        <v>357</v>
      </c>
      <c r="D174" s="556">
        <f>SUM(D153,D159:D163,D166)</f>
        <v>11751.70273524</v>
      </c>
      <c r="E174" s="556">
        <f t="shared" ref="E174:W174" si="54">SUM(E153,E159:E163,E166)</f>
        <v>8564.1309270000002</v>
      </c>
      <c r="F174" s="556">
        <f t="shared" si="54"/>
        <v>3599.2368955000002</v>
      </c>
      <c r="G174" s="556">
        <f t="shared" si="54"/>
        <v>253.67065350000001</v>
      </c>
      <c r="H174" s="556">
        <f t="shared" si="54"/>
        <v>3532.4067599999998</v>
      </c>
      <c r="I174" s="556">
        <f t="shared" si="54"/>
        <v>928.76777700000002</v>
      </c>
      <c r="J174" s="556">
        <f t="shared" si="54"/>
        <v>505.33615650000002</v>
      </c>
      <c r="K174" s="556">
        <f t="shared" si="54"/>
        <v>11339.362880999999</v>
      </c>
      <c r="L174" s="556">
        <f t="shared" si="54"/>
        <v>20592.584567540001</v>
      </c>
      <c r="M174" s="556">
        <f t="shared" si="54"/>
        <v>8834.5129807760004</v>
      </c>
      <c r="N174" s="556">
        <f t="shared" si="54"/>
        <v>0</v>
      </c>
      <c r="O174" s="556">
        <f t="shared" si="54"/>
        <v>5202.0633192159994</v>
      </c>
      <c r="P174" s="556">
        <f t="shared" si="54"/>
        <v>17359.336427599999</v>
      </c>
      <c r="Q174" s="556">
        <f t="shared" si="54"/>
        <v>1214.3680449999999</v>
      </c>
      <c r="R174" s="556">
        <f t="shared" si="54"/>
        <v>440.85846349999997</v>
      </c>
      <c r="S174" s="556">
        <f t="shared" si="54"/>
        <v>5.4214500000000001</v>
      </c>
      <c r="T174" s="556">
        <f t="shared" si="54"/>
        <v>1404.6970630000001</v>
      </c>
      <c r="U174" s="556">
        <f t="shared" si="54"/>
        <v>3610.1806470000001</v>
      </c>
      <c r="V174" s="556">
        <f t="shared" si="54"/>
        <v>1175.7617465000001</v>
      </c>
      <c r="W174" s="556">
        <f t="shared" si="54"/>
        <v>100314.399495872</v>
      </c>
      <c r="X174" s="590"/>
      <c r="Z174" s="587"/>
      <c r="AA174" s="575"/>
    </row>
    <row r="175" spans="3:44">
      <c r="C175" s="579" t="s">
        <v>358</v>
      </c>
      <c r="D175" s="807">
        <f>SUM(D154:D158,D164:D165)</f>
        <v>22513.09699976</v>
      </c>
      <c r="E175" s="807">
        <f t="shared" ref="E175:W175" si="55">SUM(E154:E158,E164:E165)</f>
        <v>6642.5912799999996</v>
      </c>
      <c r="F175" s="807">
        <f t="shared" si="55"/>
        <v>9204.7209015000008</v>
      </c>
      <c r="G175" s="807">
        <f t="shared" si="55"/>
        <v>4566.1792825000002</v>
      </c>
      <c r="H175" s="807">
        <f t="shared" si="55"/>
        <v>15589.457690999998</v>
      </c>
      <c r="I175" s="807">
        <f t="shared" si="55"/>
        <v>7911.9498800000001</v>
      </c>
      <c r="J175" s="807">
        <f t="shared" si="55"/>
        <v>1707.7483605</v>
      </c>
      <c r="K175" s="807">
        <f t="shared" si="55"/>
        <v>10330.656493</v>
      </c>
      <c r="L175" s="807">
        <f t="shared" si="55"/>
        <v>6203.50608646</v>
      </c>
      <c r="M175" s="807">
        <f t="shared" si="55"/>
        <v>33633.455762223995</v>
      </c>
      <c r="N175" s="807">
        <f t="shared" si="55"/>
        <v>207.356224</v>
      </c>
      <c r="O175" s="807">
        <f t="shared" si="55"/>
        <v>15778.490415783999</v>
      </c>
      <c r="P175" s="807">
        <f t="shared" si="55"/>
        <v>13953.126369399999</v>
      </c>
      <c r="Q175" s="807">
        <f t="shared" si="55"/>
        <v>1178.2141039999999</v>
      </c>
      <c r="R175" s="807">
        <f t="shared" si="55"/>
        <v>809.98833249999996</v>
      </c>
      <c r="S175" s="807">
        <f t="shared" si="55"/>
        <v>207.52760599999999</v>
      </c>
      <c r="T175" s="807">
        <f t="shared" si="55"/>
        <v>4684.7613280000005</v>
      </c>
      <c r="U175" s="807">
        <f t="shared" si="55"/>
        <v>1570.441456</v>
      </c>
      <c r="V175" s="807">
        <f t="shared" si="55"/>
        <v>3965.9243664999999</v>
      </c>
      <c r="W175" s="807">
        <f t="shared" si="55"/>
        <v>160659.192939128</v>
      </c>
      <c r="X175" s="590"/>
      <c r="Z175" s="587"/>
    </row>
    <row r="176" spans="3:44">
      <c r="C176" s="580"/>
      <c r="D176" s="886"/>
      <c r="E176" s="886"/>
      <c r="F176" s="886"/>
      <c r="G176" s="886"/>
      <c r="H176" s="886"/>
      <c r="I176" s="886"/>
      <c r="J176" s="886"/>
      <c r="K176" s="886"/>
      <c r="L176" s="886"/>
      <c r="M176" s="886"/>
      <c r="N176" s="886"/>
      <c r="O176" s="886"/>
      <c r="P176" s="886"/>
      <c r="Q176" s="886"/>
      <c r="R176" s="886"/>
      <c r="S176" s="886"/>
      <c r="T176" s="886"/>
      <c r="U176" s="886"/>
      <c r="V176" s="886"/>
      <c r="W176" s="886"/>
      <c r="Z176" s="590"/>
    </row>
    <row r="177" spans="2:26" ht="12.75">
      <c r="C177" s="576" t="s">
        <v>408</v>
      </c>
      <c r="D177" s="577"/>
      <c r="E177" s="577"/>
      <c r="F177" s="577"/>
    </row>
    <row r="178" spans="2:26" ht="81.75">
      <c r="C178" s="578"/>
      <c r="D178" s="566" t="s">
        <v>310</v>
      </c>
      <c r="E178" s="566" t="s">
        <v>311</v>
      </c>
      <c r="F178" s="566" t="s">
        <v>312</v>
      </c>
      <c r="G178" s="566" t="s">
        <v>313</v>
      </c>
      <c r="H178" s="566" t="s">
        <v>314</v>
      </c>
      <c r="I178" s="566" t="s">
        <v>315</v>
      </c>
      <c r="J178" s="566" t="s">
        <v>316</v>
      </c>
      <c r="K178" s="566" t="s">
        <v>317</v>
      </c>
      <c r="L178" s="566" t="s">
        <v>318</v>
      </c>
      <c r="M178" s="566" t="s">
        <v>319</v>
      </c>
      <c r="N178" s="566" t="s">
        <v>262</v>
      </c>
      <c r="O178" s="566" t="s">
        <v>320</v>
      </c>
      <c r="P178" s="566" t="s">
        <v>321</v>
      </c>
      <c r="Q178" s="566" t="s">
        <v>322</v>
      </c>
      <c r="R178" s="566" t="s">
        <v>139</v>
      </c>
      <c r="S178" s="566" t="s">
        <v>242</v>
      </c>
      <c r="T178" s="566" t="s">
        <v>323</v>
      </c>
      <c r="U178" s="566" t="s">
        <v>324</v>
      </c>
      <c r="V178" s="566" t="s">
        <v>325</v>
      </c>
      <c r="W178" s="566" t="s">
        <v>409</v>
      </c>
    </row>
    <row r="179" spans="2:26">
      <c r="C179" s="555" t="s">
        <v>357</v>
      </c>
      <c r="D179" s="808">
        <f>D174/D167*100</f>
        <v>34.296720909289739</v>
      </c>
      <c r="E179" s="808">
        <f t="shared" ref="E179:W179" si="56">E174/E167*100</f>
        <v>56.318059937056887</v>
      </c>
      <c r="F179" s="808">
        <f t="shared" si="56"/>
        <v>28.11034644571626</v>
      </c>
      <c r="G179" s="808">
        <f t="shared" si="56"/>
        <v>5.2630404860803957</v>
      </c>
      <c r="H179" s="808">
        <f t="shared" si="56"/>
        <v>18.473129380515342</v>
      </c>
      <c r="I179" s="808">
        <f t="shared" si="56"/>
        <v>10.505569943912981</v>
      </c>
      <c r="J179" s="808">
        <f t="shared" si="56"/>
        <v>22.834019786330646</v>
      </c>
      <c r="K179" s="808">
        <f t="shared" si="56"/>
        <v>52.327423825957119</v>
      </c>
      <c r="L179" s="808">
        <f t="shared" si="56"/>
        <v>76.849212198295177</v>
      </c>
      <c r="M179" s="808">
        <f t="shared" si="56"/>
        <v>20.802767926667542</v>
      </c>
      <c r="N179" s="808">
        <f t="shared" si="56"/>
        <v>0</v>
      </c>
      <c r="O179" s="808">
        <f t="shared" si="56"/>
        <v>24.794690287596456</v>
      </c>
      <c r="P179" s="808">
        <f t="shared" si="56"/>
        <v>55.4390644394256</v>
      </c>
      <c r="Q179" s="808">
        <f t="shared" si="56"/>
        <v>50.755542312624691</v>
      </c>
      <c r="R179" s="808">
        <f t="shared" si="56"/>
        <v>35.24480095482452</v>
      </c>
      <c r="S179" s="808">
        <f t="shared" si="56"/>
        <v>2.5458906002382093</v>
      </c>
      <c r="T179" s="808">
        <f t="shared" si="56"/>
        <v>23.067684723424527</v>
      </c>
      <c r="U179" s="808">
        <f t="shared" si="56"/>
        <v>69.686237969556075</v>
      </c>
      <c r="V179" s="808">
        <f t="shared" si="56"/>
        <v>22.867240836177434</v>
      </c>
      <c r="W179" s="808">
        <f t="shared" si="56"/>
        <v>38.438524971011013</v>
      </c>
      <c r="X179" s="590"/>
      <c r="Z179" s="590"/>
    </row>
    <row r="180" spans="2:26">
      <c r="C180" s="579" t="s">
        <v>358</v>
      </c>
      <c r="D180" s="809">
        <f>100-D179</f>
        <v>65.703279090710254</v>
      </c>
      <c r="E180" s="809">
        <f>100-E179</f>
        <v>43.681940062943113</v>
      </c>
      <c r="F180" s="809">
        <f t="shared" ref="F180:W180" si="57">100-F179</f>
        <v>71.88965355428374</v>
      </c>
      <c r="G180" s="809">
        <f t="shared" si="57"/>
        <v>94.736959513919601</v>
      </c>
      <c r="H180" s="809">
        <f t="shared" si="57"/>
        <v>81.526870619484654</v>
      </c>
      <c r="I180" s="809">
        <f t="shared" si="57"/>
        <v>89.494430056087026</v>
      </c>
      <c r="J180" s="809">
        <f t="shared" si="57"/>
        <v>77.165980213669357</v>
      </c>
      <c r="K180" s="809">
        <f t="shared" si="57"/>
        <v>47.672576174042881</v>
      </c>
      <c r="L180" s="809">
        <f t="shared" si="57"/>
        <v>23.150787801704823</v>
      </c>
      <c r="M180" s="809">
        <f t="shared" si="57"/>
        <v>79.197232073332458</v>
      </c>
      <c r="N180" s="809">
        <f t="shared" si="57"/>
        <v>100</v>
      </c>
      <c r="O180" s="809">
        <f t="shared" si="57"/>
        <v>75.205309712403547</v>
      </c>
      <c r="P180" s="809">
        <f t="shared" si="57"/>
        <v>44.5609355605744</v>
      </c>
      <c r="Q180" s="809">
        <f t="shared" si="57"/>
        <v>49.244457687375309</v>
      </c>
      <c r="R180" s="809">
        <f t="shared" si="57"/>
        <v>64.755199045175488</v>
      </c>
      <c r="S180" s="809">
        <f t="shared" si="57"/>
        <v>97.454109399761791</v>
      </c>
      <c r="T180" s="809">
        <f t="shared" si="57"/>
        <v>76.93231527657548</v>
      </c>
      <c r="U180" s="809">
        <f t="shared" si="57"/>
        <v>30.313762030443925</v>
      </c>
      <c r="V180" s="809">
        <f t="shared" si="57"/>
        <v>77.13275916382257</v>
      </c>
      <c r="W180" s="809">
        <f t="shared" si="57"/>
        <v>61.561475028988987</v>
      </c>
      <c r="X180" s="590"/>
      <c r="Z180" s="590"/>
    </row>
    <row r="181" spans="2:26">
      <c r="C181" s="580" t="s">
        <v>501</v>
      </c>
      <c r="D181" s="581"/>
      <c r="E181" s="581"/>
      <c r="F181" s="581"/>
      <c r="G181" s="581"/>
      <c r="H181" s="581"/>
      <c r="I181" s="581"/>
      <c r="J181" s="581"/>
      <c r="K181" s="581"/>
      <c r="L181" s="581"/>
      <c r="M181" s="581"/>
      <c r="N181" s="581"/>
      <c r="O181" s="581"/>
      <c r="P181" s="581"/>
      <c r="Q181" s="581"/>
      <c r="R181" s="581"/>
      <c r="S181" s="581"/>
      <c r="T181" s="581"/>
      <c r="U181" s="581"/>
      <c r="V181" s="581"/>
      <c r="W181" s="581"/>
    </row>
    <row r="182" spans="2:26">
      <c r="C182" s="580" t="s">
        <v>476</v>
      </c>
      <c r="D182" s="581"/>
      <c r="E182" s="581"/>
      <c r="F182" s="581"/>
      <c r="G182" s="581"/>
      <c r="H182" s="581"/>
      <c r="I182" s="581"/>
      <c r="J182" s="581"/>
      <c r="K182" s="581"/>
      <c r="L182" s="581"/>
      <c r="M182" s="581"/>
      <c r="N182" s="581"/>
      <c r="O182" s="581"/>
      <c r="P182" s="581"/>
      <c r="Q182" s="581"/>
      <c r="R182" s="581"/>
      <c r="S182" s="581"/>
      <c r="T182" s="581"/>
      <c r="U182" s="581"/>
      <c r="V182" s="581"/>
      <c r="W182" s="581"/>
    </row>
    <row r="183" spans="2:26">
      <c r="C183" s="580"/>
      <c r="D183" s="581"/>
      <c r="E183" s="581"/>
      <c r="F183" s="581"/>
      <c r="G183" s="581"/>
      <c r="H183" s="581"/>
      <c r="I183" s="581"/>
      <c r="J183" s="581"/>
      <c r="K183" s="581"/>
      <c r="L183" s="581"/>
      <c r="M183" s="581"/>
      <c r="N183" s="581"/>
      <c r="O183" s="581"/>
      <c r="P183" s="581"/>
      <c r="Q183" s="581"/>
      <c r="R183" s="581"/>
      <c r="S183" s="581"/>
      <c r="T183" s="581"/>
      <c r="U183" s="581"/>
      <c r="V183" s="581"/>
      <c r="W183" s="581"/>
    </row>
    <row r="184" spans="2:26">
      <c r="B184" s="562"/>
      <c r="C184" s="582" t="s">
        <v>410</v>
      </c>
      <c r="D184" s="562"/>
      <c r="E184" s="562"/>
      <c r="F184" s="562"/>
      <c r="G184" s="562"/>
      <c r="H184" s="562"/>
      <c r="I184" s="562"/>
      <c r="J184" s="562"/>
      <c r="K184" s="562"/>
      <c r="L184" s="562"/>
      <c r="M184" s="562"/>
      <c r="N184" s="562"/>
      <c r="O184" s="562"/>
      <c r="P184" s="562"/>
      <c r="Q184" s="562"/>
      <c r="R184" s="562"/>
      <c r="S184" s="562"/>
      <c r="T184" s="562"/>
      <c r="U184" s="562"/>
      <c r="V184" s="562"/>
      <c r="W184" s="562"/>
    </row>
    <row r="185" spans="2:26" ht="81.75">
      <c r="B185" s="583"/>
      <c r="C185" s="584"/>
      <c r="D185" s="566" t="s">
        <v>310</v>
      </c>
      <c r="E185" s="566" t="s">
        <v>311</v>
      </c>
      <c r="F185" s="566" t="s">
        <v>312</v>
      </c>
      <c r="G185" s="566" t="s">
        <v>313</v>
      </c>
      <c r="H185" s="566" t="s">
        <v>314</v>
      </c>
      <c r="I185" s="566" t="s">
        <v>315</v>
      </c>
      <c r="J185" s="566" t="s">
        <v>316</v>
      </c>
      <c r="K185" s="566" t="s">
        <v>317</v>
      </c>
      <c r="L185" s="566" t="s">
        <v>318</v>
      </c>
      <c r="M185" s="566" t="s">
        <v>319</v>
      </c>
      <c r="N185" s="566" t="s">
        <v>262</v>
      </c>
      <c r="O185" s="566" t="s">
        <v>320</v>
      </c>
      <c r="P185" s="566" t="s">
        <v>321</v>
      </c>
      <c r="Q185" s="566" t="s">
        <v>322</v>
      </c>
      <c r="R185" s="566" t="s">
        <v>139</v>
      </c>
      <c r="S185" s="566" t="s">
        <v>242</v>
      </c>
      <c r="T185" s="566" t="s">
        <v>323</v>
      </c>
      <c r="U185" s="566" t="s">
        <v>324</v>
      </c>
      <c r="V185" s="566" t="s">
        <v>325</v>
      </c>
      <c r="W185" s="566" t="s">
        <v>409</v>
      </c>
    </row>
    <row r="186" spans="2:26">
      <c r="B186" s="583"/>
      <c r="C186" s="567" t="s">
        <v>529</v>
      </c>
      <c r="D186" s="855">
        <f>IF(D154="-","-",ROUND((D154/D$175)*100,1))</f>
        <v>0.5</v>
      </c>
      <c r="E186" s="855">
        <f t="shared" ref="E186:W186" si="58">IF(E154="-","-",ROUND((E154/E$175)*100,1))</f>
        <v>2</v>
      </c>
      <c r="F186" s="855">
        <f t="shared" si="58"/>
        <v>0.1</v>
      </c>
      <c r="G186" s="855" t="str">
        <f t="shared" si="58"/>
        <v>-</v>
      </c>
      <c r="H186" s="855">
        <f t="shared" si="58"/>
        <v>6.2</v>
      </c>
      <c r="I186" s="855" t="str">
        <f t="shared" si="58"/>
        <v>-</v>
      </c>
      <c r="J186" s="855">
        <f t="shared" si="58"/>
        <v>17.100000000000001</v>
      </c>
      <c r="K186" s="855">
        <f t="shared" si="58"/>
        <v>0.4</v>
      </c>
      <c r="L186" s="855">
        <f t="shared" si="58"/>
        <v>5.6</v>
      </c>
      <c r="M186" s="855">
        <f t="shared" si="58"/>
        <v>0.2</v>
      </c>
      <c r="N186" s="855" t="str">
        <f t="shared" si="58"/>
        <v>-</v>
      </c>
      <c r="O186" s="855">
        <f t="shared" si="58"/>
        <v>0.2</v>
      </c>
      <c r="P186" s="855">
        <f t="shared" si="58"/>
        <v>0.3</v>
      </c>
      <c r="Q186" s="855" t="str">
        <f t="shared" si="58"/>
        <v>-</v>
      </c>
      <c r="R186" s="855" t="str">
        <f t="shared" si="58"/>
        <v>-</v>
      </c>
      <c r="S186" s="855" t="str">
        <f t="shared" si="58"/>
        <v>-</v>
      </c>
      <c r="T186" s="855" t="str">
        <f t="shared" si="58"/>
        <v>-</v>
      </c>
      <c r="U186" s="855" t="str">
        <f t="shared" si="58"/>
        <v>-</v>
      </c>
      <c r="V186" s="855" t="str">
        <f t="shared" si="58"/>
        <v>-</v>
      </c>
      <c r="W186" s="855">
        <f t="shared" si="58"/>
        <v>1.3</v>
      </c>
    </row>
    <row r="187" spans="2:26">
      <c r="B187" s="562"/>
      <c r="C187" s="567" t="s">
        <v>327</v>
      </c>
      <c r="D187" s="855" t="str">
        <f>IF(D155="-","-",ROUND((D155/D$175)*100,1))</f>
        <v>-</v>
      </c>
      <c r="E187" s="855" t="str">
        <f t="shared" ref="E187:W187" si="59">IF(E155="-","-",ROUND((E155/E$175)*100,1))</f>
        <v>-</v>
      </c>
      <c r="F187" s="855" t="str">
        <f t="shared" si="59"/>
        <v>-</v>
      </c>
      <c r="G187" s="855" t="str">
        <f t="shared" si="59"/>
        <v>-</v>
      </c>
      <c r="H187" s="855">
        <f t="shared" si="59"/>
        <v>56.4</v>
      </c>
      <c r="I187" s="855" t="str">
        <f t="shared" si="59"/>
        <v>-</v>
      </c>
      <c r="J187" s="855" t="str">
        <f t="shared" si="59"/>
        <v>-</v>
      </c>
      <c r="K187" s="855">
        <f t="shared" si="59"/>
        <v>74.7</v>
      </c>
      <c r="L187" s="855" t="str">
        <f t="shared" si="59"/>
        <v>-</v>
      </c>
      <c r="M187" s="855">
        <f t="shared" si="59"/>
        <v>62.4</v>
      </c>
      <c r="N187" s="855" t="str">
        <f t="shared" si="59"/>
        <v>-</v>
      </c>
      <c r="O187" s="855">
        <f t="shared" si="59"/>
        <v>99.4</v>
      </c>
      <c r="P187" s="855" t="str">
        <f t="shared" si="59"/>
        <v>-</v>
      </c>
      <c r="Q187" s="855" t="str">
        <f t="shared" si="59"/>
        <v>-</v>
      </c>
      <c r="R187" s="855" t="str">
        <f t="shared" si="59"/>
        <v>-</v>
      </c>
      <c r="S187" s="855" t="str">
        <f t="shared" si="59"/>
        <v>-</v>
      </c>
      <c r="T187" s="855" t="str">
        <f t="shared" si="59"/>
        <v>-</v>
      </c>
      <c r="U187" s="855" t="str">
        <f t="shared" si="59"/>
        <v>-</v>
      </c>
      <c r="V187" s="855" t="str">
        <f t="shared" si="59"/>
        <v>-</v>
      </c>
      <c r="W187" s="855">
        <f t="shared" si="59"/>
        <v>33.1</v>
      </c>
    </row>
    <row r="188" spans="2:26">
      <c r="B188" s="562"/>
      <c r="C188" s="567" t="s">
        <v>331</v>
      </c>
      <c r="D188" s="855">
        <f>IF(D156="-","-",ROUND((D156/D$175)*100,1))</f>
        <v>48.3</v>
      </c>
      <c r="E188" s="855">
        <f t="shared" ref="E188:W188" si="60">IF(E156="-","-",ROUND((E156/E$175)*100,1))</f>
        <v>44.3</v>
      </c>
      <c r="F188" s="855">
        <f t="shared" si="60"/>
        <v>81.3</v>
      </c>
      <c r="G188" s="855">
        <f t="shared" si="60"/>
        <v>52.4</v>
      </c>
      <c r="H188" s="855" t="str">
        <f t="shared" si="60"/>
        <v>-</v>
      </c>
      <c r="I188" s="855" t="str">
        <f t="shared" si="60"/>
        <v>-</v>
      </c>
      <c r="J188" s="855" t="str">
        <f t="shared" si="60"/>
        <v>-</v>
      </c>
      <c r="K188" s="855" t="str">
        <f t="shared" si="60"/>
        <v>-</v>
      </c>
      <c r="L188" s="855">
        <f t="shared" si="60"/>
        <v>52.8</v>
      </c>
      <c r="M188" s="855" t="str">
        <f t="shared" si="60"/>
        <v>-</v>
      </c>
      <c r="N188" s="855" t="str">
        <f t="shared" si="60"/>
        <v>-</v>
      </c>
      <c r="O188" s="855" t="str">
        <f t="shared" si="60"/>
        <v>-</v>
      </c>
      <c r="P188" s="855">
        <f t="shared" si="60"/>
        <v>73.900000000000006</v>
      </c>
      <c r="Q188" s="855" t="str">
        <f t="shared" si="60"/>
        <v>-</v>
      </c>
      <c r="R188" s="855" t="str">
        <f t="shared" si="60"/>
        <v>-</v>
      </c>
      <c r="S188" s="855" t="str">
        <f t="shared" si="60"/>
        <v>-</v>
      </c>
      <c r="T188" s="855" t="str">
        <f t="shared" si="60"/>
        <v>-</v>
      </c>
      <c r="U188" s="855" t="str">
        <f t="shared" si="60"/>
        <v>-</v>
      </c>
      <c r="V188" s="855" t="str">
        <f t="shared" si="60"/>
        <v>-</v>
      </c>
      <c r="W188" s="855">
        <f t="shared" si="60"/>
        <v>23.2</v>
      </c>
    </row>
    <row r="189" spans="2:26">
      <c r="B189" s="562"/>
      <c r="C189" s="567" t="s">
        <v>332</v>
      </c>
      <c r="D189" s="855" t="str">
        <f>IF(D157="-","-",ROUND((D157/D$175)*100,1))</f>
        <v>-</v>
      </c>
      <c r="E189" s="855" t="str">
        <f t="shared" ref="E189:W189" si="61">IF(E157="-","-",ROUND((E157/E$175)*100,1))</f>
        <v>-</v>
      </c>
      <c r="F189" s="855" t="str">
        <f t="shared" si="61"/>
        <v>-</v>
      </c>
      <c r="G189" s="855">
        <f t="shared" si="61"/>
        <v>30.9</v>
      </c>
      <c r="H189" s="855">
        <f t="shared" si="61"/>
        <v>0</v>
      </c>
      <c r="I189" s="855">
        <f t="shared" si="61"/>
        <v>61.4</v>
      </c>
      <c r="J189" s="855" t="str">
        <f t="shared" si="61"/>
        <v>-</v>
      </c>
      <c r="K189" s="855" t="str">
        <f t="shared" si="61"/>
        <v>-</v>
      </c>
      <c r="L189" s="855" t="str">
        <f t="shared" si="61"/>
        <v>-</v>
      </c>
      <c r="M189" s="855" t="str">
        <f t="shared" si="61"/>
        <v>-</v>
      </c>
      <c r="N189" s="855">
        <f t="shared" si="61"/>
        <v>100</v>
      </c>
      <c r="O189" s="855" t="str">
        <f t="shared" si="61"/>
        <v>-</v>
      </c>
      <c r="P189" s="855" t="str">
        <f t="shared" si="61"/>
        <v>-</v>
      </c>
      <c r="Q189" s="855" t="str">
        <f t="shared" si="61"/>
        <v>-</v>
      </c>
      <c r="R189" s="855" t="str">
        <f t="shared" si="61"/>
        <v>-</v>
      </c>
      <c r="S189" s="855">
        <f t="shared" si="61"/>
        <v>97.4</v>
      </c>
      <c r="T189" s="855" t="str">
        <f t="shared" si="61"/>
        <v>-</v>
      </c>
      <c r="U189" s="855" t="str">
        <f t="shared" si="61"/>
        <v>-</v>
      </c>
      <c r="V189" s="855" t="str">
        <f t="shared" si="61"/>
        <v>-</v>
      </c>
      <c r="W189" s="855">
        <f t="shared" si="61"/>
        <v>4.2</v>
      </c>
    </row>
    <row r="190" spans="2:26">
      <c r="B190" s="562"/>
      <c r="C190" s="567" t="s">
        <v>328</v>
      </c>
      <c r="D190" s="855">
        <f>IF(D158="-","-",ROUND((D158/D$175)*100,1))</f>
        <v>27.8</v>
      </c>
      <c r="E190" s="855">
        <f t="shared" ref="E190:W190" si="62">IF(E158="-","-",ROUND((E158/E$175)*100,1))</f>
        <v>0.9</v>
      </c>
      <c r="F190" s="855">
        <f t="shared" si="62"/>
        <v>6.4</v>
      </c>
      <c r="G190" s="855">
        <f t="shared" si="62"/>
        <v>12.9</v>
      </c>
      <c r="H190" s="855">
        <f t="shared" si="62"/>
        <v>26.4</v>
      </c>
      <c r="I190" s="855">
        <f t="shared" si="62"/>
        <v>38.6</v>
      </c>
      <c r="J190" s="855" t="str">
        <f t="shared" si="62"/>
        <v>-</v>
      </c>
      <c r="K190" s="855">
        <f t="shared" si="62"/>
        <v>13.6</v>
      </c>
      <c r="L190" s="855" t="str">
        <f t="shared" si="62"/>
        <v>-</v>
      </c>
      <c r="M190" s="855">
        <f t="shared" si="62"/>
        <v>21.2</v>
      </c>
      <c r="N190" s="855" t="str">
        <f t="shared" si="62"/>
        <v>-</v>
      </c>
      <c r="O190" s="855" t="str">
        <f t="shared" si="62"/>
        <v>-</v>
      </c>
      <c r="P190" s="855">
        <f t="shared" si="62"/>
        <v>5.8</v>
      </c>
      <c r="Q190" s="855">
        <f t="shared" si="62"/>
        <v>93</v>
      </c>
      <c r="R190" s="855" t="str">
        <f t="shared" si="62"/>
        <v>-</v>
      </c>
      <c r="S190" s="855" t="str">
        <f t="shared" si="62"/>
        <v>-</v>
      </c>
      <c r="T190" s="855">
        <f t="shared" si="62"/>
        <v>62.6</v>
      </c>
      <c r="U190" s="855">
        <f t="shared" si="62"/>
        <v>41.3</v>
      </c>
      <c r="V190" s="855">
        <f t="shared" si="62"/>
        <v>34</v>
      </c>
      <c r="W190" s="855">
        <f t="shared" si="62"/>
        <v>18.7</v>
      </c>
    </row>
    <row r="191" spans="2:26">
      <c r="B191" s="562"/>
      <c r="C191" s="567" t="s">
        <v>247</v>
      </c>
      <c r="D191" s="855">
        <f>IF(D164="-","-",ROUND((D164/D$175)*100,1))</f>
        <v>23.1</v>
      </c>
      <c r="E191" s="855">
        <f t="shared" ref="E191:W191" si="63">IF(E164="-","-",ROUND((E164/E$175)*100,1))</f>
        <v>46.6</v>
      </c>
      <c r="F191" s="855">
        <f t="shared" si="63"/>
        <v>3.9</v>
      </c>
      <c r="G191" s="855">
        <f t="shared" si="63"/>
        <v>0.8</v>
      </c>
      <c r="H191" s="855">
        <f t="shared" si="63"/>
        <v>10.5</v>
      </c>
      <c r="I191" s="855" t="str">
        <f t="shared" si="63"/>
        <v>-</v>
      </c>
      <c r="J191" s="855">
        <f t="shared" si="63"/>
        <v>80.8</v>
      </c>
      <c r="K191" s="855">
        <f t="shared" si="63"/>
        <v>11.4</v>
      </c>
      <c r="L191" s="855">
        <f t="shared" si="63"/>
        <v>41.6</v>
      </c>
      <c r="M191" s="855">
        <f t="shared" si="63"/>
        <v>15.8</v>
      </c>
      <c r="N191" s="855" t="str">
        <f t="shared" si="63"/>
        <v>-</v>
      </c>
      <c r="O191" s="855">
        <f t="shared" si="63"/>
        <v>0.4</v>
      </c>
      <c r="P191" s="855">
        <f t="shared" si="63"/>
        <v>18.8</v>
      </c>
      <c r="Q191" s="855">
        <f t="shared" si="63"/>
        <v>7</v>
      </c>
      <c r="R191" s="855">
        <f t="shared" si="63"/>
        <v>89.9</v>
      </c>
      <c r="S191" s="855" t="str">
        <f t="shared" si="63"/>
        <v>-</v>
      </c>
      <c r="T191" s="855">
        <f t="shared" si="63"/>
        <v>37.4</v>
      </c>
      <c r="U191" s="855">
        <f t="shared" si="63"/>
        <v>58.7</v>
      </c>
      <c r="V191" s="855">
        <f t="shared" si="63"/>
        <v>51.9</v>
      </c>
      <c r="W191" s="855">
        <f t="shared" si="63"/>
        <v>18.100000000000001</v>
      </c>
    </row>
    <row r="192" spans="2:26">
      <c r="C192" s="579" t="s">
        <v>430</v>
      </c>
      <c r="D192" s="854">
        <f>IF(D165="-","-",ROUND((D165/D$175)*100,1))</f>
        <v>0.3</v>
      </c>
      <c r="E192" s="854">
        <f t="shared" ref="E192:W192" si="64">IF(E165="-","-",ROUND((E165/E$175)*100,1))</f>
        <v>6.2</v>
      </c>
      <c r="F192" s="854">
        <f t="shared" si="64"/>
        <v>8.4</v>
      </c>
      <c r="G192" s="854">
        <f t="shared" si="64"/>
        <v>3</v>
      </c>
      <c r="H192" s="854">
        <f t="shared" si="64"/>
        <v>0.4</v>
      </c>
      <c r="I192" s="854" t="str">
        <f t="shared" si="64"/>
        <v>-</v>
      </c>
      <c r="J192" s="854">
        <f t="shared" si="64"/>
        <v>2.1</v>
      </c>
      <c r="K192" s="854" t="str">
        <f t="shared" si="64"/>
        <v>-</v>
      </c>
      <c r="L192" s="854" t="str">
        <f t="shared" si="64"/>
        <v>-</v>
      </c>
      <c r="M192" s="854">
        <f t="shared" si="64"/>
        <v>0.4</v>
      </c>
      <c r="N192" s="854" t="str">
        <f t="shared" si="64"/>
        <v>-</v>
      </c>
      <c r="O192" s="854" t="str">
        <f t="shared" si="64"/>
        <v>-</v>
      </c>
      <c r="P192" s="854">
        <f t="shared" si="64"/>
        <v>1.2</v>
      </c>
      <c r="Q192" s="854" t="str">
        <f t="shared" si="64"/>
        <v>-</v>
      </c>
      <c r="R192" s="854">
        <f t="shared" si="64"/>
        <v>10.1</v>
      </c>
      <c r="S192" s="854">
        <f t="shared" si="64"/>
        <v>2.6</v>
      </c>
      <c r="T192" s="854" t="str">
        <f t="shared" si="64"/>
        <v>-</v>
      </c>
      <c r="U192" s="854" t="str">
        <f t="shared" si="64"/>
        <v>-</v>
      </c>
      <c r="V192" s="854">
        <f t="shared" si="64"/>
        <v>14.1</v>
      </c>
      <c r="W192" s="854">
        <f t="shared" si="64"/>
        <v>1.5</v>
      </c>
    </row>
    <row r="193" spans="1:26" s="498" customFormat="1">
      <c r="A193" s="501"/>
      <c r="B193" s="133"/>
      <c r="C193" s="502"/>
      <c r="D193" s="497">
        <f t="shared" ref="D193:W193" si="65">SUM(D187:D192)</f>
        <v>99.499999999999986</v>
      </c>
      <c r="E193" s="497">
        <f t="shared" si="65"/>
        <v>98</v>
      </c>
      <c r="F193" s="497">
        <f t="shared" si="65"/>
        <v>100.00000000000001</v>
      </c>
      <c r="G193" s="497">
        <f t="shared" si="65"/>
        <v>100</v>
      </c>
      <c r="H193" s="497">
        <f t="shared" si="65"/>
        <v>93.7</v>
      </c>
      <c r="I193" s="497">
        <f t="shared" si="65"/>
        <v>100</v>
      </c>
      <c r="J193" s="497">
        <f t="shared" si="65"/>
        <v>82.899999999999991</v>
      </c>
      <c r="K193" s="497">
        <f t="shared" si="65"/>
        <v>99.7</v>
      </c>
      <c r="L193" s="497">
        <f t="shared" si="65"/>
        <v>94.4</v>
      </c>
      <c r="M193" s="497">
        <f t="shared" si="65"/>
        <v>99.8</v>
      </c>
      <c r="N193" s="497">
        <f t="shared" si="65"/>
        <v>100</v>
      </c>
      <c r="O193" s="497">
        <f t="shared" si="65"/>
        <v>99.800000000000011</v>
      </c>
      <c r="P193" s="497">
        <f t="shared" si="65"/>
        <v>99.7</v>
      </c>
      <c r="Q193" s="497">
        <f t="shared" si="65"/>
        <v>100</v>
      </c>
      <c r="R193" s="497">
        <f t="shared" si="65"/>
        <v>100</v>
      </c>
      <c r="S193" s="497">
        <f t="shared" si="65"/>
        <v>100</v>
      </c>
      <c r="T193" s="497">
        <f t="shared" si="65"/>
        <v>100</v>
      </c>
      <c r="U193" s="497">
        <f t="shared" si="65"/>
        <v>100</v>
      </c>
      <c r="V193" s="497">
        <f t="shared" si="65"/>
        <v>100</v>
      </c>
      <c r="W193" s="497">
        <f t="shared" si="65"/>
        <v>98.800000000000011</v>
      </c>
    </row>
    <row r="194" spans="1:26">
      <c r="B194" s="562"/>
      <c r="C194" s="582" t="s">
        <v>412</v>
      </c>
      <c r="D194" s="562"/>
      <c r="E194" s="562"/>
      <c r="F194" s="562"/>
      <c r="G194" s="562"/>
      <c r="H194" s="562"/>
      <c r="I194" s="562"/>
      <c r="J194" s="562"/>
      <c r="K194" s="562"/>
      <c r="L194" s="562"/>
      <c r="M194" s="562"/>
      <c r="N194" s="562"/>
      <c r="O194" s="562"/>
      <c r="P194" s="562"/>
      <c r="Q194" s="562"/>
      <c r="R194" s="562"/>
      <c r="S194" s="562"/>
      <c r="T194" s="562"/>
      <c r="U194" s="562"/>
      <c r="V194" s="562"/>
      <c r="W194" s="562"/>
    </row>
    <row r="195" spans="1:26" ht="81.75">
      <c r="B195" s="583"/>
      <c r="C195" s="584"/>
      <c r="D195" s="566" t="s">
        <v>310</v>
      </c>
      <c r="E195" s="566" t="s">
        <v>311</v>
      </c>
      <c r="F195" s="566" t="s">
        <v>312</v>
      </c>
      <c r="G195" s="566" t="s">
        <v>313</v>
      </c>
      <c r="H195" s="566" t="s">
        <v>314</v>
      </c>
      <c r="I195" s="566" t="s">
        <v>315</v>
      </c>
      <c r="J195" s="566" t="s">
        <v>316</v>
      </c>
      <c r="K195" s="566" t="s">
        <v>317</v>
      </c>
      <c r="L195" s="566" t="s">
        <v>318</v>
      </c>
      <c r="M195" s="566" t="s">
        <v>319</v>
      </c>
      <c r="N195" s="566" t="s">
        <v>262</v>
      </c>
      <c r="O195" s="566" t="s">
        <v>320</v>
      </c>
      <c r="P195" s="566" t="s">
        <v>321</v>
      </c>
      <c r="Q195" s="566" t="s">
        <v>322</v>
      </c>
      <c r="R195" s="566" t="s">
        <v>139</v>
      </c>
      <c r="S195" s="566" t="s">
        <v>242</v>
      </c>
      <c r="T195" s="566" t="s">
        <v>323</v>
      </c>
      <c r="U195" s="566" t="s">
        <v>324</v>
      </c>
      <c r="V195" s="566" t="s">
        <v>325</v>
      </c>
      <c r="W195" s="566" t="s">
        <v>409</v>
      </c>
    </row>
    <row r="196" spans="1:26">
      <c r="B196" s="562"/>
      <c r="C196" s="567" t="s">
        <v>415</v>
      </c>
      <c r="D196" s="855">
        <f>IF(D153="-","-",ROUND((D153/D$174)*100,1))</f>
        <v>6.4</v>
      </c>
      <c r="E196" s="855">
        <f t="shared" ref="E196:W196" si="66">IF(E153="-","-",ROUND((E153/E$174)*100,1))</f>
        <v>45.3</v>
      </c>
      <c r="F196" s="855">
        <f t="shared" si="66"/>
        <v>61.9</v>
      </c>
      <c r="G196" s="855" t="str">
        <f t="shared" si="66"/>
        <v>-</v>
      </c>
      <c r="H196" s="855">
        <f t="shared" si="66"/>
        <v>11.8</v>
      </c>
      <c r="I196" s="855">
        <f t="shared" si="66"/>
        <v>0.4</v>
      </c>
      <c r="J196" s="855">
        <f t="shared" si="66"/>
        <v>63.1</v>
      </c>
      <c r="K196" s="855">
        <f t="shared" si="66"/>
        <v>6.8</v>
      </c>
      <c r="L196" s="855">
        <f t="shared" si="66"/>
        <v>39.1</v>
      </c>
      <c r="M196" s="855">
        <f t="shared" si="66"/>
        <v>60.8</v>
      </c>
      <c r="N196" s="855" t="str">
        <f t="shared" si="66"/>
        <v>-</v>
      </c>
      <c r="O196" s="855">
        <f t="shared" si="66"/>
        <v>44.3</v>
      </c>
      <c r="P196" s="855">
        <f t="shared" si="66"/>
        <v>49.1</v>
      </c>
      <c r="Q196" s="855">
        <f t="shared" si="66"/>
        <v>13.8</v>
      </c>
      <c r="R196" s="855">
        <f t="shared" si="66"/>
        <v>27.9</v>
      </c>
      <c r="S196" s="855" t="str">
        <f t="shared" si="66"/>
        <v>-</v>
      </c>
      <c r="T196" s="855">
        <f t="shared" si="66"/>
        <v>5.6</v>
      </c>
      <c r="U196" s="855">
        <f t="shared" si="66"/>
        <v>18.3</v>
      </c>
      <c r="V196" s="855">
        <f t="shared" si="66"/>
        <v>37.6</v>
      </c>
      <c r="W196" s="855">
        <f t="shared" si="66"/>
        <v>34</v>
      </c>
    </row>
    <row r="197" spans="1:26">
      <c r="B197" s="562"/>
      <c r="C197" s="567" t="s">
        <v>234</v>
      </c>
      <c r="D197" s="855" t="str">
        <f>IF(D159="-","-",ROUND((D159/D$174)*100,1))</f>
        <v>-</v>
      </c>
      <c r="E197" s="855" t="str">
        <f t="shared" ref="E197:W197" si="67">IF(E159="-","-",ROUND((E159/E$174)*100,1))</f>
        <v>-</v>
      </c>
      <c r="F197" s="855" t="str">
        <f t="shared" si="67"/>
        <v>-</v>
      </c>
      <c r="G197" s="855" t="str">
        <f t="shared" si="67"/>
        <v>-</v>
      </c>
      <c r="H197" s="855" t="str">
        <f t="shared" si="67"/>
        <v>-</v>
      </c>
      <c r="I197" s="855">
        <f t="shared" si="67"/>
        <v>2.5</v>
      </c>
      <c r="J197" s="855" t="str">
        <f t="shared" si="67"/>
        <v>-</v>
      </c>
      <c r="K197" s="855" t="str">
        <f t="shared" si="67"/>
        <v>-</v>
      </c>
      <c r="L197" s="855" t="str">
        <f t="shared" si="67"/>
        <v>-</v>
      </c>
      <c r="M197" s="855" t="str">
        <f t="shared" si="67"/>
        <v>-</v>
      </c>
      <c r="N197" s="855" t="str">
        <f t="shared" si="67"/>
        <v>-</v>
      </c>
      <c r="O197" s="855" t="str">
        <f t="shared" si="67"/>
        <v>-</v>
      </c>
      <c r="P197" s="855" t="str">
        <f t="shared" si="67"/>
        <v>-</v>
      </c>
      <c r="Q197" s="855" t="str">
        <f t="shared" si="67"/>
        <v>-</v>
      </c>
      <c r="R197" s="855" t="str">
        <f t="shared" si="67"/>
        <v>-</v>
      </c>
      <c r="S197" s="855" t="str">
        <f t="shared" si="67"/>
        <v>-</v>
      </c>
      <c r="T197" s="855" t="str">
        <f t="shared" si="67"/>
        <v>-</v>
      </c>
      <c r="U197" s="855" t="str">
        <f t="shared" si="67"/>
        <v>-</v>
      </c>
      <c r="V197" s="855" t="str">
        <f t="shared" si="67"/>
        <v>-</v>
      </c>
      <c r="W197" s="855">
        <f t="shared" si="67"/>
        <v>0</v>
      </c>
    </row>
    <row r="198" spans="1:26">
      <c r="B198" s="562"/>
      <c r="C198" s="567" t="s">
        <v>235</v>
      </c>
      <c r="D198" s="855">
        <f>IF(D160="-","-",ROUND((D160/D$174)*100,1))</f>
        <v>53.2</v>
      </c>
      <c r="E198" s="855">
        <f t="shared" ref="E198:W198" si="68">IF(E160="-","-",ROUND((E160/E$174)*100,1))</f>
        <v>50.7</v>
      </c>
      <c r="F198" s="855">
        <f t="shared" si="68"/>
        <v>31</v>
      </c>
      <c r="G198" s="855">
        <f t="shared" si="68"/>
        <v>1.5</v>
      </c>
      <c r="H198" s="855">
        <f t="shared" si="68"/>
        <v>69.7</v>
      </c>
      <c r="I198" s="855">
        <f t="shared" si="68"/>
        <v>66.900000000000006</v>
      </c>
      <c r="J198" s="855">
        <f t="shared" si="68"/>
        <v>13.2</v>
      </c>
      <c r="K198" s="855">
        <f t="shared" si="68"/>
        <v>71.2</v>
      </c>
      <c r="L198" s="855">
        <f t="shared" si="68"/>
        <v>55.7</v>
      </c>
      <c r="M198" s="855">
        <f t="shared" si="68"/>
        <v>30.7</v>
      </c>
      <c r="N198" s="855" t="str">
        <f t="shared" si="68"/>
        <v>-</v>
      </c>
      <c r="O198" s="855" t="str">
        <f t="shared" si="68"/>
        <v>-</v>
      </c>
      <c r="P198" s="855">
        <f t="shared" si="68"/>
        <v>48.3</v>
      </c>
      <c r="Q198" s="855">
        <f t="shared" si="68"/>
        <v>74.8</v>
      </c>
      <c r="R198" s="855" t="str">
        <f t="shared" si="68"/>
        <v>-</v>
      </c>
      <c r="S198" s="855" t="str">
        <f t="shared" si="68"/>
        <v>-</v>
      </c>
      <c r="T198" s="855">
        <f t="shared" si="68"/>
        <v>35.299999999999997</v>
      </c>
      <c r="U198" s="855">
        <f t="shared" si="68"/>
        <v>65.099999999999994</v>
      </c>
      <c r="V198" s="855">
        <f t="shared" si="68"/>
        <v>28.2</v>
      </c>
      <c r="W198" s="855">
        <f t="shared" si="68"/>
        <v>49.4</v>
      </c>
    </row>
    <row r="199" spans="1:26">
      <c r="B199" s="562"/>
      <c r="C199" s="567" t="s">
        <v>236</v>
      </c>
      <c r="D199" s="855">
        <f>IF(D161="-","-",ROUND((D161/D$174)*100,1))</f>
        <v>12.5</v>
      </c>
      <c r="E199" s="855">
        <f t="shared" ref="E199:W199" si="69">IF(E161="-","-",ROUND((E161/E$174)*100,1))</f>
        <v>3.4</v>
      </c>
      <c r="F199" s="855">
        <f t="shared" si="69"/>
        <v>0</v>
      </c>
      <c r="G199" s="855">
        <f t="shared" si="69"/>
        <v>44.5</v>
      </c>
      <c r="H199" s="855">
        <f t="shared" si="69"/>
        <v>14.9</v>
      </c>
      <c r="I199" s="855">
        <f t="shared" si="69"/>
        <v>29.3</v>
      </c>
      <c r="J199" s="855">
        <f t="shared" si="69"/>
        <v>0.4</v>
      </c>
      <c r="K199" s="855">
        <f t="shared" si="69"/>
        <v>13.9</v>
      </c>
      <c r="L199" s="855">
        <f t="shared" si="69"/>
        <v>3.9</v>
      </c>
      <c r="M199" s="855">
        <f t="shared" si="69"/>
        <v>4.3</v>
      </c>
      <c r="N199" s="855" t="str">
        <f t="shared" si="69"/>
        <v>-</v>
      </c>
      <c r="O199" s="855">
        <f t="shared" si="69"/>
        <v>19.600000000000001</v>
      </c>
      <c r="P199" s="855">
        <f t="shared" si="69"/>
        <v>0.1</v>
      </c>
      <c r="Q199" s="855">
        <f t="shared" si="69"/>
        <v>10.7</v>
      </c>
      <c r="R199" s="855">
        <f t="shared" si="69"/>
        <v>19.3</v>
      </c>
      <c r="S199" s="855">
        <f t="shared" si="69"/>
        <v>1.4</v>
      </c>
      <c r="T199" s="855">
        <f t="shared" si="69"/>
        <v>52.9</v>
      </c>
      <c r="U199" s="855">
        <f t="shared" si="69"/>
        <v>8.1999999999999993</v>
      </c>
      <c r="V199" s="855">
        <f t="shared" si="69"/>
        <v>2.4</v>
      </c>
      <c r="W199" s="855">
        <f t="shared" si="69"/>
        <v>7.7</v>
      </c>
    </row>
    <row r="200" spans="1:26">
      <c r="B200" s="562"/>
      <c r="C200" s="567" t="s">
        <v>237</v>
      </c>
      <c r="D200" s="855">
        <f>IF(D162="-","-",ROUND((D162/D$174)*100,1))</f>
        <v>16.5</v>
      </c>
      <c r="E200" s="855" t="str">
        <f t="shared" ref="E200:W200" si="70">IF(E162="-","-",ROUND((E162/E$174)*100,1))</f>
        <v>-</v>
      </c>
      <c r="F200" s="855" t="str">
        <f t="shared" si="70"/>
        <v>-</v>
      </c>
      <c r="G200" s="855" t="str">
        <f t="shared" si="70"/>
        <v>-</v>
      </c>
      <c r="H200" s="855">
        <f t="shared" si="70"/>
        <v>2.5</v>
      </c>
      <c r="I200" s="855" t="str">
        <f t="shared" si="70"/>
        <v>-</v>
      </c>
      <c r="J200" s="855" t="str">
        <f t="shared" si="70"/>
        <v>-</v>
      </c>
      <c r="K200" s="855">
        <f t="shared" si="70"/>
        <v>5.7</v>
      </c>
      <c r="L200" s="855" t="str">
        <f t="shared" si="70"/>
        <v>-</v>
      </c>
      <c r="M200" s="855">
        <f t="shared" si="70"/>
        <v>0.9</v>
      </c>
      <c r="N200" s="855" t="str">
        <f t="shared" si="70"/>
        <v>-</v>
      </c>
      <c r="O200" s="855">
        <f t="shared" si="70"/>
        <v>31.4</v>
      </c>
      <c r="P200" s="855" t="str">
        <f t="shared" si="70"/>
        <v>-</v>
      </c>
      <c r="Q200" s="855" t="str">
        <f t="shared" si="70"/>
        <v>-</v>
      </c>
      <c r="R200" s="855" t="str">
        <f t="shared" si="70"/>
        <v>-</v>
      </c>
      <c r="S200" s="855" t="str">
        <f t="shared" si="70"/>
        <v>-</v>
      </c>
      <c r="T200" s="855">
        <f t="shared" si="70"/>
        <v>2.7</v>
      </c>
      <c r="U200" s="855" t="str">
        <f t="shared" si="70"/>
        <v>-</v>
      </c>
      <c r="V200" s="855" t="str">
        <f t="shared" si="70"/>
        <v>-</v>
      </c>
      <c r="W200" s="855">
        <f t="shared" si="70"/>
        <v>4.4000000000000004</v>
      </c>
    </row>
    <row r="201" spans="1:26">
      <c r="B201" s="562"/>
      <c r="C201" s="567" t="s">
        <v>294</v>
      </c>
      <c r="D201" s="855">
        <f>IF(D163="-","-",ROUND((D163/D$174)*100,1))</f>
        <v>11.3</v>
      </c>
      <c r="E201" s="855">
        <f t="shared" ref="E201:W201" si="71">IF(E163="-","-",ROUND((E163/E$174)*100,1))</f>
        <v>0.6</v>
      </c>
      <c r="F201" s="855">
        <f t="shared" si="71"/>
        <v>7.1</v>
      </c>
      <c r="G201" s="855">
        <f t="shared" si="71"/>
        <v>0.5</v>
      </c>
      <c r="H201" s="855">
        <f t="shared" si="71"/>
        <v>1.1000000000000001</v>
      </c>
      <c r="I201" s="855">
        <f t="shared" si="71"/>
        <v>1</v>
      </c>
      <c r="J201" s="855">
        <f t="shared" si="71"/>
        <v>16.100000000000001</v>
      </c>
      <c r="K201" s="855">
        <f t="shared" si="71"/>
        <v>2.4</v>
      </c>
      <c r="L201" s="855">
        <f t="shared" si="71"/>
        <v>1.3</v>
      </c>
      <c r="M201" s="855">
        <f t="shared" si="71"/>
        <v>1.9</v>
      </c>
      <c r="N201" s="855" t="str">
        <f t="shared" si="71"/>
        <v>-</v>
      </c>
      <c r="O201" s="855">
        <f t="shared" si="71"/>
        <v>4.7</v>
      </c>
      <c r="P201" s="855">
        <f t="shared" si="71"/>
        <v>1.5</v>
      </c>
      <c r="Q201" s="855">
        <f t="shared" si="71"/>
        <v>0.7</v>
      </c>
      <c r="R201" s="855">
        <f t="shared" si="71"/>
        <v>34.299999999999997</v>
      </c>
      <c r="S201" s="855" t="str">
        <f t="shared" si="71"/>
        <v>-</v>
      </c>
      <c r="T201" s="855">
        <f t="shared" si="71"/>
        <v>3.5</v>
      </c>
      <c r="U201" s="855">
        <f t="shared" si="71"/>
        <v>8.4</v>
      </c>
      <c r="V201" s="855">
        <f t="shared" si="71"/>
        <v>4.4000000000000004</v>
      </c>
      <c r="W201" s="855">
        <f t="shared" si="71"/>
        <v>3.5</v>
      </c>
    </row>
    <row r="202" spans="1:26">
      <c r="C202" s="579" t="s">
        <v>429</v>
      </c>
      <c r="D202" s="854" t="str">
        <f>IF(D166="-","-",ROUND((D166/D$174)*100,1))</f>
        <v>-</v>
      </c>
      <c r="E202" s="854" t="str">
        <f t="shared" ref="E202:W202" si="72">IF(E166="-","-",ROUND((E166/E$174)*100,1))</f>
        <v>-</v>
      </c>
      <c r="F202" s="854" t="str">
        <f t="shared" si="72"/>
        <v>-</v>
      </c>
      <c r="G202" s="854">
        <f t="shared" si="72"/>
        <v>53.5</v>
      </c>
      <c r="H202" s="854" t="str">
        <f t="shared" si="72"/>
        <v>-</v>
      </c>
      <c r="I202" s="854" t="str">
        <f t="shared" si="72"/>
        <v>-</v>
      </c>
      <c r="J202" s="854">
        <f t="shared" si="72"/>
        <v>7.2</v>
      </c>
      <c r="K202" s="854" t="str">
        <f t="shared" si="72"/>
        <v>-</v>
      </c>
      <c r="L202" s="854" t="str">
        <f t="shared" si="72"/>
        <v>-</v>
      </c>
      <c r="M202" s="854">
        <f t="shared" si="72"/>
        <v>1.4</v>
      </c>
      <c r="N202" s="854" t="str">
        <f t="shared" si="72"/>
        <v>-</v>
      </c>
      <c r="O202" s="854" t="str">
        <f t="shared" si="72"/>
        <v>-</v>
      </c>
      <c r="P202" s="854">
        <f t="shared" si="72"/>
        <v>1</v>
      </c>
      <c r="Q202" s="854" t="str">
        <f t="shared" si="72"/>
        <v>-</v>
      </c>
      <c r="R202" s="854">
        <f t="shared" si="72"/>
        <v>18.5</v>
      </c>
      <c r="S202" s="854">
        <f t="shared" si="72"/>
        <v>98.6</v>
      </c>
      <c r="T202" s="854" t="str">
        <f t="shared" si="72"/>
        <v>-</v>
      </c>
      <c r="U202" s="854" t="str">
        <f t="shared" si="72"/>
        <v>-</v>
      </c>
      <c r="V202" s="854">
        <f t="shared" si="72"/>
        <v>27.4</v>
      </c>
      <c r="W202" s="854">
        <f t="shared" si="72"/>
        <v>0.9</v>
      </c>
    </row>
    <row r="203" spans="1:26" s="498" customFormat="1">
      <c r="A203" s="501"/>
      <c r="B203" s="133"/>
      <c r="C203" s="502"/>
      <c r="D203" s="497">
        <f>SUM(D196:D202)</f>
        <v>99.899999999999991</v>
      </c>
      <c r="E203" s="497">
        <f t="shared" ref="E203:W203" si="73">SUM(E196:E202)</f>
        <v>100</v>
      </c>
      <c r="F203" s="497">
        <f t="shared" si="73"/>
        <v>100</v>
      </c>
      <c r="G203" s="497">
        <f t="shared" si="73"/>
        <v>100</v>
      </c>
      <c r="H203" s="497">
        <f t="shared" si="73"/>
        <v>100</v>
      </c>
      <c r="I203" s="497">
        <f t="shared" si="73"/>
        <v>100.10000000000001</v>
      </c>
      <c r="J203" s="497">
        <f t="shared" si="73"/>
        <v>100.00000000000001</v>
      </c>
      <c r="K203" s="497">
        <f t="shared" si="73"/>
        <v>100.00000000000001</v>
      </c>
      <c r="L203" s="497">
        <f t="shared" si="73"/>
        <v>100.00000000000001</v>
      </c>
      <c r="M203" s="497">
        <f t="shared" si="73"/>
        <v>100.00000000000001</v>
      </c>
      <c r="N203" s="497">
        <f t="shared" si="73"/>
        <v>0</v>
      </c>
      <c r="O203" s="497">
        <f t="shared" si="73"/>
        <v>100</v>
      </c>
      <c r="P203" s="497">
        <f t="shared" si="73"/>
        <v>100</v>
      </c>
      <c r="Q203" s="497">
        <f t="shared" si="73"/>
        <v>100</v>
      </c>
      <c r="R203" s="497">
        <f t="shared" si="73"/>
        <v>100</v>
      </c>
      <c r="S203" s="497">
        <f t="shared" si="73"/>
        <v>100</v>
      </c>
      <c r="T203" s="497">
        <f t="shared" si="73"/>
        <v>100</v>
      </c>
      <c r="U203" s="497">
        <f t="shared" si="73"/>
        <v>100</v>
      </c>
      <c r="V203" s="497">
        <f t="shared" si="73"/>
        <v>100</v>
      </c>
      <c r="W203" s="497">
        <f t="shared" si="73"/>
        <v>99.90000000000002</v>
      </c>
    </row>
    <row r="204" spans="1:26">
      <c r="C204" s="563" t="s">
        <v>500</v>
      </c>
      <c r="D204" s="563"/>
      <c r="F204" s="563"/>
      <c r="G204" s="563"/>
      <c r="H204" s="563"/>
      <c r="I204" s="563"/>
      <c r="J204" s="563"/>
      <c r="K204" s="563"/>
      <c r="L204" s="563"/>
      <c r="M204" s="563"/>
      <c r="N204" s="563"/>
      <c r="O204" s="563"/>
      <c r="P204" s="563"/>
      <c r="Q204" s="563"/>
      <c r="R204" s="563"/>
      <c r="S204" s="563"/>
      <c r="T204" s="563"/>
      <c r="U204" s="563"/>
      <c r="V204" s="563"/>
      <c r="W204" s="563"/>
    </row>
    <row r="205" spans="1:26" ht="81.75">
      <c r="C205" s="564"/>
      <c r="D205" s="565" t="s">
        <v>310</v>
      </c>
      <c r="E205" s="566" t="s">
        <v>311</v>
      </c>
      <c r="F205" s="565" t="s">
        <v>312</v>
      </c>
      <c r="G205" s="565" t="s">
        <v>313</v>
      </c>
      <c r="H205" s="565" t="s">
        <v>314</v>
      </c>
      <c r="I205" s="565" t="s">
        <v>315</v>
      </c>
      <c r="J205" s="565" t="s">
        <v>316</v>
      </c>
      <c r="K205" s="565" t="s">
        <v>317</v>
      </c>
      <c r="L205" s="565" t="s">
        <v>318</v>
      </c>
      <c r="M205" s="565" t="s">
        <v>319</v>
      </c>
      <c r="N205" s="565" t="s">
        <v>262</v>
      </c>
      <c r="O205" s="565" t="s">
        <v>320</v>
      </c>
      <c r="P205" s="565" t="s">
        <v>321</v>
      </c>
      <c r="Q205" s="565" t="s">
        <v>322</v>
      </c>
      <c r="R205" s="565" t="s">
        <v>139</v>
      </c>
      <c r="S205" s="565" t="s">
        <v>242</v>
      </c>
      <c r="T205" s="565" t="s">
        <v>323</v>
      </c>
      <c r="U205" s="565" t="s">
        <v>324</v>
      </c>
      <c r="V205" s="565" t="s">
        <v>325</v>
      </c>
      <c r="W205" s="566" t="s">
        <v>409</v>
      </c>
      <c r="X205" s="812" t="s">
        <v>431</v>
      </c>
      <c r="Y205" s="812" t="s">
        <v>432</v>
      </c>
    </row>
    <row r="206" spans="1:26">
      <c r="C206" s="567" t="s">
        <v>233</v>
      </c>
      <c r="D206" s="568">
        <v>589.57399999999996</v>
      </c>
      <c r="E206" s="568">
        <v>1333.7075</v>
      </c>
      <c r="F206" s="568">
        <v>804.75179999999989</v>
      </c>
      <c r="G206" s="568" t="s">
        <v>44</v>
      </c>
      <c r="H206" s="568">
        <v>639.78399999999988</v>
      </c>
      <c r="I206" s="568">
        <v>2.02</v>
      </c>
      <c r="J206" s="568">
        <v>98.841999999999985</v>
      </c>
      <c r="K206" s="568">
        <v>650.24199999999996</v>
      </c>
      <c r="L206" s="568">
        <v>4399.3028999999997</v>
      </c>
      <c r="M206" s="568">
        <v>1913.0778</v>
      </c>
      <c r="N206" s="568" t="s">
        <v>44</v>
      </c>
      <c r="O206" s="568">
        <v>2277.8123000000001</v>
      </c>
      <c r="P206" s="568">
        <v>3701.5756900000001</v>
      </c>
      <c r="Q206" s="568">
        <v>52.205539999999999</v>
      </c>
      <c r="R206" s="568">
        <v>108.51659999999998</v>
      </c>
      <c r="S206" s="568" t="s">
        <v>44</v>
      </c>
      <c r="T206" s="568">
        <v>33.592999999999996</v>
      </c>
      <c r="U206" s="568">
        <v>254.76300000000001</v>
      </c>
      <c r="V206" s="568">
        <v>170.13649999999998</v>
      </c>
      <c r="W206" s="568">
        <f t="shared" ref="W206:W211" si="74">SUM(D206:V206)</f>
        <v>17029.904629999997</v>
      </c>
      <c r="X206" s="587">
        <f>SUM(D206:F206,H206,J206:M206,O206:R206,T206:V206)</f>
        <v>17027.884629999997</v>
      </c>
      <c r="Y206" s="587">
        <f>SUM(G206,I206,N206,S206)</f>
        <v>2.02</v>
      </c>
      <c r="Z206" s="590">
        <f>X206/$X$220*100</f>
        <v>17.223838327669</v>
      </c>
    </row>
    <row r="207" spans="1:26">
      <c r="C207" s="567" t="s">
        <v>457</v>
      </c>
      <c r="D207" s="568">
        <v>582.88</v>
      </c>
      <c r="E207" s="568">
        <v>219.14</v>
      </c>
      <c r="F207" s="568" t="s">
        <v>44</v>
      </c>
      <c r="G207" s="568" t="s">
        <v>44</v>
      </c>
      <c r="H207" s="568">
        <v>1511.95</v>
      </c>
      <c r="I207" s="568" t="s">
        <v>44</v>
      </c>
      <c r="J207" s="568">
        <v>360.6</v>
      </c>
      <c r="K207" s="568">
        <v>215</v>
      </c>
      <c r="L207" s="568" t="s">
        <v>44</v>
      </c>
      <c r="M207" s="568">
        <v>439.32</v>
      </c>
      <c r="N207" s="568" t="s">
        <v>44</v>
      </c>
      <c r="O207" s="568" t="s">
        <v>44</v>
      </c>
      <c r="P207" s="568" t="s">
        <v>44</v>
      </c>
      <c r="Q207" s="568" t="s">
        <v>44</v>
      </c>
      <c r="R207" s="568" t="s">
        <v>44</v>
      </c>
      <c r="S207" s="568" t="s">
        <v>44</v>
      </c>
      <c r="T207" s="568" t="s">
        <v>44</v>
      </c>
      <c r="U207" s="568" t="s">
        <v>44</v>
      </c>
      <c r="V207" s="568" t="s">
        <v>44</v>
      </c>
      <c r="W207" s="568">
        <f>SUM(D207:V207)</f>
        <v>3328.8900000000003</v>
      </c>
      <c r="X207" s="587">
        <f>SUM(D207:F207,H207,J207:M207,O207:R207,T207:V207)</f>
        <v>3328.8900000000003</v>
      </c>
      <c r="Y207" s="587">
        <f>SUM(G207,I207,N207,S207)</f>
        <v>0</v>
      </c>
      <c r="Z207" s="590">
        <f>X207/$X$220*100</f>
        <v>3.367198240794874</v>
      </c>
    </row>
    <row r="208" spans="1:26">
      <c r="C208" s="567" t="s">
        <v>327</v>
      </c>
      <c r="D208" s="568" t="s">
        <v>44</v>
      </c>
      <c r="E208" s="568" t="s">
        <v>44</v>
      </c>
      <c r="F208" s="568" t="s">
        <v>44</v>
      </c>
      <c r="G208" s="568" t="s">
        <v>44</v>
      </c>
      <c r="H208" s="568">
        <v>1063.94</v>
      </c>
      <c r="I208" s="568" t="s">
        <v>44</v>
      </c>
      <c r="J208" s="568" t="s">
        <v>44</v>
      </c>
      <c r="K208" s="568">
        <v>1003.41</v>
      </c>
      <c r="L208" s="568" t="s">
        <v>44</v>
      </c>
      <c r="M208" s="568">
        <v>3032.81</v>
      </c>
      <c r="N208" s="568" t="s">
        <v>44</v>
      </c>
      <c r="O208" s="568">
        <v>2017.13</v>
      </c>
      <c r="P208" s="568" t="s">
        <v>44</v>
      </c>
      <c r="Q208" s="568" t="s">
        <v>44</v>
      </c>
      <c r="R208" s="568" t="s">
        <v>44</v>
      </c>
      <c r="S208" s="568" t="s">
        <v>44</v>
      </c>
      <c r="T208" s="568" t="s">
        <v>44</v>
      </c>
      <c r="U208" s="568" t="s">
        <v>44</v>
      </c>
      <c r="V208" s="568" t="s">
        <v>44</v>
      </c>
      <c r="W208" s="556">
        <f t="shared" si="74"/>
        <v>7117.29</v>
      </c>
      <c r="X208" s="587">
        <f t="shared" ref="X208:X220" si="75">SUM(D208:F208,H208,J208:M208,O208:R208,T208:V208)</f>
        <v>7117.29</v>
      </c>
      <c r="Y208" s="587">
        <f t="shared" ref="Y208:Y213" si="76">SUM(G208,I208,N208,S208)</f>
        <v>0</v>
      </c>
      <c r="Z208" s="590">
        <f>X208/$X$220*100</f>
        <v>7.1991944363517408</v>
      </c>
    </row>
    <row r="209" spans="3:47">
      <c r="C209" s="567" t="s">
        <v>331</v>
      </c>
      <c r="D209" s="568">
        <v>1989.4</v>
      </c>
      <c r="E209" s="568">
        <v>1055.77</v>
      </c>
      <c r="F209" s="568">
        <v>2073.42</v>
      </c>
      <c r="G209" s="568">
        <v>468.4</v>
      </c>
      <c r="H209" s="568" t="s">
        <v>44</v>
      </c>
      <c r="I209" s="568" t="s">
        <v>44</v>
      </c>
      <c r="J209" s="568" t="s">
        <v>44</v>
      </c>
      <c r="K209" s="568" t="s">
        <v>44</v>
      </c>
      <c r="L209" s="568">
        <v>2456.89</v>
      </c>
      <c r="M209" s="568" t="s">
        <v>44</v>
      </c>
      <c r="N209" s="568" t="s">
        <v>44</v>
      </c>
      <c r="O209" s="568" t="s">
        <v>44</v>
      </c>
      <c r="P209" s="568">
        <v>1960.39</v>
      </c>
      <c r="Q209" s="568" t="s">
        <v>44</v>
      </c>
      <c r="R209" s="568" t="s">
        <v>44</v>
      </c>
      <c r="S209" s="568" t="s">
        <v>44</v>
      </c>
      <c r="T209" s="568" t="s">
        <v>44</v>
      </c>
      <c r="U209" s="568" t="s">
        <v>44</v>
      </c>
      <c r="V209" s="568" t="s">
        <v>44</v>
      </c>
      <c r="W209" s="568">
        <f t="shared" si="74"/>
        <v>10004.269999999999</v>
      </c>
      <c r="X209" s="587">
        <f t="shared" si="75"/>
        <v>9535.869999999999</v>
      </c>
      <c r="Y209" s="587">
        <f t="shared" si="76"/>
        <v>468.4</v>
      </c>
      <c r="Z209" s="590">
        <f>X209/$X$220*100</f>
        <v>9.6456070006664714</v>
      </c>
    </row>
    <row r="210" spans="3:47">
      <c r="C210" s="567" t="s">
        <v>332</v>
      </c>
      <c r="D210" s="568" t="s">
        <v>44</v>
      </c>
      <c r="E210" s="568" t="s">
        <v>44</v>
      </c>
      <c r="F210" s="568" t="s">
        <v>44</v>
      </c>
      <c r="G210" s="568">
        <v>787.4</v>
      </c>
      <c r="H210" s="568" t="s">
        <v>44</v>
      </c>
      <c r="I210" s="568">
        <v>1535.7</v>
      </c>
      <c r="J210" s="568" t="s">
        <v>44</v>
      </c>
      <c r="K210" s="568" t="s">
        <v>44</v>
      </c>
      <c r="L210" s="568" t="s">
        <v>44</v>
      </c>
      <c r="M210" s="568" t="s">
        <v>44</v>
      </c>
      <c r="N210" s="568">
        <v>90.82</v>
      </c>
      <c r="O210" s="568" t="s">
        <v>44</v>
      </c>
      <c r="P210" s="568" t="s">
        <v>44</v>
      </c>
      <c r="Q210" s="568" t="s">
        <v>44</v>
      </c>
      <c r="R210" s="568" t="s">
        <v>44</v>
      </c>
      <c r="S210" s="568">
        <v>76.14</v>
      </c>
      <c r="T210" s="568" t="s">
        <v>44</v>
      </c>
      <c r="U210" s="568" t="s">
        <v>44</v>
      </c>
      <c r="V210" s="568" t="s">
        <v>44</v>
      </c>
      <c r="W210" s="568">
        <f t="shared" si="74"/>
        <v>2490.06</v>
      </c>
      <c r="X210" s="587">
        <f t="shared" si="75"/>
        <v>0</v>
      </c>
      <c r="Y210" s="587">
        <f t="shared" si="76"/>
        <v>2490.06</v>
      </c>
      <c r="Z210" s="590">
        <f t="shared" ref="Z210:Z219" si="77">X210/$X$220*100</f>
        <v>0</v>
      </c>
    </row>
    <row r="211" spans="3:47">
      <c r="C211" s="567" t="s">
        <v>328</v>
      </c>
      <c r="D211" s="568">
        <v>5951.72</v>
      </c>
      <c r="E211" s="568">
        <v>1869.68</v>
      </c>
      <c r="F211" s="568">
        <v>854.17</v>
      </c>
      <c r="G211" s="568">
        <v>857.95</v>
      </c>
      <c r="H211" s="568">
        <v>2853.54</v>
      </c>
      <c r="I211" s="568">
        <v>864.2</v>
      </c>
      <c r="J211" s="568" t="s">
        <v>44</v>
      </c>
      <c r="K211" s="568">
        <v>758.74</v>
      </c>
      <c r="L211" s="568" t="s">
        <v>44</v>
      </c>
      <c r="M211" s="568">
        <v>4174.08</v>
      </c>
      <c r="N211" s="568" t="s">
        <v>44</v>
      </c>
      <c r="O211" s="568" t="s">
        <v>44</v>
      </c>
      <c r="P211" s="568">
        <v>1246.98</v>
      </c>
      <c r="Q211" s="568">
        <v>784.7</v>
      </c>
      <c r="R211" s="568" t="s">
        <v>44</v>
      </c>
      <c r="S211" s="568" t="s">
        <v>44</v>
      </c>
      <c r="T211" s="568">
        <v>3263.71</v>
      </c>
      <c r="U211" s="568">
        <v>1222.32</v>
      </c>
      <c r="V211" s="568">
        <v>1968.07</v>
      </c>
      <c r="W211" s="556">
        <f t="shared" si="74"/>
        <v>26669.86</v>
      </c>
      <c r="X211" s="587">
        <f t="shared" si="75"/>
        <v>24947.71</v>
      </c>
      <c r="Y211" s="587">
        <f t="shared" si="76"/>
        <v>1722.15</v>
      </c>
      <c r="Z211" s="590">
        <f t="shared" si="77"/>
        <v>25.234803560304087</v>
      </c>
    </row>
    <row r="212" spans="3:47">
      <c r="C212" s="567" t="s">
        <v>234</v>
      </c>
      <c r="D212" s="568" t="s">
        <v>44</v>
      </c>
      <c r="E212" s="568" t="s">
        <v>44</v>
      </c>
      <c r="F212" s="568" t="s">
        <v>44</v>
      </c>
      <c r="G212" s="568" t="s">
        <v>44</v>
      </c>
      <c r="H212" s="568" t="s">
        <v>44</v>
      </c>
      <c r="I212" s="568">
        <v>11.39</v>
      </c>
      <c r="J212" s="568" t="s">
        <v>44</v>
      </c>
      <c r="K212" s="568" t="s">
        <v>44</v>
      </c>
      <c r="L212" s="568" t="s">
        <v>44</v>
      </c>
      <c r="M212" s="568" t="s">
        <v>44</v>
      </c>
      <c r="N212" s="568" t="s">
        <v>44</v>
      </c>
      <c r="O212" s="568" t="s">
        <v>44</v>
      </c>
      <c r="P212" s="568" t="s">
        <v>44</v>
      </c>
      <c r="Q212" s="568" t="s">
        <v>44</v>
      </c>
      <c r="R212" s="568" t="s">
        <v>44</v>
      </c>
      <c r="S212" s="568" t="s">
        <v>44</v>
      </c>
      <c r="T212" s="568" t="s">
        <v>44</v>
      </c>
      <c r="U212" s="568" t="s">
        <v>44</v>
      </c>
      <c r="V212" s="568" t="s">
        <v>44</v>
      </c>
      <c r="W212" s="568">
        <f>SUM(D212:V212)</f>
        <v>11.39</v>
      </c>
      <c r="X212" s="587">
        <f t="shared" si="75"/>
        <v>0</v>
      </c>
      <c r="Y212" s="587">
        <f t="shared" si="76"/>
        <v>11.39</v>
      </c>
      <c r="Z212" s="590">
        <f t="shared" si="77"/>
        <v>0</v>
      </c>
    </row>
    <row r="213" spans="3:47">
      <c r="C213" s="567" t="s">
        <v>235</v>
      </c>
      <c r="D213" s="568">
        <v>3327.1804999999999</v>
      </c>
      <c r="E213" s="568">
        <v>1924.3200000000002</v>
      </c>
      <c r="F213" s="568">
        <v>518.45000000000005</v>
      </c>
      <c r="G213" s="568">
        <v>3.6474999999999906</v>
      </c>
      <c r="H213" s="568">
        <v>1205.2399999999998</v>
      </c>
      <c r="I213" s="568">
        <v>206.89999999999995</v>
      </c>
      <c r="J213" s="568">
        <v>35.310500000000005</v>
      </c>
      <c r="K213" s="568">
        <v>3846.9841999999985</v>
      </c>
      <c r="L213" s="568">
        <v>5591.0020000000013</v>
      </c>
      <c r="M213" s="568">
        <v>1268.81</v>
      </c>
      <c r="N213" s="568" t="s">
        <v>44</v>
      </c>
      <c r="O213" s="568" t="s">
        <v>44</v>
      </c>
      <c r="P213" s="568">
        <v>3343.1520000000005</v>
      </c>
      <c r="Q213" s="568">
        <v>448.12</v>
      </c>
      <c r="R213" s="568" t="s">
        <v>44</v>
      </c>
      <c r="S213" s="568" t="s">
        <v>44</v>
      </c>
      <c r="T213" s="568">
        <v>262.77</v>
      </c>
      <c r="U213" s="568">
        <v>995.15874999999994</v>
      </c>
      <c r="V213" s="568">
        <v>153.38480000000001</v>
      </c>
      <c r="W213" s="556">
        <f t="shared" ref="W213:W219" si="78">SUM(D213:V213)</f>
        <v>23130.430250000001</v>
      </c>
      <c r="X213" s="587">
        <f t="shared" si="75"/>
        <v>22919.882750000001</v>
      </c>
      <c r="Y213" s="587">
        <f t="shared" si="76"/>
        <v>210.54749999999993</v>
      </c>
      <c r="Z213" s="590">
        <f t="shared" si="77"/>
        <v>23.183640455234258</v>
      </c>
    </row>
    <row r="214" spans="3:47">
      <c r="C214" s="567" t="s">
        <v>236</v>
      </c>
      <c r="D214" s="568">
        <v>878.56346900005462</v>
      </c>
      <c r="E214" s="568">
        <v>168.82613999999967</v>
      </c>
      <c r="F214" s="568">
        <v>0.7453000000000003</v>
      </c>
      <c r="G214" s="568">
        <v>80.078084999999845</v>
      </c>
      <c r="H214" s="568">
        <v>348.62252499999556</v>
      </c>
      <c r="I214" s="568">
        <v>167.32556999999963</v>
      </c>
      <c r="J214" s="568">
        <v>2.1930049999999981</v>
      </c>
      <c r="K214" s="568">
        <v>924.84054000007814</v>
      </c>
      <c r="L214" s="568">
        <v>495.37303000000321</v>
      </c>
      <c r="M214" s="568">
        <v>266.55602999999917</v>
      </c>
      <c r="N214" s="568" t="s">
        <v>44</v>
      </c>
      <c r="O214" s="568">
        <v>563.97798400001147</v>
      </c>
      <c r="P214" s="568">
        <v>16.671414999999978</v>
      </c>
      <c r="Q214" s="568">
        <v>85.602979999999761</v>
      </c>
      <c r="R214" s="568">
        <v>63.637681000000029</v>
      </c>
      <c r="S214" s="568">
        <v>5.9700000000000003E-2</v>
      </c>
      <c r="T214" s="568">
        <v>437.20169599998957</v>
      </c>
      <c r="U214" s="568">
        <v>160.94900999999646</v>
      </c>
      <c r="V214" s="568">
        <v>26.874900000000117</v>
      </c>
      <c r="W214" s="556">
        <f t="shared" si="78"/>
        <v>4688.0990600001269</v>
      </c>
      <c r="X214" s="587">
        <f t="shared" si="75"/>
        <v>4440.6357050001279</v>
      </c>
      <c r="Y214" s="590">
        <f>SUM(G214,I214,N214,S214)</f>
        <v>247.46335499999947</v>
      </c>
      <c r="Z214" s="590">
        <f t="shared" si="77"/>
        <v>4.4917377065290029</v>
      </c>
    </row>
    <row r="215" spans="3:47">
      <c r="C215" s="567" t="s">
        <v>237</v>
      </c>
      <c r="D215" s="568">
        <v>1000.0229999999998</v>
      </c>
      <c r="E215" s="568" t="s">
        <v>44</v>
      </c>
      <c r="F215" s="568" t="s">
        <v>44</v>
      </c>
      <c r="G215" s="568" t="s">
        <v>44</v>
      </c>
      <c r="H215" s="568">
        <v>49.9</v>
      </c>
      <c r="I215" s="568" t="s">
        <v>44</v>
      </c>
      <c r="J215" s="568" t="s">
        <v>44</v>
      </c>
      <c r="K215" s="568">
        <v>349.4</v>
      </c>
      <c r="L215" s="568" t="s">
        <v>44</v>
      </c>
      <c r="M215" s="568">
        <v>24.29</v>
      </c>
      <c r="N215" s="568" t="s">
        <v>44</v>
      </c>
      <c r="O215" s="568">
        <v>849.09999999999991</v>
      </c>
      <c r="P215" s="568" t="s">
        <v>44</v>
      </c>
      <c r="Q215" s="568" t="s">
        <v>44</v>
      </c>
      <c r="R215" s="568" t="s">
        <v>44</v>
      </c>
      <c r="S215" s="568" t="s">
        <v>44</v>
      </c>
      <c r="T215" s="568">
        <v>31.4</v>
      </c>
      <c r="U215" s="568" t="s">
        <v>44</v>
      </c>
      <c r="V215" s="568" t="s">
        <v>44</v>
      </c>
      <c r="W215" s="556">
        <f t="shared" si="78"/>
        <v>2304.1129999999998</v>
      </c>
      <c r="X215" s="587">
        <f t="shared" si="75"/>
        <v>2304.1129999999998</v>
      </c>
      <c r="Y215" s="587">
        <f t="shared" ref="Y215:Y220" si="79">SUM(G215,I215,N215,S215)</f>
        <v>0</v>
      </c>
      <c r="Z215" s="590">
        <f t="shared" si="77"/>
        <v>2.3306282995811212</v>
      </c>
    </row>
    <row r="216" spans="3:47">
      <c r="C216" s="567" t="s">
        <v>294</v>
      </c>
      <c r="D216" s="568">
        <v>229.92900000000003</v>
      </c>
      <c r="E216" s="568">
        <v>42.335000000000001</v>
      </c>
      <c r="F216" s="568">
        <v>86.710000000000008</v>
      </c>
      <c r="G216" s="568">
        <v>2.13</v>
      </c>
      <c r="H216" s="568">
        <v>12.893000000000001</v>
      </c>
      <c r="I216" s="568">
        <v>3.6960000000000002</v>
      </c>
      <c r="J216" s="568">
        <v>12.862</v>
      </c>
      <c r="K216" s="568">
        <v>89.34</v>
      </c>
      <c r="L216" s="568">
        <v>46.894999999999996</v>
      </c>
      <c r="M216" s="568">
        <v>64.537999999999997</v>
      </c>
      <c r="N216" s="568" t="s">
        <v>44</v>
      </c>
      <c r="O216" s="568">
        <v>35.799999999999997</v>
      </c>
      <c r="P216" s="568">
        <v>65.821000000000012</v>
      </c>
      <c r="Q216" s="568">
        <v>4.1269999999999998</v>
      </c>
      <c r="R216" s="568">
        <v>42.584000000000003</v>
      </c>
      <c r="S216" s="568" t="s">
        <v>44</v>
      </c>
      <c r="T216" s="568">
        <v>15.472000000000001</v>
      </c>
      <c r="U216" s="568">
        <v>50.111000000000004</v>
      </c>
      <c r="V216" s="568">
        <v>54.972999999999999</v>
      </c>
      <c r="W216" s="556">
        <f t="shared" si="78"/>
        <v>860.21600000000001</v>
      </c>
      <c r="X216" s="587">
        <f t="shared" si="75"/>
        <v>854.39</v>
      </c>
      <c r="Y216" s="587">
        <f t="shared" si="79"/>
        <v>5.8260000000000005</v>
      </c>
      <c r="Z216" s="590">
        <f t="shared" si="77"/>
        <v>0.86422215962459925</v>
      </c>
    </row>
    <row r="217" spans="3:47">
      <c r="C217" s="567" t="s">
        <v>247</v>
      </c>
      <c r="D217" s="568">
        <v>849.95850000000019</v>
      </c>
      <c r="E217" s="568">
        <v>478.22700000000009</v>
      </c>
      <c r="F217" s="568">
        <v>68.923999999999978</v>
      </c>
      <c r="G217" s="568">
        <v>10.486999999999998</v>
      </c>
      <c r="H217" s="568">
        <v>500.92560999999978</v>
      </c>
      <c r="I217" s="568" t="s">
        <v>44</v>
      </c>
      <c r="J217" s="568">
        <v>295.59950000000003</v>
      </c>
      <c r="K217" s="568">
        <v>354.21899999999999</v>
      </c>
      <c r="L217" s="568">
        <v>594.44899999999996</v>
      </c>
      <c r="M217" s="568">
        <v>1017.3275000000007</v>
      </c>
      <c r="N217" s="568" t="s">
        <v>44</v>
      </c>
      <c r="O217" s="568">
        <v>18.077000000000002</v>
      </c>
      <c r="P217" s="568">
        <v>494.40559999999994</v>
      </c>
      <c r="Q217" s="568">
        <v>40.736999999999995</v>
      </c>
      <c r="R217" s="568">
        <v>212.05189999999996</v>
      </c>
      <c r="S217" s="568" t="s">
        <v>44</v>
      </c>
      <c r="T217" s="568">
        <v>314.10199999999998</v>
      </c>
      <c r="U217" s="568">
        <v>157.38050000000004</v>
      </c>
      <c r="V217" s="568">
        <v>407.31389999999988</v>
      </c>
      <c r="W217" s="556">
        <f t="shared" si="78"/>
        <v>5814.185010000002</v>
      </c>
      <c r="X217" s="587">
        <f t="shared" si="75"/>
        <v>5803.6980100000019</v>
      </c>
      <c r="Y217" s="587">
        <f t="shared" si="79"/>
        <v>10.486999999999998</v>
      </c>
      <c r="Z217" s="590">
        <f t="shared" si="77"/>
        <v>5.870485876486371</v>
      </c>
    </row>
    <row r="218" spans="3:47">
      <c r="C218" s="461" t="s">
        <v>430</v>
      </c>
      <c r="D218" s="568">
        <v>83.540999999999997</v>
      </c>
      <c r="E218" s="568">
        <v>49.9</v>
      </c>
      <c r="F218" s="568">
        <v>74.387</v>
      </c>
      <c r="G218" s="568">
        <v>37.400000000000006</v>
      </c>
      <c r="H218" s="568">
        <v>63.087999999999994</v>
      </c>
      <c r="I218" s="568" t="s">
        <v>44</v>
      </c>
      <c r="J218" s="568">
        <v>4.9669999999999996</v>
      </c>
      <c r="K218" s="568">
        <v>0.68</v>
      </c>
      <c r="L218" s="568" t="s">
        <v>44</v>
      </c>
      <c r="M218" s="568">
        <v>32.374500000000005</v>
      </c>
      <c r="N218" s="568" t="s">
        <v>44</v>
      </c>
      <c r="O218" s="568" t="s">
        <v>44</v>
      </c>
      <c r="P218" s="568">
        <v>40.68</v>
      </c>
      <c r="Q218" s="568" t="s">
        <v>44</v>
      </c>
      <c r="R218" s="568">
        <v>16.149999999999999</v>
      </c>
      <c r="S218" s="568">
        <v>1.0840000000000001</v>
      </c>
      <c r="T218" s="568">
        <v>9.68</v>
      </c>
      <c r="U218" s="568" t="s">
        <v>44</v>
      </c>
      <c r="V218" s="568">
        <v>83.457999999999998</v>
      </c>
      <c r="W218" s="556">
        <f t="shared" si="78"/>
        <v>497.3895</v>
      </c>
      <c r="X218" s="587">
        <f t="shared" si="75"/>
        <v>458.90549999999996</v>
      </c>
      <c r="Y218" s="587">
        <f t="shared" si="79"/>
        <v>38.484000000000009</v>
      </c>
      <c r="Z218" s="590">
        <f t="shared" si="77"/>
        <v>0.4641864982895475</v>
      </c>
    </row>
    <row r="219" spans="3:47">
      <c r="C219" s="461" t="s">
        <v>429</v>
      </c>
      <c r="D219" s="568" t="s">
        <v>44</v>
      </c>
      <c r="E219" s="568" t="s">
        <v>44</v>
      </c>
      <c r="F219" s="568" t="s">
        <v>44</v>
      </c>
      <c r="G219" s="568">
        <v>37.400000000000006</v>
      </c>
      <c r="H219" s="568" t="s">
        <v>44</v>
      </c>
      <c r="I219" s="568" t="s">
        <v>44</v>
      </c>
      <c r="J219" s="568">
        <v>4.9669999999999996</v>
      </c>
      <c r="K219" s="568" t="s">
        <v>44</v>
      </c>
      <c r="L219" s="568" t="s">
        <v>44</v>
      </c>
      <c r="M219" s="568">
        <v>27.174500000000002</v>
      </c>
      <c r="N219" s="568" t="s">
        <v>44</v>
      </c>
      <c r="O219" s="568" t="s">
        <v>44</v>
      </c>
      <c r="P219" s="568">
        <v>25</v>
      </c>
      <c r="Q219" s="568" t="s">
        <v>44</v>
      </c>
      <c r="R219" s="568">
        <v>16.149999999999999</v>
      </c>
      <c r="S219" s="568">
        <v>1.0840000000000001</v>
      </c>
      <c r="T219" s="568" t="s">
        <v>44</v>
      </c>
      <c r="U219" s="568" t="s">
        <v>44</v>
      </c>
      <c r="V219" s="568">
        <v>49.75</v>
      </c>
      <c r="W219" s="568">
        <f t="shared" si="78"/>
        <v>161.52550000000002</v>
      </c>
      <c r="X219" s="587">
        <f t="shared" si="75"/>
        <v>123.0415</v>
      </c>
      <c r="Y219" s="587">
        <f t="shared" si="79"/>
        <v>38.484000000000009</v>
      </c>
      <c r="Z219" s="590">
        <f t="shared" si="77"/>
        <v>0.12445743846890779</v>
      </c>
    </row>
    <row r="220" spans="3:47">
      <c r="C220" s="569" t="s">
        <v>0</v>
      </c>
      <c r="D220" s="570">
        <f t="shared" ref="D220:V220" si="80">SUM(D206:D219)</f>
        <v>15482.769469000055</v>
      </c>
      <c r="E220" s="570">
        <f t="shared" si="80"/>
        <v>7141.905639999999</v>
      </c>
      <c r="F220" s="570">
        <f t="shared" si="80"/>
        <v>4481.5580999999993</v>
      </c>
      <c r="G220" s="570">
        <f t="shared" si="80"/>
        <v>2284.8925850000001</v>
      </c>
      <c r="H220" s="570">
        <f t="shared" si="80"/>
        <v>8249.8831349999946</v>
      </c>
      <c r="I220" s="570">
        <f t="shared" si="80"/>
        <v>2791.2315699999995</v>
      </c>
      <c r="J220" s="570">
        <f t="shared" si="80"/>
        <v>815.341005</v>
      </c>
      <c r="K220" s="570">
        <f t="shared" si="80"/>
        <v>8192.8557400000773</v>
      </c>
      <c r="L220" s="570">
        <f t="shared" si="80"/>
        <v>13583.911930000006</v>
      </c>
      <c r="M220" s="570">
        <f t="shared" si="80"/>
        <v>12260.358330000001</v>
      </c>
      <c r="N220" s="570">
        <f t="shared" si="80"/>
        <v>90.82</v>
      </c>
      <c r="O220" s="570">
        <f t="shared" si="80"/>
        <v>5761.8972840000133</v>
      </c>
      <c r="P220" s="570">
        <f t="shared" si="80"/>
        <v>10894.675705000001</v>
      </c>
      <c r="Q220" s="570">
        <f t="shared" si="80"/>
        <v>1415.4925199999998</v>
      </c>
      <c r="R220" s="570">
        <f t="shared" si="80"/>
        <v>459.09018099999992</v>
      </c>
      <c r="S220" s="570">
        <f t="shared" si="80"/>
        <v>78.367700000000013</v>
      </c>
      <c r="T220" s="570">
        <f t="shared" si="80"/>
        <v>4367.9286959999899</v>
      </c>
      <c r="U220" s="570">
        <f t="shared" si="80"/>
        <v>2840.6822599999964</v>
      </c>
      <c r="V220" s="570">
        <f t="shared" si="80"/>
        <v>2913.9611</v>
      </c>
      <c r="W220" s="570">
        <f t="shared" ref="W220" si="81">SUM(W206:W219)</f>
        <v>104107.62295000014</v>
      </c>
      <c r="X220" s="587">
        <f t="shared" si="75"/>
        <v>98862.311095000143</v>
      </c>
      <c r="Y220" s="587">
        <f t="shared" si="79"/>
        <v>5245.311854999999</v>
      </c>
      <c r="Z220" s="590">
        <f>SUM(Z206:Z219)</f>
        <v>100</v>
      </c>
    </row>
    <row r="221" spans="3:47">
      <c r="D221" s="588"/>
      <c r="E221" s="588"/>
      <c r="F221" s="588"/>
      <c r="G221" s="588"/>
      <c r="H221" s="588"/>
      <c r="I221" s="588"/>
      <c r="J221" s="588"/>
      <c r="K221" s="588"/>
      <c r="L221" s="588"/>
      <c r="M221" s="588"/>
      <c r="N221" s="588"/>
      <c r="O221" s="588"/>
      <c r="P221" s="588"/>
      <c r="Q221" s="588"/>
      <c r="R221" s="588"/>
      <c r="S221" s="588"/>
      <c r="T221" s="588"/>
      <c r="U221" s="588"/>
      <c r="V221" s="588"/>
      <c r="W221" s="588">
        <f>W220-'Data 1'!J30</f>
        <v>0</v>
      </c>
      <c r="X221" s="588">
        <f>X220-'Data 1'!D30</f>
        <v>0</v>
      </c>
      <c r="Y221" s="880"/>
    </row>
    <row r="222" spans="3:47">
      <c r="C222" s="563" t="s">
        <v>615</v>
      </c>
      <c r="D222" s="589"/>
      <c r="E222" s="589"/>
      <c r="F222" s="589"/>
      <c r="G222" s="589"/>
      <c r="H222" s="589"/>
      <c r="I222" s="589"/>
      <c r="J222" s="589"/>
      <c r="K222" s="589"/>
      <c r="L222" s="589"/>
      <c r="M222" s="589"/>
      <c r="N222" s="589"/>
      <c r="O222" s="589"/>
      <c r="P222" s="589"/>
      <c r="Q222" s="589"/>
      <c r="R222" s="589"/>
      <c r="S222" s="589"/>
      <c r="T222" s="589"/>
      <c r="U222" s="589"/>
      <c r="V222" s="589"/>
      <c r="W222" s="589"/>
      <c r="X222" s="881"/>
      <c r="Y222" s="880"/>
    </row>
    <row r="223" spans="3:47" ht="81.75">
      <c r="C223" s="564"/>
      <c r="D223" s="565" t="s">
        <v>310</v>
      </c>
      <c r="E223" s="565" t="s">
        <v>311</v>
      </c>
      <c r="F223" s="565" t="s">
        <v>312</v>
      </c>
      <c r="G223" s="565" t="s">
        <v>313</v>
      </c>
      <c r="H223" s="565" t="s">
        <v>314</v>
      </c>
      <c r="I223" s="565" t="s">
        <v>315</v>
      </c>
      <c r="J223" s="565" t="s">
        <v>316</v>
      </c>
      <c r="K223" s="565" t="s">
        <v>317</v>
      </c>
      <c r="L223" s="565" t="s">
        <v>318</v>
      </c>
      <c r="M223" s="565" t="s">
        <v>319</v>
      </c>
      <c r="N223" s="565" t="s">
        <v>262</v>
      </c>
      <c r="O223" s="565" t="s">
        <v>320</v>
      </c>
      <c r="P223" s="565" t="s">
        <v>321</v>
      </c>
      <c r="Q223" s="565" t="s">
        <v>322</v>
      </c>
      <c r="R223" s="565" t="s">
        <v>139</v>
      </c>
      <c r="S223" s="565" t="s">
        <v>242</v>
      </c>
      <c r="T223" s="565" t="s">
        <v>323</v>
      </c>
      <c r="U223" s="565" t="s">
        <v>324</v>
      </c>
      <c r="V223" s="565" t="s">
        <v>325</v>
      </c>
      <c r="W223" s="566" t="s">
        <v>409</v>
      </c>
      <c r="X223" s="812" t="s">
        <v>431</v>
      </c>
      <c r="Y223" s="812" t="s">
        <v>432</v>
      </c>
      <c r="AA223" s="812"/>
      <c r="AB223" s="812"/>
      <c r="AC223" s="812"/>
      <c r="AD223" s="812"/>
      <c r="AE223" s="812"/>
    </row>
    <row r="224" spans="3:47">
      <c r="C224" s="567" t="s">
        <v>233</v>
      </c>
      <c r="D224" s="568">
        <v>589.57399999999996</v>
      </c>
      <c r="E224" s="568">
        <v>1333.7075</v>
      </c>
      <c r="F224" s="568">
        <v>804.75179999999989</v>
      </c>
      <c r="G224" s="568" t="s">
        <v>44</v>
      </c>
      <c r="H224" s="568">
        <v>639.78399999999988</v>
      </c>
      <c r="I224" s="568">
        <v>2.02</v>
      </c>
      <c r="J224" s="568">
        <v>98.841999999999985</v>
      </c>
      <c r="K224" s="568">
        <v>650.24199999999996</v>
      </c>
      <c r="L224" s="568">
        <v>4399.3904999999995</v>
      </c>
      <c r="M224" s="568">
        <v>1913.0778</v>
      </c>
      <c r="N224" s="568" t="s">
        <v>44</v>
      </c>
      <c r="O224" s="568">
        <v>2277.8123000000001</v>
      </c>
      <c r="P224" s="568">
        <v>3720.2476900000001</v>
      </c>
      <c r="Q224" s="568">
        <v>52.205539999999999</v>
      </c>
      <c r="R224" s="568">
        <v>108.51659999999998</v>
      </c>
      <c r="S224" s="568" t="s">
        <v>44</v>
      </c>
      <c r="T224" s="568">
        <v>33.592999999999996</v>
      </c>
      <c r="U224" s="568">
        <v>254.77500000000001</v>
      </c>
      <c r="V224" s="568">
        <v>170.13649999999998</v>
      </c>
      <c r="W224" s="568">
        <f t="shared" ref="W224:W230" si="82">SUM(D224:V224)</f>
        <v>17048.676229999997</v>
      </c>
      <c r="X224" s="587">
        <f>SUM(D224:F224,H224,J224:M224,O224:R224,T224:V224)</f>
        <v>17046.656230000001</v>
      </c>
      <c r="Y224" s="587">
        <f>SUM(G224,I224,N224,S224)</f>
        <v>2.02</v>
      </c>
      <c r="Z224" s="590">
        <f>X224/$X$238*100</f>
        <v>17.281183324152583</v>
      </c>
      <c r="AA224" s="587"/>
      <c r="AB224" s="955"/>
      <c r="AC224" s="955"/>
      <c r="AD224" s="955"/>
      <c r="AE224" s="955"/>
      <c r="AF224" s="955"/>
      <c r="AG224" s="955"/>
      <c r="AH224" s="955"/>
      <c r="AI224" s="955"/>
      <c r="AJ224" s="955"/>
      <c r="AK224" s="955"/>
      <c r="AL224" s="955"/>
      <c r="AM224" s="955"/>
      <c r="AN224" s="955"/>
      <c r="AO224" s="955"/>
      <c r="AP224" s="955"/>
      <c r="AQ224" s="955"/>
      <c r="AR224" s="955"/>
      <c r="AS224" s="955"/>
      <c r="AT224" s="955"/>
      <c r="AU224" s="955"/>
    </row>
    <row r="225" spans="2:47">
      <c r="C225" s="567" t="s">
        <v>457</v>
      </c>
      <c r="D225" s="568">
        <v>582.88</v>
      </c>
      <c r="E225" s="568">
        <v>219.14</v>
      </c>
      <c r="F225" s="568" t="s">
        <v>44</v>
      </c>
      <c r="G225" s="568" t="s">
        <v>44</v>
      </c>
      <c r="H225" s="568">
        <v>1511.95</v>
      </c>
      <c r="I225" s="568" t="s">
        <v>44</v>
      </c>
      <c r="J225" s="568">
        <v>360.6</v>
      </c>
      <c r="K225" s="568">
        <v>215</v>
      </c>
      <c r="L225" s="568" t="s">
        <v>44</v>
      </c>
      <c r="M225" s="568">
        <v>439.32</v>
      </c>
      <c r="N225" s="568" t="s">
        <v>44</v>
      </c>
      <c r="O225" s="568" t="s">
        <v>44</v>
      </c>
      <c r="P225" s="568" t="s">
        <v>44</v>
      </c>
      <c r="Q225" s="568" t="s">
        <v>44</v>
      </c>
      <c r="R225" s="568" t="s">
        <v>44</v>
      </c>
      <c r="S225" s="568" t="s">
        <v>44</v>
      </c>
      <c r="T225" s="568" t="s">
        <v>44</v>
      </c>
      <c r="U225" s="568" t="s">
        <v>44</v>
      </c>
      <c r="V225" s="568" t="s">
        <v>44</v>
      </c>
      <c r="W225" s="568">
        <f t="shared" si="82"/>
        <v>3328.8900000000003</v>
      </c>
      <c r="X225" s="587">
        <f>SUM(D225:F225,H225,J225:M225,O225:R225,T225:V225)</f>
        <v>3328.8900000000003</v>
      </c>
      <c r="Y225" s="587">
        <f>SUM(G225,I225,N225,S225)</f>
        <v>0</v>
      </c>
      <c r="Z225" s="590">
        <f>X225/$X$238*100</f>
        <v>3.3746887119538225</v>
      </c>
      <c r="AA225" s="587"/>
      <c r="AB225" s="955"/>
      <c r="AC225" s="955"/>
      <c r="AD225" s="955"/>
      <c r="AE225" s="955"/>
      <c r="AF225" s="955"/>
      <c r="AG225" s="955"/>
      <c r="AH225" s="955"/>
      <c r="AI225" s="955"/>
      <c r="AJ225" s="955"/>
      <c r="AK225" s="955"/>
      <c r="AL225" s="955"/>
      <c r="AM225" s="955"/>
      <c r="AN225" s="955"/>
      <c r="AO225" s="955"/>
      <c r="AP225" s="955"/>
      <c r="AQ225" s="955"/>
      <c r="AR225" s="955"/>
      <c r="AS225" s="955"/>
      <c r="AT225" s="955"/>
      <c r="AU225" s="955"/>
    </row>
    <row r="226" spans="2:47">
      <c r="C226" s="567" t="s">
        <v>327</v>
      </c>
      <c r="D226" s="568" t="s">
        <v>44</v>
      </c>
      <c r="E226" s="568" t="s">
        <v>44</v>
      </c>
      <c r="F226" s="568" t="s">
        <v>44</v>
      </c>
      <c r="G226" s="568" t="s">
        <v>44</v>
      </c>
      <c r="H226" s="568">
        <v>1063.94</v>
      </c>
      <c r="I226" s="568" t="s">
        <v>44</v>
      </c>
      <c r="J226" s="568" t="s">
        <v>44</v>
      </c>
      <c r="K226" s="568">
        <v>1003.41</v>
      </c>
      <c r="L226" s="568" t="s">
        <v>44</v>
      </c>
      <c r="M226" s="568">
        <v>3032.81</v>
      </c>
      <c r="N226" s="568" t="s">
        <v>44</v>
      </c>
      <c r="O226" s="568">
        <v>2017.13</v>
      </c>
      <c r="P226" s="568" t="s">
        <v>44</v>
      </c>
      <c r="Q226" s="568" t="s">
        <v>44</v>
      </c>
      <c r="R226" s="568" t="s">
        <v>44</v>
      </c>
      <c r="S226" s="568" t="s">
        <v>44</v>
      </c>
      <c r="T226" s="568" t="s">
        <v>44</v>
      </c>
      <c r="U226" s="568" t="s">
        <v>44</v>
      </c>
      <c r="V226" s="568" t="s">
        <v>44</v>
      </c>
      <c r="W226" s="556">
        <f t="shared" si="82"/>
        <v>7117.29</v>
      </c>
      <c r="X226" s="587">
        <f t="shared" ref="X226:X238" si="83">SUM(D226:F226,H226,J226:M226,O226:R226,T226:V226)</f>
        <v>7117.29</v>
      </c>
      <c r="Y226" s="587">
        <f t="shared" ref="Y226:Y238" si="84">SUM(G226,I226,N226,S226)</f>
        <v>0</v>
      </c>
      <c r="Z226" s="590">
        <f>X226/$X$238*100</f>
        <v>7.2152093408619136</v>
      </c>
      <c r="AA226" s="587"/>
      <c r="AB226" s="955"/>
      <c r="AC226" s="955"/>
      <c r="AD226" s="955"/>
      <c r="AE226" s="955"/>
      <c r="AF226" s="955"/>
      <c r="AG226" s="955"/>
      <c r="AH226" s="955"/>
      <c r="AI226" s="955"/>
      <c r="AJ226" s="955"/>
      <c r="AK226" s="955"/>
      <c r="AL226" s="955"/>
      <c r="AM226" s="955"/>
      <c r="AN226" s="955"/>
      <c r="AO226" s="955"/>
      <c r="AP226" s="955"/>
      <c r="AQ226" s="955"/>
      <c r="AR226" s="955"/>
      <c r="AS226" s="955"/>
      <c r="AT226" s="955"/>
      <c r="AU226" s="955"/>
    </row>
    <row r="227" spans="2:47">
      <c r="C227" s="567" t="s">
        <v>331</v>
      </c>
      <c r="D227" s="568">
        <v>1989.4</v>
      </c>
      <c r="E227" s="568">
        <v>1055.77</v>
      </c>
      <c r="F227" s="568">
        <v>2099.4349999999999</v>
      </c>
      <c r="G227" s="568">
        <v>468.4</v>
      </c>
      <c r="H227" s="568" t="s">
        <v>44</v>
      </c>
      <c r="I227" s="568" t="s">
        <v>44</v>
      </c>
      <c r="J227" s="568" t="s">
        <v>44</v>
      </c>
      <c r="K227" s="568" t="s">
        <v>44</v>
      </c>
      <c r="L227" s="568">
        <v>2456.89</v>
      </c>
      <c r="M227" s="568" t="s">
        <v>44</v>
      </c>
      <c r="N227" s="568" t="s">
        <v>44</v>
      </c>
      <c r="O227" s="568" t="s">
        <v>44</v>
      </c>
      <c r="P227" s="568">
        <v>1960.39</v>
      </c>
      <c r="Q227" s="568" t="s">
        <v>44</v>
      </c>
      <c r="R227" s="568" t="s">
        <v>44</v>
      </c>
      <c r="S227" s="568" t="s">
        <v>44</v>
      </c>
      <c r="T227" s="568" t="s">
        <v>44</v>
      </c>
      <c r="U227" s="568" t="s">
        <v>44</v>
      </c>
      <c r="V227" s="568" t="s">
        <v>44</v>
      </c>
      <c r="W227" s="568">
        <f t="shared" si="82"/>
        <v>10030.284999999998</v>
      </c>
      <c r="X227" s="587">
        <f t="shared" si="83"/>
        <v>9561.8849999999984</v>
      </c>
      <c r="Y227" s="587">
        <f t="shared" si="84"/>
        <v>468.4</v>
      </c>
      <c r="Z227" s="590">
        <f>X227/$X$238*100</f>
        <v>9.6934369638229452</v>
      </c>
      <c r="AA227" s="587"/>
      <c r="AB227" s="955"/>
      <c r="AC227" s="955"/>
      <c r="AD227" s="955"/>
      <c r="AE227" s="955"/>
      <c r="AF227" s="955"/>
      <c r="AG227" s="955"/>
      <c r="AH227" s="955"/>
      <c r="AI227" s="955"/>
      <c r="AJ227" s="955"/>
      <c r="AK227" s="955"/>
      <c r="AL227" s="955"/>
      <c r="AM227" s="955"/>
      <c r="AN227" s="955"/>
      <c r="AO227" s="955"/>
      <c r="AP227" s="955"/>
      <c r="AQ227" s="955"/>
      <c r="AR227" s="955"/>
      <c r="AS227" s="955"/>
      <c r="AT227" s="955"/>
      <c r="AU227" s="955"/>
    </row>
    <row r="228" spans="2:47">
      <c r="C228" s="567" t="s">
        <v>332</v>
      </c>
      <c r="D228" s="568" t="s">
        <v>44</v>
      </c>
      <c r="E228" s="568" t="s">
        <v>44</v>
      </c>
      <c r="F228" s="568" t="s">
        <v>44</v>
      </c>
      <c r="G228" s="568">
        <v>787.4</v>
      </c>
      <c r="H228" s="568" t="s">
        <v>44</v>
      </c>
      <c r="I228" s="568">
        <v>1535.7</v>
      </c>
      <c r="J228" s="568" t="s">
        <v>44</v>
      </c>
      <c r="K228" s="568" t="s">
        <v>44</v>
      </c>
      <c r="L228" s="568" t="s">
        <v>44</v>
      </c>
      <c r="M228" s="568" t="s">
        <v>44</v>
      </c>
      <c r="N228" s="568">
        <v>90.82</v>
      </c>
      <c r="O228" s="568" t="s">
        <v>44</v>
      </c>
      <c r="P228" s="568" t="s">
        <v>44</v>
      </c>
      <c r="Q228" s="568" t="s">
        <v>44</v>
      </c>
      <c r="R228" s="568" t="s">
        <v>44</v>
      </c>
      <c r="S228" s="568">
        <v>76.14</v>
      </c>
      <c r="T228" s="568" t="s">
        <v>44</v>
      </c>
      <c r="U228" s="568" t="s">
        <v>44</v>
      </c>
      <c r="V228" s="568" t="s">
        <v>44</v>
      </c>
      <c r="W228" s="568">
        <f t="shared" si="82"/>
        <v>2490.06</v>
      </c>
      <c r="X228" s="587">
        <f t="shared" si="83"/>
        <v>0</v>
      </c>
      <c r="Y228" s="587">
        <f t="shared" si="84"/>
        <v>2490.06</v>
      </c>
      <c r="Z228" s="590">
        <f t="shared" ref="Z228:Z237" si="85">X228/$X$238*100</f>
        <v>0</v>
      </c>
      <c r="AA228" s="587"/>
      <c r="AB228" s="955"/>
      <c r="AC228" s="955"/>
      <c r="AD228" s="955"/>
      <c r="AE228" s="955"/>
      <c r="AF228" s="955"/>
      <c r="AG228" s="955"/>
      <c r="AH228" s="955"/>
      <c r="AI228" s="955"/>
      <c r="AJ228" s="955"/>
      <c r="AK228" s="955"/>
      <c r="AL228" s="955"/>
      <c r="AM228" s="955"/>
      <c r="AN228" s="955"/>
      <c r="AO228" s="955"/>
      <c r="AP228" s="955"/>
      <c r="AQ228" s="955"/>
      <c r="AR228" s="955"/>
      <c r="AS228" s="955"/>
      <c r="AT228" s="955"/>
      <c r="AU228" s="955"/>
    </row>
    <row r="229" spans="2:47">
      <c r="C229" s="567" t="s">
        <v>328</v>
      </c>
      <c r="D229" s="568">
        <v>5951.72</v>
      </c>
      <c r="E229" s="568">
        <v>1869.68</v>
      </c>
      <c r="F229" s="568">
        <v>854.17</v>
      </c>
      <c r="G229" s="568">
        <v>857.95</v>
      </c>
      <c r="H229" s="568">
        <v>2853.54</v>
      </c>
      <c r="I229" s="568">
        <v>864.2</v>
      </c>
      <c r="J229" s="568" t="s">
        <v>44</v>
      </c>
      <c r="K229" s="568">
        <v>758.74</v>
      </c>
      <c r="L229" s="568" t="s">
        <v>44</v>
      </c>
      <c r="M229" s="568">
        <v>3788.23</v>
      </c>
      <c r="N229" s="568" t="s">
        <v>44</v>
      </c>
      <c r="O229" s="568" t="s">
        <v>44</v>
      </c>
      <c r="P229" s="568">
        <v>1246.98</v>
      </c>
      <c r="Q229" s="568">
        <v>784.7</v>
      </c>
      <c r="R229" s="568" t="s">
        <v>44</v>
      </c>
      <c r="S229" s="568" t="s">
        <v>44</v>
      </c>
      <c r="T229" s="568">
        <v>3263.71</v>
      </c>
      <c r="U229" s="568">
        <v>1222.32</v>
      </c>
      <c r="V229" s="568">
        <v>1968.07</v>
      </c>
      <c r="W229" s="556">
        <f t="shared" si="82"/>
        <v>26284.010000000002</v>
      </c>
      <c r="X229" s="587">
        <f t="shared" si="83"/>
        <v>24561.86</v>
      </c>
      <c r="Y229" s="587">
        <f t="shared" si="84"/>
        <v>1722.15</v>
      </c>
      <c r="Z229" s="590">
        <f t="shared" si="85"/>
        <v>24.899780913935306</v>
      </c>
      <c r="AA229" s="587"/>
      <c r="AB229" s="955"/>
      <c r="AC229" s="955"/>
      <c r="AD229" s="955"/>
      <c r="AE229" s="955"/>
      <c r="AF229" s="955"/>
      <c r="AG229" s="955"/>
      <c r="AH229" s="955"/>
      <c r="AI229" s="955"/>
      <c r="AJ229" s="955"/>
      <c r="AK229" s="955"/>
      <c r="AL229" s="955"/>
      <c r="AM229" s="955"/>
      <c r="AN229" s="955"/>
      <c r="AO229" s="955"/>
      <c r="AP229" s="955"/>
      <c r="AQ229" s="955"/>
      <c r="AR229" s="955"/>
      <c r="AS229" s="955"/>
      <c r="AT229" s="955"/>
      <c r="AU229" s="955"/>
    </row>
    <row r="230" spans="2:47">
      <c r="C230" s="567" t="s">
        <v>234</v>
      </c>
      <c r="D230" s="568" t="s">
        <v>44</v>
      </c>
      <c r="E230" s="568" t="s">
        <v>44</v>
      </c>
      <c r="F230" s="568" t="s">
        <v>44</v>
      </c>
      <c r="G230" s="568" t="s">
        <v>44</v>
      </c>
      <c r="H230" s="568" t="s">
        <v>44</v>
      </c>
      <c r="I230" s="568">
        <v>11.39</v>
      </c>
      <c r="J230" s="568" t="s">
        <v>44</v>
      </c>
      <c r="K230" s="568" t="s">
        <v>44</v>
      </c>
      <c r="L230" s="568" t="s">
        <v>44</v>
      </c>
      <c r="M230" s="568" t="s">
        <v>44</v>
      </c>
      <c r="N230" s="568" t="s">
        <v>44</v>
      </c>
      <c r="O230" s="568" t="s">
        <v>44</v>
      </c>
      <c r="P230" s="568" t="s">
        <v>44</v>
      </c>
      <c r="Q230" s="568" t="s">
        <v>44</v>
      </c>
      <c r="R230" s="568" t="s">
        <v>44</v>
      </c>
      <c r="S230" s="568" t="s">
        <v>44</v>
      </c>
      <c r="T230" s="568" t="s">
        <v>44</v>
      </c>
      <c r="U230" s="568" t="s">
        <v>44</v>
      </c>
      <c r="V230" s="568" t="s">
        <v>44</v>
      </c>
      <c r="W230" s="568">
        <f t="shared" si="82"/>
        <v>11.39</v>
      </c>
      <c r="X230" s="587">
        <f t="shared" si="83"/>
        <v>0</v>
      </c>
      <c r="Y230" s="587">
        <f t="shared" si="84"/>
        <v>11.39</v>
      </c>
      <c r="Z230" s="590">
        <f t="shared" si="85"/>
        <v>0</v>
      </c>
      <c r="AA230" s="587"/>
      <c r="AB230" s="955"/>
      <c r="AC230" s="955"/>
      <c r="AD230" s="955"/>
      <c r="AE230" s="955"/>
      <c r="AF230" s="955"/>
      <c r="AG230" s="955"/>
      <c r="AH230" s="955"/>
      <c r="AI230" s="955"/>
      <c r="AJ230" s="955"/>
      <c r="AK230" s="955"/>
      <c r="AL230" s="955"/>
      <c r="AM230" s="955"/>
      <c r="AN230" s="955"/>
      <c r="AO230" s="955"/>
      <c r="AP230" s="955"/>
      <c r="AQ230" s="955"/>
      <c r="AR230" s="955"/>
      <c r="AS230" s="955"/>
      <c r="AT230" s="955"/>
      <c r="AU230" s="955"/>
    </row>
    <row r="231" spans="2:47">
      <c r="C231" s="567" t="s">
        <v>235</v>
      </c>
      <c r="D231" s="568">
        <v>3327.1804999999999</v>
      </c>
      <c r="E231" s="568">
        <v>2014.7700000000002</v>
      </c>
      <c r="F231" s="568">
        <v>518.45000000000005</v>
      </c>
      <c r="G231" s="568">
        <v>3.6374999999999909</v>
      </c>
      <c r="H231" s="568">
        <v>1205.2399999999998</v>
      </c>
      <c r="I231" s="568">
        <v>412.71499999999997</v>
      </c>
      <c r="J231" s="568">
        <v>35.310500000000005</v>
      </c>
      <c r="K231" s="568">
        <v>3857.3541999999984</v>
      </c>
      <c r="L231" s="568">
        <v>5591.0020000000013</v>
      </c>
      <c r="M231" s="568">
        <v>1271.1599999999999</v>
      </c>
      <c r="N231" s="568" t="s">
        <v>44</v>
      </c>
      <c r="O231" s="568" t="s">
        <v>44</v>
      </c>
      <c r="P231" s="568">
        <v>3411.152000000001</v>
      </c>
      <c r="Q231" s="568">
        <v>448.12</v>
      </c>
      <c r="R231" s="568" t="s">
        <v>44</v>
      </c>
      <c r="S231" s="568" t="s">
        <v>44</v>
      </c>
      <c r="T231" s="568">
        <v>262.77</v>
      </c>
      <c r="U231" s="568">
        <v>995.15699999999993</v>
      </c>
      <c r="V231" s="568">
        <v>153.38480000000001</v>
      </c>
      <c r="W231" s="556">
        <f t="shared" ref="W231:W237" si="86">SUM(D231:V231)</f>
        <v>23507.4035</v>
      </c>
      <c r="X231" s="587">
        <f t="shared" si="83"/>
        <v>23091.050999999999</v>
      </c>
      <c r="Y231" s="587">
        <f t="shared" si="84"/>
        <v>416.35249999999996</v>
      </c>
      <c r="Z231" s="590">
        <f t="shared" si="85"/>
        <v>23.408736592933383</v>
      </c>
      <c r="AA231" s="587"/>
      <c r="AB231" s="955"/>
      <c r="AC231" s="955"/>
      <c r="AD231" s="955"/>
      <c r="AE231" s="955"/>
      <c r="AF231" s="955"/>
      <c r="AG231" s="955"/>
      <c r="AH231" s="955"/>
      <c r="AI231" s="955"/>
      <c r="AJ231" s="955"/>
      <c r="AK231" s="955"/>
      <c r="AL231" s="955"/>
      <c r="AM231" s="955"/>
      <c r="AN231" s="955"/>
      <c r="AO231" s="955"/>
      <c r="AP231" s="955"/>
      <c r="AQ231" s="955"/>
      <c r="AR231" s="955"/>
      <c r="AS231" s="955"/>
      <c r="AT231" s="955"/>
      <c r="AU231" s="955"/>
    </row>
    <row r="232" spans="2:47">
      <c r="C232" s="567" t="s">
        <v>236</v>
      </c>
      <c r="D232" s="568">
        <v>881.97295900005463</v>
      </c>
      <c r="E232" s="568">
        <v>169.05913999999967</v>
      </c>
      <c r="F232" s="568">
        <v>0.74280000000000024</v>
      </c>
      <c r="G232" s="568">
        <v>80.524204999999839</v>
      </c>
      <c r="H232" s="568">
        <v>360.7251249999955</v>
      </c>
      <c r="I232" s="568">
        <v>167.37556999999964</v>
      </c>
      <c r="J232" s="568">
        <v>2.1930049999999981</v>
      </c>
      <c r="K232" s="568">
        <v>925.02320000007808</v>
      </c>
      <c r="L232" s="568">
        <v>495.75739000000328</v>
      </c>
      <c r="M232" s="568">
        <v>269.49987999999911</v>
      </c>
      <c r="N232" s="568" t="s">
        <v>44</v>
      </c>
      <c r="O232" s="568">
        <v>563.99888400001146</v>
      </c>
      <c r="P232" s="568">
        <v>16.657694999999979</v>
      </c>
      <c r="Q232" s="568">
        <v>85.602979999999761</v>
      </c>
      <c r="R232" s="568">
        <v>63.698096000000035</v>
      </c>
      <c r="S232" s="568">
        <v>5.9700000000000003E-2</v>
      </c>
      <c r="T232" s="568">
        <v>441.89394599998957</v>
      </c>
      <c r="U232" s="568">
        <v>162.02221999999648</v>
      </c>
      <c r="V232" s="568">
        <v>27.009505000000111</v>
      </c>
      <c r="W232" s="556">
        <f t="shared" si="86"/>
        <v>4713.8163000001268</v>
      </c>
      <c r="X232" s="587">
        <f t="shared" si="83"/>
        <v>4465.8568250001272</v>
      </c>
      <c r="Y232" s="590">
        <f>SUM(G232,I232,N232,S232)</f>
        <v>247.95947499999946</v>
      </c>
      <c r="Z232" s="590">
        <f t="shared" si="85"/>
        <v>4.5272978730236995</v>
      </c>
      <c r="AA232" s="587"/>
      <c r="AB232" s="955"/>
      <c r="AC232" s="955"/>
      <c r="AD232" s="955"/>
      <c r="AE232" s="955"/>
      <c r="AF232" s="955"/>
      <c r="AG232" s="955"/>
      <c r="AH232" s="955"/>
      <c r="AI232" s="955"/>
      <c r="AJ232" s="955"/>
      <c r="AK232" s="955"/>
      <c r="AL232" s="955"/>
      <c r="AM232" s="955"/>
      <c r="AN232" s="955"/>
      <c r="AO232" s="955"/>
      <c r="AP232" s="955"/>
      <c r="AQ232" s="955"/>
      <c r="AR232" s="955"/>
      <c r="AS232" s="955"/>
      <c r="AT232" s="955"/>
      <c r="AU232" s="955"/>
    </row>
    <row r="233" spans="2:47">
      <c r="C233" s="567" t="s">
        <v>237</v>
      </c>
      <c r="D233" s="568">
        <v>1000.0229999999998</v>
      </c>
      <c r="E233" s="568" t="s">
        <v>44</v>
      </c>
      <c r="F233" s="568" t="s">
        <v>44</v>
      </c>
      <c r="G233" s="568" t="s">
        <v>44</v>
      </c>
      <c r="H233" s="568">
        <v>49.9</v>
      </c>
      <c r="I233" s="568" t="s">
        <v>44</v>
      </c>
      <c r="J233" s="568" t="s">
        <v>44</v>
      </c>
      <c r="K233" s="568">
        <v>349.4</v>
      </c>
      <c r="L233" s="568" t="s">
        <v>44</v>
      </c>
      <c r="M233" s="568">
        <v>24.29</v>
      </c>
      <c r="N233" s="568" t="s">
        <v>44</v>
      </c>
      <c r="O233" s="568">
        <v>849.09999999999991</v>
      </c>
      <c r="P233" s="568" t="s">
        <v>44</v>
      </c>
      <c r="Q233" s="568" t="s">
        <v>44</v>
      </c>
      <c r="R233" s="568" t="s">
        <v>44</v>
      </c>
      <c r="S233" s="568" t="s">
        <v>44</v>
      </c>
      <c r="T233" s="568">
        <v>31.4</v>
      </c>
      <c r="U233" s="568" t="s">
        <v>44</v>
      </c>
      <c r="V233" s="568" t="s">
        <v>44</v>
      </c>
      <c r="W233" s="556">
        <f t="shared" si="86"/>
        <v>2304.1129999999998</v>
      </c>
      <c r="X233" s="587">
        <f t="shared" si="83"/>
        <v>2304.1129999999998</v>
      </c>
      <c r="Y233" s="587">
        <f t="shared" si="84"/>
        <v>0</v>
      </c>
      <c r="Z233" s="590">
        <f t="shared" si="85"/>
        <v>2.3358128782164793</v>
      </c>
      <c r="AA233" s="587"/>
      <c r="AB233" s="955"/>
      <c r="AC233" s="955"/>
      <c r="AD233" s="955"/>
      <c r="AE233" s="955"/>
      <c r="AF233" s="955"/>
      <c r="AG233" s="955"/>
      <c r="AH233" s="955"/>
      <c r="AI233" s="955"/>
      <c r="AJ233" s="955"/>
      <c r="AK233" s="955"/>
      <c r="AL233" s="955"/>
      <c r="AM233" s="955"/>
      <c r="AN233" s="955"/>
      <c r="AO233" s="955"/>
      <c r="AP233" s="955"/>
      <c r="AQ233" s="955"/>
      <c r="AR233" s="955"/>
      <c r="AS233" s="955"/>
      <c r="AT233" s="955"/>
      <c r="AU233" s="955"/>
    </row>
    <row r="234" spans="2:47">
      <c r="C234" s="567" t="s">
        <v>294</v>
      </c>
      <c r="D234" s="568">
        <v>230.529</v>
      </c>
      <c r="E234" s="568">
        <v>42.335000000000001</v>
      </c>
      <c r="F234" s="568">
        <v>91.210000000000008</v>
      </c>
      <c r="G234" s="568">
        <v>2.13</v>
      </c>
      <c r="H234" s="568">
        <v>12.893000000000001</v>
      </c>
      <c r="I234" s="568">
        <v>3.6960000000000002</v>
      </c>
      <c r="J234" s="568">
        <v>12.862</v>
      </c>
      <c r="K234" s="568">
        <v>89.34</v>
      </c>
      <c r="L234" s="568">
        <v>46.894999999999996</v>
      </c>
      <c r="M234" s="568">
        <v>64.537999999999997</v>
      </c>
      <c r="N234" s="568" t="s">
        <v>44</v>
      </c>
      <c r="O234" s="568">
        <v>35.799999999999997</v>
      </c>
      <c r="P234" s="568">
        <v>65.821000000000012</v>
      </c>
      <c r="Q234" s="568">
        <v>4.1269999999999998</v>
      </c>
      <c r="R234" s="568">
        <v>42.584000000000003</v>
      </c>
      <c r="S234" s="568" t="s">
        <v>44</v>
      </c>
      <c r="T234" s="568">
        <v>15.472000000000001</v>
      </c>
      <c r="U234" s="568">
        <v>50.111000000000004</v>
      </c>
      <c r="V234" s="568">
        <v>54.972999999999999</v>
      </c>
      <c r="W234" s="556">
        <f t="shared" si="86"/>
        <v>865.31599999999992</v>
      </c>
      <c r="X234" s="587">
        <f t="shared" si="83"/>
        <v>859.4899999999999</v>
      </c>
      <c r="Y234" s="587">
        <f t="shared" si="84"/>
        <v>5.8260000000000005</v>
      </c>
      <c r="Z234" s="590">
        <f t="shared" si="85"/>
        <v>0.87131482297017615</v>
      </c>
      <c r="AA234" s="587"/>
      <c r="AB234" s="955"/>
      <c r="AC234" s="955"/>
      <c r="AD234" s="955"/>
      <c r="AE234" s="955"/>
      <c r="AF234" s="955"/>
      <c r="AG234" s="955"/>
      <c r="AH234" s="955"/>
      <c r="AI234" s="955"/>
      <c r="AJ234" s="955"/>
      <c r="AK234" s="955"/>
      <c r="AL234" s="955"/>
      <c r="AM234" s="955"/>
      <c r="AN234" s="955"/>
      <c r="AO234" s="955"/>
      <c r="AP234" s="955"/>
      <c r="AQ234" s="955"/>
      <c r="AR234" s="955"/>
      <c r="AS234" s="955"/>
      <c r="AT234" s="955"/>
      <c r="AU234" s="955"/>
    </row>
    <row r="235" spans="2:47">
      <c r="C235" s="567" t="s">
        <v>247</v>
      </c>
      <c r="D235" s="568">
        <v>848.95950000000016</v>
      </c>
      <c r="E235" s="568">
        <v>478.25900000000013</v>
      </c>
      <c r="F235" s="568">
        <v>68.923999999999978</v>
      </c>
      <c r="G235" s="568">
        <v>10.486999999999998</v>
      </c>
      <c r="H235" s="568">
        <v>463.02499999999975</v>
      </c>
      <c r="I235" s="568" t="s">
        <v>44</v>
      </c>
      <c r="J235" s="568">
        <v>295.59950000000003</v>
      </c>
      <c r="K235" s="568">
        <v>355.16800000000001</v>
      </c>
      <c r="L235" s="568">
        <v>594.44899999999996</v>
      </c>
      <c r="M235" s="568">
        <v>1011.3330000000007</v>
      </c>
      <c r="N235" s="568" t="s">
        <v>44</v>
      </c>
      <c r="O235" s="568">
        <v>18.077000000000002</v>
      </c>
      <c r="P235" s="568">
        <v>494.40559999999994</v>
      </c>
      <c r="Q235" s="568">
        <v>22.917000000000005</v>
      </c>
      <c r="R235" s="568">
        <v>211.06189999999998</v>
      </c>
      <c r="S235" s="568" t="s">
        <v>44</v>
      </c>
      <c r="T235" s="568">
        <v>314.10199999999998</v>
      </c>
      <c r="U235" s="568">
        <v>148.31549999999999</v>
      </c>
      <c r="V235" s="568">
        <v>405.7688999999998</v>
      </c>
      <c r="W235" s="556">
        <f t="shared" si="86"/>
        <v>5740.8519000000006</v>
      </c>
      <c r="X235" s="587">
        <f t="shared" si="83"/>
        <v>5730.3649000000005</v>
      </c>
      <c r="Y235" s="587">
        <f t="shared" si="84"/>
        <v>10.486999999999998</v>
      </c>
      <c r="Z235" s="590">
        <f t="shared" si="85"/>
        <v>5.8092029906083988</v>
      </c>
      <c r="AA235" s="587"/>
      <c r="AB235" s="955"/>
      <c r="AC235" s="955"/>
      <c r="AD235" s="955"/>
      <c r="AE235" s="955"/>
      <c r="AF235" s="955"/>
      <c r="AG235" s="955"/>
      <c r="AH235" s="955"/>
      <c r="AI235" s="955"/>
      <c r="AJ235" s="955"/>
      <c r="AK235" s="955"/>
      <c r="AL235" s="955"/>
      <c r="AM235" s="955"/>
      <c r="AN235" s="955"/>
      <c r="AO235" s="955"/>
      <c r="AP235" s="955"/>
      <c r="AQ235" s="955"/>
      <c r="AR235" s="955"/>
      <c r="AS235" s="955"/>
      <c r="AT235" s="955"/>
      <c r="AU235" s="955"/>
    </row>
    <row r="236" spans="2:47">
      <c r="C236" s="461" t="s">
        <v>430</v>
      </c>
      <c r="D236" s="568">
        <v>83.540999999999997</v>
      </c>
      <c r="E236" s="568">
        <v>49.9</v>
      </c>
      <c r="F236" s="568">
        <v>74.387</v>
      </c>
      <c r="G236" s="568">
        <v>37.400000000000006</v>
      </c>
      <c r="H236" s="568">
        <v>63.087999999999994</v>
      </c>
      <c r="I236" s="568" t="s">
        <v>44</v>
      </c>
      <c r="J236" s="568">
        <v>4.9669999999999996</v>
      </c>
      <c r="K236" s="568">
        <v>0.68</v>
      </c>
      <c r="L236" s="568" t="s">
        <v>44</v>
      </c>
      <c r="M236" s="568">
        <v>32.374500000000005</v>
      </c>
      <c r="N236" s="568" t="s">
        <v>44</v>
      </c>
      <c r="O236" s="568" t="s">
        <v>44</v>
      </c>
      <c r="P236" s="568">
        <v>40.68</v>
      </c>
      <c r="Q236" s="568" t="s">
        <v>44</v>
      </c>
      <c r="R236" s="568">
        <v>16.149999999999999</v>
      </c>
      <c r="S236" s="568">
        <v>1.0840000000000001</v>
      </c>
      <c r="T236" s="568">
        <v>9.68</v>
      </c>
      <c r="U236" s="568" t="s">
        <v>44</v>
      </c>
      <c r="V236" s="568">
        <v>76.930000000000007</v>
      </c>
      <c r="W236" s="556">
        <f t="shared" si="86"/>
        <v>490.86150000000004</v>
      </c>
      <c r="X236" s="587">
        <f>SUM(D236:F236,H236,J236:M236,O236:R236,T236:V236)</f>
        <v>452.3775</v>
      </c>
      <c r="Y236" s="587">
        <f>SUM(G236,I236,N236,S236)</f>
        <v>38.484000000000009</v>
      </c>
      <c r="Z236" s="590">
        <f t="shared" si="85"/>
        <v>0.45860128835494413</v>
      </c>
      <c r="AA236" s="587"/>
      <c r="AB236" s="955"/>
      <c r="AC236" s="955"/>
      <c r="AD236" s="955"/>
      <c r="AE236" s="955"/>
      <c r="AF236" s="955"/>
      <c r="AG236" s="955"/>
      <c r="AH236" s="955"/>
      <c r="AI236" s="955"/>
      <c r="AJ236" s="955"/>
      <c r="AK236" s="955"/>
      <c r="AL236" s="955"/>
      <c r="AM236" s="955"/>
      <c r="AN236" s="955"/>
      <c r="AO236" s="955"/>
      <c r="AP236" s="955"/>
      <c r="AQ236" s="955"/>
      <c r="AR236" s="955"/>
      <c r="AS236" s="955"/>
      <c r="AT236" s="955"/>
      <c r="AU236" s="955"/>
    </row>
    <row r="237" spans="2:47">
      <c r="C237" s="461" t="s">
        <v>429</v>
      </c>
      <c r="D237" s="568" t="s">
        <v>44</v>
      </c>
      <c r="E237" s="568" t="s">
        <v>44</v>
      </c>
      <c r="F237" s="568" t="s">
        <v>44</v>
      </c>
      <c r="G237" s="568">
        <v>37.400000000000006</v>
      </c>
      <c r="H237" s="568" t="s">
        <v>44</v>
      </c>
      <c r="I237" s="568" t="s">
        <v>44</v>
      </c>
      <c r="J237" s="568">
        <v>4.9669999999999996</v>
      </c>
      <c r="K237" s="568" t="s">
        <v>44</v>
      </c>
      <c r="L237" s="568" t="s">
        <v>44</v>
      </c>
      <c r="M237" s="568">
        <v>27.174500000000002</v>
      </c>
      <c r="N237" s="568" t="s">
        <v>44</v>
      </c>
      <c r="O237" s="568" t="s">
        <v>44</v>
      </c>
      <c r="P237" s="568">
        <v>25</v>
      </c>
      <c r="Q237" s="568" t="s">
        <v>44</v>
      </c>
      <c r="R237" s="568">
        <v>16.149999999999999</v>
      </c>
      <c r="S237" s="568">
        <v>1.0840000000000001</v>
      </c>
      <c r="T237" s="568" t="s">
        <v>44</v>
      </c>
      <c r="U237" s="568" t="s">
        <v>44</v>
      </c>
      <c r="V237" s="568">
        <v>49.75</v>
      </c>
      <c r="W237" s="568">
        <f t="shared" si="86"/>
        <v>161.52550000000002</v>
      </c>
      <c r="X237" s="587">
        <f t="shared" si="83"/>
        <v>123.0415</v>
      </c>
      <c r="Y237" s="587">
        <f t="shared" si="84"/>
        <v>38.484000000000009</v>
      </c>
      <c r="Z237" s="590">
        <f t="shared" si="85"/>
        <v>0.12473429916634859</v>
      </c>
      <c r="AA237" s="587"/>
      <c r="AB237" s="955"/>
      <c r="AC237" s="955"/>
      <c r="AD237" s="955"/>
      <c r="AE237" s="955"/>
      <c r="AF237" s="955"/>
      <c r="AG237" s="955"/>
      <c r="AH237" s="955"/>
      <c r="AI237" s="955"/>
      <c r="AJ237" s="955"/>
      <c r="AK237" s="955"/>
      <c r="AL237" s="955"/>
      <c r="AM237" s="955"/>
      <c r="AN237" s="955"/>
      <c r="AO237" s="955"/>
      <c r="AP237" s="955"/>
      <c r="AQ237" s="955"/>
      <c r="AR237" s="955"/>
      <c r="AS237" s="955"/>
      <c r="AT237" s="955"/>
      <c r="AU237" s="955"/>
    </row>
    <row r="238" spans="2:47">
      <c r="C238" s="569" t="s">
        <v>0</v>
      </c>
      <c r="D238" s="570">
        <f t="shared" ref="D238" si="87">SUM(D224:D237)</f>
        <v>15485.779959000056</v>
      </c>
      <c r="E238" s="570">
        <f t="shared" ref="E238:V238" si="88">SUM(E224:E237)</f>
        <v>7232.6206399999992</v>
      </c>
      <c r="F238" s="570">
        <f t="shared" si="88"/>
        <v>4512.0706</v>
      </c>
      <c r="G238" s="570">
        <f t="shared" si="88"/>
        <v>2285.3287049999999</v>
      </c>
      <c r="H238" s="570">
        <f t="shared" si="88"/>
        <v>8224.0851249999942</v>
      </c>
      <c r="I238" s="570">
        <f t="shared" si="88"/>
        <v>2997.0965699999997</v>
      </c>
      <c r="J238" s="570">
        <f t="shared" si="88"/>
        <v>815.341005</v>
      </c>
      <c r="K238" s="570">
        <f t="shared" si="88"/>
        <v>8204.3574000000754</v>
      </c>
      <c r="L238" s="570">
        <f t="shared" si="88"/>
        <v>13584.383890000005</v>
      </c>
      <c r="M238" s="570">
        <f t="shared" si="88"/>
        <v>11873.80768</v>
      </c>
      <c r="N238" s="570">
        <f t="shared" si="88"/>
        <v>90.82</v>
      </c>
      <c r="O238" s="570">
        <f t="shared" si="88"/>
        <v>5761.9181840000128</v>
      </c>
      <c r="P238" s="570">
        <f t="shared" si="88"/>
        <v>10981.333985000001</v>
      </c>
      <c r="Q238" s="570">
        <f t="shared" si="88"/>
        <v>1397.6725199999996</v>
      </c>
      <c r="R238" s="570">
        <f t="shared" si="88"/>
        <v>458.16059599999994</v>
      </c>
      <c r="S238" s="570">
        <f t="shared" si="88"/>
        <v>78.367700000000013</v>
      </c>
      <c r="T238" s="570">
        <f t="shared" si="88"/>
        <v>4372.62094599999</v>
      </c>
      <c r="U238" s="570">
        <f t="shared" si="88"/>
        <v>2832.7007199999966</v>
      </c>
      <c r="V238" s="570">
        <f t="shared" si="88"/>
        <v>2906.022704999999</v>
      </c>
      <c r="W238" s="570">
        <f>SUM(W224:W237)</f>
        <v>104094.48893000011</v>
      </c>
      <c r="X238" s="587">
        <f t="shared" si="83"/>
        <v>98642.875955000127</v>
      </c>
      <c r="Y238" s="587">
        <f t="shared" si="84"/>
        <v>5451.6129749999991</v>
      </c>
      <c r="Z238" s="590">
        <f>SUM(Z224:Z237)</f>
        <v>99.999999999999986</v>
      </c>
      <c r="AA238" s="587"/>
      <c r="AB238" s="955"/>
      <c r="AC238" s="955"/>
      <c r="AD238" s="955"/>
      <c r="AE238" s="955"/>
      <c r="AF238" s="955"/>
      <c r="AG238" s="955"/>
      <c r="AH238" s="955"/>
      <c r="AI238" s="955"/>
      <c r="AJ238" s="955"/>
      <c r="AK238" s="955"/>
      <c r="AL238" s="955"/>
      <c r="AM238" s="955"/>
      <c r="AN238" s="955"/>
      <c r="AO238" s="955"/>
      <c r="AP238" s="955"/>
      <c r="AQ238" s="955"/>
      <c r="AR238" s="955"/>
      <c r="AS238" s="955"/>
      <c r="AT238" s="955"/>
      <c r="AU238" s="955"/>
    </row>
    <row r="239" spans="2:47">
      <c r="D239" s="590">
        <f>((D238/D220)-1)*100</f>
        <v>1.9444131142232202E-2</v>
      </c>
      <c r="E239" s="590">
        <f t="shared" ref="E239:V239" si="89">((E238/E220)-1)*100</f>
        <v>1.2701792010794577</v>
      </c>
      <c r="F239" s="590">
        <f t="shared" si="89"/>
        <v>0.68084579780414156</v>
      </c>
      <c r="G239" s="590">
        <f t="shared" si="89"/>
        <v>1.9087111703330883E-2</v>
      </c>
      <c r="H239" s="590">
        <f t="shared" si="89"/>
        <v>-0.3127075811601876</v>
      </c>
      <c r="I239" s="590">
        <f t="shared" si="89"/>
        <v>7.3754181563660204</v>
      </c>
      <c r="J239" s="590">
        <f t="shared" si="89"/>
        <v>0</v>
      </c>
      <c r="K239" s="590">
        <f t="shared" si="89"/>
        <v>0.1403864582143699</v>
      </c>
      <c r="L239" s="590">
        <f t="shared" si="89"/>
        <v>3.4744041512491108E-3</v>
      </c>
      <c r="M239" s="590">
        <f t="shared" si="89"/>
        <v>-3.1528495301327841</v>
      </c>
      <c r="N239" s="590">
        <f t="shared" si="89"/>
        <v>0</v>
      </c>
      <c r="O239" s="590">
        <f t="shared" si="89"/>
        <v>3.6272774346368664E-4</v>
      </c>
      <c r="P239" s="590">
        <f t="shared" si="89"/>
        <v>0.79541862783698569</v>
      </c>
      <c r="Q239" s="590">
        <f t="shared" si="89"/>
        <v>-1.2589257624618266</v>
      </c>
      <c r="R239" s="590">
        <f t="shared" si="89"/>
        <v>-0.20248418251401779</v>
      </c>
      <c r="S239" s="590">
        <f t="shared" si="89"/>
        <v>0</v>
      </c>
      <c r="T239" s="590">
        <f t="shared" si="89"/>
        <v>0.10742505948637682</v>
      </c>
      <c r="U239" s="590">
        <f t="shared" si="89"/>
        <v>-0.28097264211449646</v>
      </c>
      <c r="V239" s="590">
        <f t="shared" si="89"/>
        <v>-0.27242625167511747</v>
      </c>
      <c r="W239" s="588">
        <f>W238-'Data 1'!K30</f>
        <v>0</v>
      </c>
      <c r="X239" s="588">
        <f>X238-'Data 1'!E30</f>
        <v>0</v>
      </c>
      <c r="AE239" s="590"/>
    </row>
    <row r="240" spans="2:47">
      <c r="B240" s="548"/>
      <c r="C240" s="582" t="s">
        <v>413</v>
      </c>
      <c r="D240" s="562"/>
      <c r="E240" s="562"/>
      <c r="F240" s="562"/>
      <c r="G240" s="810"/>
      <c r="H240" s="562"/>
      <c r="I240" s="810"/>
      <c r="J240" s="562"/>
      <c r="K240" s="562"/>
      <c r="L240" s="562"/>
      <c r="M240" s="562"/>
      <c r="N240" s="562"/>
      <c r="O240" s="562"/>
      <c r="P240" s="562"/>
      <c r="Q240" s="562"/>
      <c r="R240" s="562"/>
      <c r="S240" s="811"/>
      <c r="T240" s="562"/>
      <c r="U240" s="562"/>
      <c r="V240" s="562"/>
      <c r="W240" s="562"/>
      <c r="X240" s="590"/>
      <c r="AB240" s="590"/>
      <c r="AC240" s="590"/>
    </row>
    <row r="241" spans="1:29" ht="81.75">
      <c r="B241" s="548"/>
      <c r="C241" s="584"/>
      <c r="D241" s="566" t="s">
        <v>310</v>
      </c>
      <c r="E241" s="566" t="s">
        <v>311</v>
      </c>
      <c r="F241" s="566" t="s">
        <v>312</v>
      </c>
      <c r="G241" s="566" t="s">
        <v>313</v>
      </c>
      <c r="H241" s="566" t="s">
        <v>314</v>
      </c>
      <c r="I241" s="566" t="s">
        <v>315</v>
      </c>
      <c r="J241" s="566" t="s">
        <v>316</v>
      </c>
      <c r="K241" s="566" t="s">
        <v>317</v>
      </c>
      <c r="L241" s="566" t="s">
        <v>318</v>
      </c>
      <c r="M241" s="566" t="s">
        <v>319</v>
      </c>
      <c r="N241" s="566" t="s">
        <v>262</v>
      </c>
      <c r="O241" s="566" t="s">
        <v>320</v>
      </c>
      <c r="P241" s="566" t="s">
        <v>321</v>
      </c>
      <c r="Q241" s="566" t="s">
        <v>322</v>
      </c>
      <c r="R241" s="566" t="s">
        <v>139</v>
      </c>
      <c r="S241" s="566" t="s">
        <v>242</v>
      </c>
      <c r="T241" s="566" t="s">
        <v>323</v>
      </c>
      <c r="U241" s="566" t="s">
        <v>324</v>
      </c>
      <c r="V241" s="566" t="s">
        <v>325</v>
      </c>
      <c r="W241" s="566" t="s">
        <v>409</v>
      </c>
      <c r="AB241" s="590"/>
      <c r="AC241" s="590"/>
    </row>
    <row r="242" spans="1:29">
      <c r="B242" s="548"/>
      <c r="C242" s="567" t="s">
        <v>457</v>
      </c>
      <c r="D242" s="879">
        <f>IF(D225="-","-",(D225/SUM(D$225:D$229,D$235:D$236)*100))</f>
        <v>6.1638023495055068</v>
      </c>
      <c r="E242" s="879">
        <f t="shared" ref="E242:W242" si="90">IF(E225="-","-",(E225/SUM(E$225:E$229,E$235:E$236)*100))</f>
        <v>5.9666478705732402</v>
      </c>
      <c r="F242" s="879" t="str">
        <f t="shared" si="90"/>
        <v>-</v>
      </c>
      <c r="G242" s="879" t="str">
        <f t="shared" si="90"/>
        <v>-</v>
      </c>
      <c r="H242" s="879">
        <f t="shared" si="90"/>
        <v>25.387273670931439</v>
      </c>
      <c r="I242" s="879" t="str">
        <f t="shared" si="90"/>
        <v>-</v>
      </c>
      <c r="J242" s="879">
        <f t="shared" si="90"/>
        <v>54.539968374078242</v>
      </c>
      <c r="K242" s="879">
        <f t="shared" si="90"/>
        <v>9.2156101291128429</v>
      </c>
      <c r="L242" s="879" t="str">
        <f t="shared" si="90"/>
        <v>-</v>
      </c>
      <c r="M242" s="879">
        <f t="shared" si="90"/>
        <v>5.2904194239750577</v>
      </c>
      <c r="N242" s="879" t="str">
        <f t="shared" si="90"/>
        <v>-</v>
      </c>
      <c r="O242" s="879" t="str">
        <f t="shared" si="90"/>
        <v>-</v>
      </c>
      <c r="P242" s="879" t="str">
        <f t="shared" si="90"/>
        <v>-</v>
      </c>
      <c r="Q242" s="879" t="str">
        <f t="shared" si="90"/>
        <v>-</v>
      </c>
      <c r="R242" s="879" t="str">
        <f t="shared" si="90"/>
        <v>-</v>
      </c>
      <c r="S242" s="879" t="str">
        <f t="shared" si="90"/>
        <v>-</v>
      </c>
      <c r="T242" s="879" t="str">
        <f t="shared" si="90"/>
        <v>-</v>
      </c>
      <c r="U242" s="879" t="str">
        <f t="shared" si="90"/>
        <v>-</v>
      </c>
      <c r="V242" s="879" t="str">
        <f t="shared" si="90"/>
        <v>-</v>
      </c>
      <c r="W242" s="879">
        <f t="shared" si="90"/>
        <v>5.9999190660052628</v>
      </c>
      <c r="AB242" s="590"/>
      <c r="AC242" s="590"/>
    </row>
    <row r="243" spans="1:29">
      <c r="B243" s="548"/>
      <c r="C243" s="567" t="s">
        <v>327</v>
      </c>
      <c r="D243" s="879" t="str">
        <f>IF(D226="-","-",(D226/SUM(D$225:D$229,D$235:D$236)*100))</f>
        <v>-</v>
      </c>
      <c r="E243" s="879" t="str">
        <f t="shared" ref="E243:W243" si="91">IF(E226="-","-",(E226/SUM(E$225:E$229,E$235:E$236)*100))</f>
        <v>-</v>
      </c>
      <c r="F243" s="879" t="str">
        <f t="shared" si="91"/>
        <v>-</v>
      </c>
      <c r="G243" s="879" t="str">
        <f t="shared" si="91"/>
        <v>-</v>
      </c>
      <c r="H243" s="879">
        <f t="shared" si="91"/>
        <v>17.864701841628886</v>
      </c>
      <c r="I243" s="879" t="str">
        <f t="shared" si="91"/>
        <v>-</v>
      </c>
      <c r="J243" s="879" t="str">
        <f t="shared" si="91"/>
        <v>-</v>
      </c>
      <c r="K243" s="879">
        <f t="shared" si="91"/>
        <v>43.009466789084264</v>
      </c>
      <c r="L243" s="879" t="str">
        <f t="shared" si="91"/>
        <v>-</v>
      </c>
      <c r="M243" s="879">
        <f t="shared" si="91"/>
        <v>36.521981546994887</v>
      </c>
      <c r="N243" s="879" t="str">
        <f t="shared" si="91"/>
        <v>-</v>
      </c>
      <c r="O243" s="879">
        <f t="shared" si="91"/>
        <v>99.111785680768591</v>
      </c>
      <c r="P243" s="879" t="str">
        <f t="shared" si="91"/>
        <v>-</v>
      </c>
      <c r="Q243" s="879" t="str">
        <f t="shared" si="91"/>
        <v>-</v>
      </c>
      <c r="R243" s="879" t="str">
        <f t="shared" si="91"/>
        <v>-</v>
      </c>
      <c r="S243" s="879" t="str">
        <f t="shared" si="91"/>
        <v>-</v>
      </c>
      <c r="T243" s="879" t="str">
        <f t="shared" si="91"/>
        <v>-</v>
      </c>
      <c r="U243" s="879" t="str">
        <f t="shared" si="91"/>
        <v>-</v>
      </c>
      <c r="V243" s="879" t="str">
        <f t="shared" si="91"/>
        <v>-</v>
      </c>
      <c r="W243" s="879">
        <f t="shared" si="91"/>
        <v>12.828048980077023</v>
      </c>
      <c r="X243" s="587"/>
    </row>
    <row r="244" spans="1:29">
      <c r="B244" s="548"/>
      <c r="C244" s="567" t="s">
        <v>331</v>
      </c>
      <c r="D244" s="879">
        <f>IF(D227="-","-",(D227/SUM(D$225:D$229,D$235:D$236)*100))</f>
        <v>21.037380582806506</v>
      </c>
      <c r="E244" s="879">
        <f t="shared" ref="E244:W244" si="92">IF(E227="-","-",(E227/SUM(E$225:E$229,E$235:E$236)*100))</f>
        <v>28.746042814251666</v>
      </c>
      <c r="F244" s="879">
        <f t="shared" si="92"/>
        <v>67.791150938546593</v>
      </c>
      <c r="G244" s="879">
        <f t="shared" si="92"/>
        <v>21.668763071690574</v>
      </c>
      <c r="H244" s="879" t="str">
        <f t="shared" si="92"/>
        <v>-</v>
      </c>
      <c r="I244" s="879" t="str">
        <f t="shared" si="92"/>
        <v>-</v>
      </c>
      <c r="J244" s="879" t="str">
        <f t="shared" si="92"/>
        <v>-</v>
      </c>
      <c r="K244" s="879" t="str">
        <f t="shared" si="92"/>
        <v>-</v>
      </c>
      <c r="L244" s="879">
        <f t="shared" si="92"/>
        <v>80.51842158475344</v>
      </c>
      <c r="M244" s="879" t="str">
        <f t="shared" si="92"/>
        <v>-</v>
      </c>
      <c r="N244" s="879" t="str">
        <f t="shared" si="92"/>
        <v>-</v>
      </c>
      <c r="O244" s="879" t="str">
        <f t="shared" si="92"/>
        <v>-</v>
      </c>
      <c r="P244" s="879">
        <f t="shared" si="92"/>
        <v>52.382451778452634</v>
      </c>
      <c r="Q244" s="879" t="str">
        <f t="shared" si="92"/>
        <v>-</v>
      </c>
      <c r="R244" s="879" t="str">
        <f t="shared" si="92"/>
        <v>-</v>
      </c>
      <c r="S244" s="879" t="str">
        <f t="shared" si="92"/>
        <v>-</v>
      </c>
      <c r="T244" s="879" t="str">
        <f t="shared" si="92"/>
        <v>-</v>
      </c>
      <c r="U244" s="879" t="str">
        <f t="shared" si="92"/>
        <v>-</v>
      </c>
      <c r="V244" s="879" t="str">
        <f t="shared" si="92"/>
        <v>-</v>
      </c>
      <c r="W244" s="879">
        <f t="shared" si="92"/>
        <v>18.078367927136849</v>
      </c>
    </row>
    <row r="245" spans="1:29">
      <c r="B245" s="548"/>
      <c r="C245" s="567" t="s">
        <v>332</v>
      </c>
      <c r="D245" s="879" t="str">
        <f>IF(D228="-","-",(D228/SUM(D$225:D$229,D$235:D$236)*100))</f>
        <v>-</v>
      </c>
      <c r="E245" s="879" t="str">
        <f t="shared" ref="E245:W245" si="93">IF(E228="-","-",(E228/SUM(E$225:E$229,E$235:E$236)*100))</f>
        <v>-</v>
      </c>
      <c r="F245" s="879" t="str">
        <f t="shared" si="93"/>
        <v>-</v>
      </c>
      <c r="G245" s="879">
        <f t="shared" si="93"/>
        <v>36.426097443742862</v>
      </c>
      <c r="H245" s="879" t="str">
        <f t="shared" si="93"/>
        <v>-</v>
      </c>
      <c r="I245" s="879">
        <f t="shared" si="93"/>
        <v>63.990166256927374</v>
      </c>
      <c r="J245" s="879" t="str">
        <f t="shared" si="93"/>
        <v>-</v>
      </c>
      <c r="K245" s="879" t="str">
        <f t="shared" si="93"/>
        <v>-</v>
      </c>
      <c r="L245" s="879" t="str">
        <f t="shared" si="93"/>
        <v>-</v>
      </c>
      <c r="M245" s="879" t="str">
        <f t="shared" si="93"/>
        <v>-</v>
      </c>
      <c r="N245" s="879">
        <f t="shared" si="93"/>
        <v>100</v>
      </c>
      <c r="O245" s="879" t="str">
        <f t="shared" si="93"/>
        <v>-</v>
      </c>
      <c r="P245" s="879" t="str">
        <f t="shared" si="93"/>
        <v>-</v>
      </c>
      <c r="Q245" s="879" t="str">
        <f t="shared" si="93"/>
        <v>-</v>
      </c>
      <c r="R245" s="879" t="str">
        <f t="shared" si="93"/>
        <v>-</v>
      </c>
      <c r="S245" s="879">
        <f t="shared" si="93"/>
        <v>98.596291308401533</v>
      </c>
      <c r="T245" s="879" t="str">
        <f t="shared" si="93"/>
        <v>-</v>
      </c>
      <c r="U245" s="879" t="str">
        <f t="shared" si="93"/>
        <v>-</v>
      </c>
      <c r="V245" s="879" t="str">
        <f t="shared" si="93"/>
        <v>-</v>
      </c>
      <c r="W245" s="879">
        <f t="shared" si="93"/>
        <v>4.4880300849523609</v>
      </c>
    </row>
    <row r="246" spans="1:29">
      <c r="B246" s="548"/>
      <c r="C246" s="567" t="s">
        <v>328</v>
      </c>
      <c r="D246" s="879">
        <f>IF(D229="-","-",(D229/SUM(D$225:D$229,D$235:D$236)*100))</f>
        <v>62.937870092641568</v>
      </c>
      <c r="E246" s="879">
        <f t="shared" ref="E246:W246" si="94">IF(E229="-","-",(E229/SUM(E$225:E$229,E$235:E$236)*100))</f>
        <v>50.906827556143909</v>
      </c>
      <c r="F246" s="879">
        <f t="shared" si="94"/>
        <v>27.581309922516461</v>
      </c>
      <c r="G246" s="879">
        <f t="shared" si="94"/>
        <v>39.689827663016501</v>
      </c>
      <c r="H246" s="879">
        <f t="shared" si="94"/>
        <v>47.914018923211536</v>
      </c>
      <c r="I246" s="879">
        <f t="shared" si="94"/>
        <v>36.009833743072626</v>
      </c>
      <c r="J246" s="879" t="str">
        <f t="shared" si="94"/>
        <v>-</v>
      </c>
      <c r="K246" s="879">
        <f t="shared" si="94"/>
        <v>32.522102462153853</v>
      </c>
      <c r="L246" s="879" t="str">
        <f t="shared" si="94"/>
        <v>-</v>
      </c>
      <c r="M246" s="879">
        <f t="shared" si="94"/>
        <v>45.618969258137646</v>
      </c>
      <c r="N246" s="879" t="str">
        <f t="shared" si="94"/>
        <v>-</v>
      </c>
      <c r="O246" s="879" t="str">
        <f t="shared" si="94"/>
        <v>-</v>
      </c>
      <c r="P246" s="879">
        <f t="shared" si="94"/>
        <v>33.319834175187012</v>
      </c>
      <c r="Q246" s="879">
        <f t="shared" si="94"/>
        <v>97.162392569745307</v>
      </c>
      <c r="R246" s="879" t="str">
        <f t="shared" si="94"/>
        <v>-</v>
      </c>
      <c r="S246" s="879" t="str">
        <f t="shared" si="94"/>
        <v>-</v>
      </c>
      <c r="T246" s="879">
        <f t="shared" si="94"/>
        <v>90.974697643925069</v>
      </c>
      <c r="U246" s="879">
        <f t="shared" si="94"/>
        <v>89.179070584411392</v>
      </c>
      <c r="V246" s="879">
        <f t="shared" si="94"/>
        <v>80.304185351788988</v>
      </c>
      <c r="W246" s="879">
        <f t="shared" si="94"/>
        <v>47.373728999778599</v>
      </c>
    </row>
    <row r="247" spans="1:29">
      <c r="B247" s="548"/>
      <c r="C247" s="567" t="s">
        <v>247</v>
      </c>
      <c r="D247" s="879">
        <f>IF(D235="-","-",(D235/SUM(D$225:D$229,D$235:D$236)*100))</f>
        <v>8.9775229219307953</v>
      </c>
      <c r="E247" s="879">
        <f t="shared" ref="E247:W247" si="95">IF(E235="-","-",(E235/SUM(E$225:E$229,E$235:E$236)*100))</f>
        <v>13.021826430284239</v>
      </c>
      <c r="F247" s="879">
        <f t="shared" si="95"/>
        <v>2.2255689208231662</v>
      </c>
      <c r="G247" s="879">
        <f t="shared" si="95"/>
        <v>0.48514158482668446</v>
      </c>
      <c r="H247" s="879">
        <f t="shared" si="95"/>
        <v>7.774689898133551</v>
      </c>
      <c r="I247" s="879" t="str">
        <f t="shared" si="95"/>
        <v>-</v>
      </c>
      <c r="J247" s="879">
        <f t="shared" si="95"/>
        <v>44.708783642244434</v>
      </c>
      <c r="K247" s="879">
        <f t="shared" si="95"/>
        <v>15.223673573659301</v>
      </c>
      <c r="L247" s="879">
        <f t="shared" si="95"/>
        <v>19.481578415246549</v>
      </c>
      <c r="M247" s="879">
        <f t="shared" si="95"/>
        <v>12.178766610459277</v>
      </c>
      <c r="N247" s="879" t="str">
        <f t="shared" si="95"/>
        <v>-</v>
      </c>
      <c r="O247" s="879">
        <f t="shared" si="95"/>
        <v>0.88821431923140992</v>
      </c>
      <c r="P247" s="879">
        <f t="shared" si="95"/>
        <v>13.210727202748911</v>
      </c>
      <c r="Q247" s="879">
        <f t="shared" si="95"/>
        <v>2.8376074302546876</v>
      </c>
      <c r="R247" s="879">
        <f t="shared" si="95"/>
        <v>92.89209764101264</v>
      </c>
      <c r="S247" s="879" t="str">
        <f t="shared" si="95"/>
        <v>-</v>
      </c>
      <c r="T247" s="879">
        <f t="shared" si="95"/>
        <v>8.7554759703993756</v>
      </c>
      <c r="U247" s="879">
        <f t="shared" si="95"/>
        <v>10.820929415588608</v>
      </c>
      <c r="V247" s="879">
        <f t="shared" si="95"/>
        <v>16.556799786385401</v>
      </c>
      <c r="W247" s="879">
        <f t="shared" si="95"/>
        <v>10.347186831022515</v>
      </c>
    </row>
    <row r="248" spans="1:29">
      <c r="B248" s="548"/>
      <c r="C248" s="579" t="s">
        <v>430</v>
      </c>
      <c r="D248" s="854">
        <f>IF(D236="-","-",(D236/SUM(D$225:D$229,D$235:D$236)*100))</f>
        <v>0.88342405311563188</v>
      </c>
      <c r="E248" s="854">
        <f t="shared" ref="E248:W248" si="96">IF(E236="-","-",(E236/SUM(E$225:E$229,E$235:E$236)*100))</f>
        <v>1.3586553287469412</v>
      </c>
      <c r="F248" s="854">
        <f t="shared" si="96"/>
        <v>2.4019702181137621</v>
      </c>
      <c r="G248" s="854">
        <f t="shared" si="96"/>
        <v>1.7301702367233722</v>
      </c>
      <c r="H248" s="854">
        <f t="shared" si="96"/>
        <v>1.0593156660945946</v>
      </c>
      <c r="I248" s="854" t="str">
        <f t="shared" si="96"/>
        <v>-</v>
      </c>
      <c r="J248" s="854">
        <f t="shared" si="96"/>
        <v>0.75124798367733381</v>
      </c>
      <c r="K248" s="854">
        <f t="shared" si="96"/>
        <v>2.9147045989752245E-2</v>
      </c>
      <c r="L248" s="854" t="str">
        <f t="shared" si="96"/>
        <v>-</v>
      </c>
      <c r="M248" s="854">
        <f t="shared" si="96"/>
        <v>0.38986316043312508</v>
      </c>
      <c r="N248" s="854" t="str">
        <f t="shared" si="96"/>
        <v>-</v>
      </c>
      <c r="O248" s="854" t="str">
        <f t="shared" si="96"/>
        <v>-</v>
      </c>
      <c r="P248" s="854">
        <f t="shared" si="96"/>
        <v>1.0869868436114514</v>
      </c>
      <c r="Q248" s="854" t="str">
        <f t="shared" si="96"/>
        <v>-</v>
      </c>
      <c r="R248" s="854">
        <f t="shared" si="96"/>
        <v>7.1079023589873582</v>
      </c>
      <c r="S248" s="854">
        <f t="shared" si="96"/>
        <v>1.4037086915984669</v>
      </c>
      <c r="T248" s="854">
        <f t="shared" si="96"/>
        <v>0.26982638567556388</v>
      </c>
      <c r="U248" s="854" t="str">
        <f t="shared" si="96"/>
        <v>-</v>
      </c>
      <c r="V248" s="854">
        <f t="shared" si="96"/>
        <v>3.13901486182561</v>
      </c>
      <c r="W248" s="854">
        <f t="shared" si="96"/>
        <v>0.88471811102738218</v>
      </c>
    </row>
    <row r="249" spans="1:29" s="498" customFormat="1">
      <c r="A249" s="501"/>
      <c r="C249" s="502"/>
      <c r="D249" s="497">
        <f>SUM(D242:D248)</f>
        <v>100.00000000000001</v>
      </c>
      <c r="E249" s="497">
        <f t="shared" ref="E249:W249" si="97">SUM(E242:E248)</f>
        <v>99.999999999999986</v>
      </c>
      <c r="F249" s="497">
        <f t="shared" si="97"/>
        <v>99.999999999999972</v>
      </c>
      <c r="G249" s="497">
        <f t="shared" si="97"/>
        <v>99.999999999999986</v>
      </c>
      <c r="H249" s="497">
        <f t="shared" si="97"/>
        <v>100</v>
      </c>
      <c r="I249" s="497">
        <f t="shared" si="97"/>
        <v>100</v>
      </c>
      <c r="J249" s="497">
        <f t="shared" si="97"/>
        <v>100</v>
      </c>
      <c r="K249" s="497">
        <f t="shared" si="97"/>
        <v>100</v>
      </c>
      <c r="L249" s="497">
        <f t="shared" si="97"/>
        <v>99.999999999999986</v>
      </c>
      <c r="M249" s="497">
        <f t="shared" si="97"/>
        <v>99.999999999999986</v>
      </c>
      <c r="N249" s="497">
        <f t="shared" si="97"/>
        <v>100</v>
      </c>
      <c r="O249" s="497">
        <f t="shared" si="97"/>
        <v>100</v>
      </c>
      <c r="P249" s="497">
        <f t="shared" si="97"/>
        <v>100.00000000000001</v>
      </c>
      <c r="Q249" s="497">
        <f t="shared" si="97"/>
        <v>100</v>
      </c>
      <c r="R249" s="497">
        <f t="shared" si="97"/>
        <v>100</v>
      </c>
      <c r="S249" s="497">
        <f t="shared" si="97"/>
        <v>100</v>
      </c>
      <c r="T249" s="497">
        <f t="shared" si="97"/>
        <v>100</v>
      </c>
      <c r="U249" s="497">
        <f t="shared" si="97"/>
        <v>100</v>
      </c>
      <c r="V249" s="497">
        <f t="shared" si="97"/>
        <v>100</v>
      </c>
      <c r="W249" s="497">
        <f t="shared" si="97"/>
        <v>99.999999999999986</v>
      </c>
    </row>
    <row r="250" spans="1:29">
      <c r="B250" s="548"/>
      <c r="C250" s="582" t="s">
        <v>414</v>
      </c>
      <c r="D250" s="562"/>
      <c r="E250" s="562"/>
      <c r="F250" s="562"/>
      <c r="G250" s="562"/>
      <c r="H250" s="562"/>
      <c r="I250" s="562"/>
      <c r="J250" s="562"/>
      <c r="K250" s="562"/>
      <c r="L250" s="562"/>
      <c r="M250" s="562"/>
      <c r="N250" s="562"/>
      <c r="O250" s="562"/>
      <c r="P250" s="562"/>
      <c r="Q250" s="562"/>
      <c r="R250" s="562"/>
      <c r="S250" s="562"/>
      <c r="T250" s="562"/>
      <c r="U250" s="562"/>
      <c r="V250" s="562"/>
      <c r="W250" s="562"/>
      <c r="X250" s="590"/>
    </row>
    <row r="251" spans="1:29" ht="81.75">
      <c r="B251" s="548"/>
      <c r="C251" s="584"/>
      <c r="D251" s="566" t="s">
        <v>310</v>
      </c>
      <c r="E251" s="566" t="s">
        <v>311</v>
      </c>
      <c r="F251" s="566" t="s">
        <v>312</v>
      </c>
      <c r="G251" s="566" t="s">
        <v>313</v>
      </c>
      <c r="H251" s="566" t="s">
        <v>314</v>
      </c>
      <c r="I251" s="566" t="s">
        <v>315</v>
      </c>
      <c r="J251" s="566" t="s">
        <v>316</v>
      </c>
      <c r="K251" s="566" t="s">
        <v>317</v>
      </c>
      <c r="L251" s="566" t="s">
        <v>318</v>
      </c>
      <c r="M251" s="566" t="s">
        <v>319</v>
      </c>
      <c r="N251" s="566" t="s">
        <v>262</v>
      </c>
      <c r="O251" s="566" t="s">
        <v>320</v>
      </c>
      <c r="P251" s="566" t="s">
        <v>321</v>
      </c>
      <c r="Q251" s="566" t="s">
        <v>322</v>
      </c>
      <c r="R251" s="566" t="s">
        <v>139</v>
      </c>
      <c r="S251" s="566" t="s">
        <v>242</v>
      </c>
      <c r="T251" s="566" t="s">
        <v>323</v>
      </c>
      <c r="U251" s="566" t="s">
        <v>324</v>
      </c>
      <c r="V251" s="566" t="s">
        <v>325</v>
      </c>
      <c r="W251" s="566" t="s">
        <v>409</v>
      </c>
      <c r="X251" s="590"/>
    </row>
    <row r="252" spans="1:29">
      <c r="B252" s="548"/>
      <c r="C252" s="567" t="s">
        <v>233</v>
      </c>
      <c r="D252" s="879">
        <f>IF(D224="-","-",(D224/SUM(D$224,D$230:D$234,D$237)*100))</f>
        <v>9.7785150615290899</v>
      </c>
      <c r="E252" s="879">
        <f>IF(E224="-","-",(E224/SUM(E$224,E$230:E$234,E$237)*100))</f>
        <v>37.46504466661051</v>
      </c>
      <c r="F252" s="879">
        <f t="shared" ref="F252:W252" si="98">IF(F224="-","-",(F224/SUM(F$224,F$230:F$234,F$237)*100))</f>
        <v>56.866705588209228</v>
      </c>
      <c r="G252" s="879" t="str">
        <f t="shared" si="98"/>
        <v>-</v>
      </c>
      <c r="H252" s="879">
        <f t="shared" si="98"/>
        <v>28.202429787368448</v>
      </c>
      <c r="I252" s="879">
        <f t="shared" si="98"/>
        <v>0.33824708671719278</v>
      </c>
      <c r="J252" s="879">
        <f t="shared" si="98"/>
        <v>64.110470145501679</v>
      </c>
      <c r="K252" s="879">
        <f t="shared" si="98"/>
        <v>11.074811737806266</v>
      </c>
      <c r="L252" s="879">
        <f t="shared" si="98"/>
        <v>41.767509261986987</v>
      </c>
      <c r="M252" s="879">
        <f t="shared" si="98"/>
        <v>53.591513766696622</v>
      </c>
      <c r="N252" s="879" t="str">
        <f t="shared" si="98"/>
        <v>-</v>
      </c>
      <c r="O252" s="879">
        <f t="shared" si="98"/>
        <v>61.121245718728943</v>
      </c>
      <c r="P252" s="879">
        <f t="shared" si="98"/>
        <v>51.392598302368079</v>
      </c>
      <c r="Q252" s="879">
        <f t="shared" si="98"/>
        <v>8.8475640393975183</v>
      </c>
      <c r="R252" s="879">
        <f t="shared" si="98"/>
        <v>46.987318776634261</v>
      </c>
      <c r="S252" s="879" t="str">
        <f t="shared" si="98"/>
        <v>-</v>
      </c>
      <c r="T252" s="879">
        <f t="shared" si="98"/>
        <v>4.2786602342388287</v>
      </c>
      <c r="U252" s="879">
        <f t="shared" si="98"/>
        <v>17.425693225915094</v>
      </c>
      <c r="V252" s="879">
        <f t="shared" si="98"/>
        <v>37.371790884866947</v>
      </c>
      <c r="W252" s="879">
        <f t="shared" si="98"/>
        <v>35.070747704950421</v>
      </c>
      <c r="X252" s="304"/>
    </row>
    <row r="253" spans="1:29">
      <c r="B253" s="548"/>
      <c r="C253" s="567" t="s">
        <v>234</v>
      </c>
      <c r="D253" s="879" t="str">
        <f t="shared" ref="D253:E257" si="99">IF(D230="-","-",(D230/SUM(D$224,D$230:D$234,D$237)*100))</f>
        <v>-</v>
      </c>
      <c r="E253" s="879" t="str">
        <f t="shared" si="99"/>
        <v>-</v>
      </c>
      <c r="F253" s="879" t="str">
        <f t="shared" ref="F253:W253" si="100">IF(F230="-","-",(F230/SUM(F$224,F$230:F$234,F$237)*100))</f>
        <v>-</v>
      </c>
      <c r="G253" s="879" t="str">
        <f t="shared" si="100"/>
        <v>-</v>
      </c>
      <c r="H253" s="879" t="str">
        <f t="shared" si="100"/>
        <v>-</v>
      </c>
      <c r="I253" s="879">
        <f t="shared" si="100"/>
        <v>1.9072447117370426</v>
      </c>
      <c r="J253" s="879" t="str">
        <f t="shared" si="100"/>
        <v>-</v>
      </c>
      <c r="K253" s="879" t="str">
        <f t="shared" si="100"/>
        <v>-</v>
      </c>
      <c r="L253" s="879" t="str">
        <f t="shared" si="100"/>
        <v>-</v>
      </c>
      <c r="M253" s="879" t="str">
        <f t="shared" si="100"/>
        <v>-</v>
      </c>
      <c r="N253" s="879" t="str">
        <f t="shared" si="100"/>
        <v>-</v>
      </c>
      <c r="O253" s="879" t="str">
        <f t="shared" si="100"/>
        <v>-</v>
      </c>
      <c r="P253" s="879" t="str">
        <f t="shared" si="100"/>
        <v>-</v>
      </c>
      <c r="Q253" s="879" t="str">
        <f t="shared" si="100"/>
        <v>-</v>
      </c>
      <c r="R253" s="879" t="str">
        <f t="shared" si="100"/>
        <v>-</v>
      </c>
      <c r="S253" s="879" t="str">
        <f t="shared" si="100"/>
        <v>-</v>
      </c>
      <c r="T253" s="879" t="str">
        <f t="shared" si="100"/>
        <v>-</v>
      </c>
      <c r="U253" s="879" t="str">
        <f t="shared" si="100"/>
        <v>-</v>
      </c>
      <c r="V253" s="879" t="str">
        <f t="shared" si="100"/>
        <v>-</v>
      </c>
      <c r="W253" s="879">
        <f t="shared" si="100"/>
        <v>2.3430312768593493E-2</v>
      </c>
      <c r="X253" s="591"/>
    </row>
    <row r="254" spans="1:29">
      <c r="B254" s="548"/>
      <c r="C254" s="567" t="s">
        <v>235</v>
      </c>
      <c r="D254" s="879">
        <f t="shared" si="99"/>
        <v>55.183716771221071</v>
      </c>
      <c r="E254" s="879">
        <f t="shared" si="99"/>
        <v>56.596703582267374</v>
      </c>
      <c r="F254" s="879">
        <f t="shared" ref="F254:W254" si="101">IF(F231="-","-",(F231/SUM(F$224,F$230:F$234,F$237)*100))</f>
        <v>36.635573244082316</v>
      </c>
      <c r="G254" s="879">
        <f t="shared" si="101"/>
        <v>2.9407792543566247</v>
      </c>
      <c r="H254" s="879">
        <f t="shared" si="101"/>
        <v>53.12839407820131</v>
      </c>
      <c r="I254" s="879">
        <f t="shared" si="101"/>
        <v>69.108735838854557</v>
      </c>
      <c r="J254" s="879">
        <f t="shared" si="101"/>
        <v>22.902943648173224</v>
      </c>
      <c r="K254" s="879">
        <f t="shared" si="101"/>
        <v>65.697804157584855</v>
      </c>
      <c r="L254" s="879">
        <f t="shared" si="101"/>
        <v>53.08058646278112</v>
      </c>
      <c r="M254" s="879">
        <f t="shared" si="101"/>
        <v>35.609314289086448</v>
      </c>
      <c r="N254" s="879" t="str">
        <f t="shared" si="101"/>
        <v>-</v>
      </c>
      <c r="O254" s="879" t="str">
        <f t="shared" si="101"/>
        <v>-</v>
      </c>
      <c r="P254" s="879">
        <f t="shared" si="101"/>
        <v>47.122659320653867</v>
      </c>
      <c r="Q254" s="879">
        <f t="shared" si="101"/>
        <v>75.945395782417265</v>
      </c>
      <c r="R254" s="879" t="str">
        <f t="shared" si="101"/>
        <v>-</v>
      </c>
      <c r="S254" s="879" t="str">
        <f t="shared" si="101"/>
        <v>-</v>
      </c>
      <c r="T254" s="879">
        <f t="shared" si="101"/>
        <v>33.468387751940497</v>
      </c>
      <c r="U254" s="879">
        <f t="shared" si="101"/>
        <v>68.065157859373898</v>
      </c>
      <c r="V254" s="879">
        <f t="shared" si="101"/>
        <v>33.692151128753331</v>
      </c>
      <c r="W254" s="879">
        <f t="shared" si="101"/>
        <v>48.356963685911268</v>
      </c>
      <c r="X254" s="586"/>
    </row>
    <row r="255" spans="1:29">
      <c r="B255" s="548"/>
      <c r="C255" s="567" t="s">
        <v>236</v>
      </c>
      <c r="D255" s="879">
        <f t="shared" si="99"/>
        <v>14.628165189515505</v>
      </c>
      <c r="E255" s="879">
        <f t="shared" si="99"/>
        <v>4.7490234788353121</v>
      </c>
      <c r="F255" s="879">
        <f t="shared" ref="F255:W255" si="102">IF(F232="-","-",(F232/SUM(F$224,F$230:F$234,F$237)*100))</f>
        <v>5.2488964809922559E-2</v>
      </c>
      <c r="G255" s="879">
        <f t="shared" si="102"/>
        <v>65.100731694174598</v>
      </c>
      <c r="H255" s="879">
        <f t="shared" si="102"/>
        <v>15.901186979280634</v>
      </c>
      <c r="I255" s="879">
        <f t="shared" si="102"/>
        <v>28.026880663430418</v>
      </c>
      <c r="J255" s="879">
        <f t="shared" si="102"/>
        <v>1.4224174094153883</v>
      </c>
      <c r="K255" s="879">
        <f t="shared" si="102"/>
        <v>15.754838649462782</v>
      </c>
      <c r="L255" s="879">
        <f t="shared" si="102"/>
        <v>4.7066863872446962</v>
      </c>
      <c r="M255" s="879">
        <f t="shared" si="102"/>
        <v>7.5495656941620668</v>
      </c>
      <c r="N255" s="879" t="str">
        <f t="shared" si="102"/>
        <v>-</v>
      </c>
      <c r="O255" s="879">
        <f t="shared" si="102"/>
        <v>15.133957426629754</v>
      </c>
      <c r="P255" s="879">
        <f t="shared" si="102"/>
        <v>0.23011430934545221</v>
      </c>
      <c r="Q255" s="879">
        <f t="shared" si="102"/>
        <v>14.507614469906121</v>
      </c>
      <c r="R255" s="879">
        <f t="shared" si="102"/>
        <v>27.581058955188919</v>
      </c>
      <c r="S255" s="879">
        <f t="shared" si="102"/>
        <v>5.2199003235114096</v>
      </c>
      <c r="T255" s="879">
        <f t="shared" si="102"/>
        <v>56.282977242313457</v>
      </c>
      <c r="U255" s="879">
        <f t="shared" si="102"/>
        <v>11.081736832505793</v>
      </c>
      <c r="V255" s="879">
        <f t="shared" si="102"/>
        <v>5.9328455255854706</v>
      </c>
      <c r="W255" s="879">
        <f t="shared" si="102"/>
        <v>9.6967682390427665</v>
      </c>
      <c r="X255" s="586"/>
    </row>
    <row r="256" spans="1:29">
      <c r="B256" s="548"/>
      <c r="C256" s="567" t="s">
        <v>237</v>
      </c>
      <c r="D256" s="879">
        <f t="shared" si="99"/>
        <v>16.586111272504393</v>
      </c>
      <c r="E256" s="879" t="str">
        <f t="shared" si="99"/>
        <v>-</v>
      </c>
      <c r="F256" s="879" t="str">
        <f t="shared" ref="F256:W256" si="103">IF(F233="-","-",(F233/SUM(F$224,F$230:F$234,F$237)*100))</f>
        <v>-</v>
      </c>
      <c r="G256" s="879" t="str">
        <f t="shared" si="103"/>
        <v>-</v>
      </c>
      <c r="H256" s="879">
        <f t="shared" si="103"/>
        <v>2.1996505795544836</v>
      </c>
      <c r="I256" s="879" t="str">
        <f t="shared" si="103"/>
        <v>-</v>
      </c>
      <c r="J256" s="879" t="str">
        <f t="shared" si="103"/>
        <v>-</v>
      </c>
      <c r="K256" s="879">
        <f t="shared" si="103"/>
        <v>5.9509216894471741</v>
      </c>
      <c r="L256" s="879" t="str">
        <f t="shared" si="103"/>
        <v>-</v>
      </c>
      <c r="M256" s="879">
        <f t="shared" si="103"/>
        <v>0.68044167853134918</v>
      </c>
      <c r="N256" s="879" t="str">
        <f t="shared" si="103"/>
        <v>-</v>
      </c>
      <c r="O256" s="879">
        <f t="shared" si="103"/>
        <v>22.784164322834126</v>
      </c>
      <c r="P256" s="879" t="str">
        <f t="shared" si="103"/>
        <v>-</v>
      </c>
      <c r="Q256" s="879" t="str">
        <f t="shared" si="103"/>
        <v>-</v>
      </c>
      <c r="R256" s="879" t="str">
        <f t="shared" si="103"/>
        <v>-</v>
      </c>
      <c r="S256" s="879" t="str">
        <f t="shared" si="103"/>
        <v>-</v>
      </c>
      <c r="T256" s="879">
        <f t="shared" si="103"/>
        <v>3.9993430582293703</v>
      </c>
      <c r="U256" s="879" t="str">
        <f t="shared" si="103"/>
        <v>-</v>
      </c>
      <c r="V256" s="879" t="str">
        <f t="shared" si="103"/>
        <v>-</v>
      </c>
      <c r="W256" s="879">
        <f t="shared" si="103"/>
        <v>4.7397794771011634</v>
      </c>
      <c r="X256" s="586"/>
    </row>
    <row r="257" spans="2:24">
      <c r="B257" s="548"/>
      <c r="C257" s="567" t="s">
        <v>294</v>
      </c>
      <c r="D257" s="879">
        <f t="shared" si="99"/>
        <v>3.8234917052299457</v>
      </c>
      <c r="E257" s="879">
        <f t="shared" si="99"/>
        <v>1.1892282722868064</v>
      </c>
      <c r="F257" s="879">
        <f t="shared" ref="F257:W257" si="104">IF(F234="-","-",(F234/SUM(F$224,F$230:F$234,F$237)*100))</f>
        <v>6.4452322028985405</v>
      </c>
      <c r="G257" s="879">
        <f t="shared" si="104"/>
        <v>1.7220233159531619</v>
      </c>
      <c r="H257" s="879">
        <f t="shared" si="104"/>
        <v>0.56833857559510947</v>
      </c>
      <c r="I257" s="879">
        <f t="shared" si="104"/>
        <v>0.61889169926076459</v>
      </c>
      <c r="J257" s="879">
        <f t="shared" si="104"/>
        <v>8.342494759428611</v>
      </c>
      <c r="K257" s="879">
        <f t="shared" si="104"/>
        <v>1.5216237656989426</v>
      </c>
      <c r="L257" s="879">
        <f t="shared" si="104"/>
        <v>0.4452178879871837</v>
      </c>
      <c r="M257" s="879">
        <f t="shared" si="104"/>
        <v>1.8079186928388724</v>
      </c>
      <c r="N257" s="879" t="str">
        <f t="shared" si="104"/>
        <v>-</v>
      </c>
      <c r="O257" s="879">
        <f t="shared" si="104"/>
        <v>0.96063253180716257</v>
      </c>
      <c r="P257" s="879">
        <f t="shared" si="104"/>
        <v>0.90927069774221669</v>
      </c>
      <c r="Q257" s="879">
        <f t="shared" si="104"/>
        <v>0.69942570827911288</v>
      </c>
      <c r="R257" s="879">
        <f t="shared" si="104"/>
        <v>18.438727188137058</v>
      </c>
      <c r="S257" s="879" t="str">
        <f t="shared" si="104"/>
        <v>-</v>
      </c>
      <c r="T257" s="879">
        <f t="shared" si="104"/>
        <v>1.9706317132778606</v>
      </c>
      <c r="U257" s="879">
        <f t="shared" si="104"/>
        <v>3.4274120822052057</v>
      </c>
      <c r="V257" s="879">
        <f t="shared" si="104"/>
        <v>12.075242292593245</v>
      </c>
      <c r="W257" s="879">
        <f t="shared" si="104"/>
        <v>1.780037271612664</v>
      </c>
      <c r="X257" s="586"/>
    </row>
    <row r="258" spans="2:24">
      <c r="B258" s="548"/>
      <c r="C258" s="579" t="s">
        <v>429</v>
      </c>
      <c r="D258" s="854" t="str">
        <f>IF(D237="-","-",(D237/SUM(D$224,D$230:D$234,D$237)*100))</f>
        <v>-</v>
      </c>
      <c r="E258" s="854" t="str">
        <f>IF(E237="-","-",(E237/SUM(E$224,E$230:E$234,E$237)*100))</f>
        <v>-</v>
      </c>
      <c r="F258" s="854" t="str">
        <f t="shared" ref="F258:W258" si="105">IF(F237="-","-",(F237/SUM(F$224,F$230:F$234,F$237)*100))</f>
        <v>-</v>
      </c>
      <c r="G258" s="854">
        <f t="shared" si="105"/>
        <v>30.236465735515615</v>
      </c>
      <c r="H258" s="854" t="str">
        <f t="shared" si="105"/>
        <v>-</v>
      </c>
      <c r="I258" s="854" t="str">
        <f t="shared" si="105"/>
        <v>-</v>
      </c>
      <c r="J258" s="854">
        <f t="shared" si="105"/>
        <v>3.2216740374810997</v>
      </c>
      <c r="K258" s="854" t="str">
        <f t="shared" si="105"/>
        <v>-</v>
      </c>
      <c r="L258" s="854" t="str">
        <f t="shared" si="105"/>
        <v>-</v>
      </c>
      <c r="M258" s="854">
        <f t="shared" si="105"/>
        <v>0.7612458786846501</v>
      </c>
      <c r="N258" s="854" t="str">
        <f t="shared" si="105"/>
        <v>-</v>
      </c>
      <c r="O258" s="854" t="str">
        <f t="shared" si="105"/>
        <v>-</v>
      </c>
      <c r="P258" s="854">
        <f t="shared" si="105"/>
        <v>0.34535736989039079</v>
      </c>
      <c r="Q258" s="854" t="str">
        <f t="shared" si="105"/>
        <v>-</v>
      </c>
      <c r="R258" s="854">
        <f t="shared" si="105"/>
        <v>6.9928950800397667</v>
      </c>
      <c r="S258" s="854">
        <f t="shared" si="105"/>
        <v>94.780099676488589</v>
      </c>
      <c r="T258" s="854" t="str">
        <f t="shared" si="105"/>
        <v>-</v>
      </c>
      <c r="U258" s="854" t="str">
        <f t="shared" si="105"/>
        <v>-</v>
      </c>
      <c r="V258" s="854">
        <f t="shared" si="105"/>
        <v>10.927970168201009</v>
      </c>
      <c r="W258" s="854">
        <f t="shared" si="105"/>
        <v>0.33227330861312104</v>
      </c>
      <c r="X258" s="586"/>
    </row>
    <row r="259" spans="2:24">
      <c r="B259" s="548"/>
      <c r="D259" s="497">
        <f>SUM(D252:D258)</f>
        <v>100</v>
      </c>
      <c r="E259" s="497">
        <f>SUM(E252:E258)</f>
        <v>100</v>
      </c>
      <c r="F259" s="497">
        <f t="shared" ref="F259:W259" si="106">SUM(F252:F258)</f>
        <v>100.00000000000001</v>
      </c>
      <c r="G259" s="497">
        <f t="shared" si="106"/>
        <v>100</v>
      </c>
      <c r="H259" s="497">
        <f t="shared" si="106"/>
        <v>99.999999999999986</v>
      </c>
      <c r="I259" s="497">
        <f t="shared" si="106"/>
        <v>99.999999999999986</v>
      </c>
      <c r="J259" s="497">
        <f t="shared" si="106"/>
        <v>99.999999999999986</v>
      </c>
      <c r="K259" s="497">
        <f t="shared" si="106"/>
        <v>100.00000000000003</v>
      </c>
      <c r="L259" s="497">
        <f t="shared" si="106"/>
        <v>100</v>
      </c>
      <c r="M259" s="497">
        <f t="shared" si="106"/>
        <v>100</v>
      </c>
      <c r="N259" s="497">
        <f t="shared" si="106"/>
        <v>0</v>
      </c>
      <c r="O259" s="497">
        <f t="shared" si="106"/>
        <v>99.999999999999986</v>
      </c>
      <c r="P259" s="497">
        <f t="shared" si="106"/>
        <v>100</v>
      </c>
      <c r="Q259" s="497">
        <f t="shared" si="106"/>
        <v>100</v>
      </c>
      <c r="R259" s="497">
        <f t="shared" si="106"/>
        <v>100</v>
      </c>
      <c r="S259" s="497">
        <f t="shared" si="106"/>
        <v>100</v>
      </c>
      <c r="T259" s="497">
        <f t="shared" si="106"/>
        <v>100</v>
      </c>
      <c r="U259" s="497">
        <f t="shared" si="106"/>
        <v>100</v>
      </c>
      <c r="V259" s="497">
        <f t="shared" si="106"/>
        <v>100</v>
      </c>
      <c r="W259" s="497">
        <f t="shared" si="106"/>
        <v>100.00000000000001</v>
      </c>
    </row>
    <row r="260" spans="2:24">
      <c r="B260" s="548"/>
      <c r="X260" s="592"/>
    </row>
    <row r="261" spans="2:24">
      <c r="B261" s="548"/>
      <c r="X261" s="592"/>
    </row>
    <row r="262" spans="2:24">
      <c r="B262" s="548"/>
      <c r="X262" s="590"/>
    </row>
    <row r="263" spans="2:24">
      <c r="B263" s="548"/>
      <c r="X263" s="590"/>
    </row>
    <row r="264" spans="2:24">
      <c r="B264" s="548"/>
      <c r="X264" s="590"/>
    </row>
    <row r="265" spans="2:24">
      <c r="B265" s="548"/>
      <c r="X265" s="590"/>
    </row>
    <row r="266" spans="2:24">
      <c r="B266" s="548"/>
      <c r="X266" s="590"/>
    </row>
    <row r="267" spans="2:24">
      <c r="B267" s="548"/>
      <c r="X267" s="590"/>
    </row>
    <row r="268" spans="2:24">
      <c r="B268" s="548"/>
      <c r="X268" s="590"/>
    </row>
    <row r="269" spans="2:24">
      <c r="B269" s="548"/>
      <c r="X269" s="590"/>
    </row>
    <row r="270" spans="2:24">
      <c r="B270" s="548"/>
      <c r="X270" s="590"/>
    </row>
    <row r="271" spans="2:24">
      <c r="C271" s="580"/>
      <c r="D271" s="581"/>
      <c r="E271" s="581"/>
      <c r="F271" s="581"/>
      <c r="G271" s="581"/>
      <c r="H271" s="581"/>
      <c r="I271" s="581"/>
      <c r="J271" s="581"/>
      <c r="K271" s="581"/>
      <c r="L271" s="581"/>
      <c r="M271" s="581"/>
      <c r="N271" s="581"/>
      <c r="O271" s="581"/>
      <c r="P271" s="581"/>
      <c r="Q271" s="581"/>
      <c r="R271" s="581"/>
      <c r="S271" s="581"/>
      <c r="T271" s="581"/>
      <c r="U271" s="581"/>
      <c r="V271" s="581"/>
      <c r="W271" s="581"/>
      <c r="X271" s="590"/>
    </row>
    <row r="272" spans="2:24">
      <c r="C272" s="580"/>
      <c r="D272" s="581"/>
      <c r="E272" s="581"/>
      <c r="F272" s="581"/>
      <c r="G272" s="581"/>
      <c r="H272" s="581"/>
      <c r="I272" s="581"/>
      <c r="J272" s="581"/>
      <c r="K272" s="581"/>
      <c r="L272" s="581"/>
      <c r="M272" s="581"/>
      <c r="N272" s="581"/>
      <c r="O272" s="581"/>
      <c r="P272" s="581"/>
      <c r="Q272" s="581"/>
      <c r="R272" s="581"/>
      <c r="S272" s="581"/>
      <c r="T272" s="581"/>
      <c r="U272" s="581"/>
      <c r="V272" s="581"/>
      <c r="W272" s="581"/>
      <c r="X272" s="590"/>
    </row>
    <row r="273" spans="2:24">
      <c r="C273" s="580"/>
      <c r="D273" s="581"/>
      <c r="E273" s="581"/>
      <c r="F273" s="581"/>
      <c r="G273" s="581"/>
      <c r="H273" s="581"/>
      <c r="I273" s="581"/>
      <c r="J273" s="581"/>
      <c r="K273" s="581"/>
      <c r="L273" s="581"/>
      <c r="M273" s="581"/>
      <c r="N273" s="581"/>
      <c r="O273" s="581"/>
      <c r="P273" s="581"/>
      <c r="Q273" s="581"/>
      <c r="R273" s="581"/>
      <c r="S273" s="581"/>
      <c r="T273" s="581"/>
      <c r="U273" s="581"/>
      <c r="V273" s="581"/>
      <c r="W273" s="581"/>
      <c r="X273" s="590"/>
    </row>
    <row r="274" spans="2:24">
      <c r="C274" s="580"/>
      <c r="D274" s="581"/>
      <c r="E274" s="581"/>
      <c r="F274" s="581"/>
      <c r="G274" s="581"/>
      <c r="H274" s="581"/>
      <c r="I274" s="581"/>
      <c r="J274" s="581"/>
      <c r="K274" s="581"/>
      <c r="L274" s="581"/>
      <c r="M274" s="581"/>
      <c r="N274" s="581"/>
      <c r="O274" s="581"/>
      <c r="P274" s="581"/>
      <c r="Q274" s="581"/>
      <c r="R274" s="581"/>
      <c r="S274" s="581"/>
      <c r="T274" s="581"/>
      <c r="U274" s="581"/>
      <c r="V274" s="581"/>
      <c r="W274" s="581"/>
      <c r="X274" s="590"/>
    </row>
    <row r="275" spans="2:24">
      <c r="C275" s="580"/>
      <c r="D275" s="581"/>
      <c r="E275" s="581"/>
      <c r="F275" s="581"/>
      <c r="G275" s="581"/>
      <c r="H275" s="581"/>
      <c r="I275" s="581"/>
      <c r="J275" s="581"/>
      <c r="K275" s="581"/>
      <c r="L275" s="581"/>
      <c r="M275" s="581"/>
      <c r="N275" s="581"/>
      <c r="O275" s="581"/>
      <c r="P275" s="581"/>
      <c r="Q275" s="581"/>
      <c r="R275" s="581"/>
      <c r="S275" s="581"/>
      <c r="T275" s="581"/>
      <c r="U275" s="581"/>
      <c r="V275" s="581"/>
      <c r="W275" s="581"/>
      <c r="X275" s="590"/>
    </row>
    <row r="276" spans="2:24">
      <c r="C276" s="580"/>
      <c r="D276" s="581"/>
      <c r="E276" s="581"/>
      <c r="F276" s="581"/>
      <c r="G276" s="581"/>
      <c r="H276" s="581"/>
      <c r="I276" s="581"/>
      <c r="J276" s="581"/>
      <c r="K276" s="581"/>
      <c r="L276" s="581"/>
      <c r="M276" s="581"/>
      <c r="N276" s="581"/>
      <c r="O276" s="581"/>
      <c r="P276" s="581"/>
      <c r="Q276" s="581"/>
      <c r="R276" s="581"/>
      <c r="S276" s="581"/>
      <c r="T276" s="581"/>
      <c r="U276" s="581"/>
      <c r="V276" s="581"/>
      <c r="W276" s="581"/>
      <c r="X276" s="590"/>
    </row>
    <row r="277" spans="2:24" ht="12.75">
      <c r="B277" s="548"/>
      <c r="I277" s="561"/>
      <c r="J277" s="575"/>
      <c r="K277" s="575"/>
      <c r="L277" s="575"/>
      <c r="M277" s="575"/>
      <c r="N277" s="575"/>
      <c r="O277" s="575"/>
      <c r="P277" s="575"/>
      <c r="Q277" s="575"/>
      <c r="R277" s="575"/>
      <c r="S277" s="575"/>
      <c r="T277" s="575"/>
      <c r="U277" s="575"/>
      <c r="V277" s="575"/>
      <c r="W277" s="575"/>
      <c r="X277" s="590"/>
    </row>
    <row r="278" spans="2:24">
      <c r="B278" s="548"/>
    </row>
    <row r="279" spans="2:24">
      <c r="B279" s="548"/>
      <c r="K279" s="585"/>
    </row>
    <row r="280" spans="2:24">
      <c r="B280" s="548"/>
      <c r="K280" s="585"/>
    </row>
    <row r="281" spans="2:24">
      <c r="B281" s="548"/>
      <c r="K281" s="593"/>
    </row>
    <row r="282" spans="2:24">
      <c r="B282" s="548"/>
      <c r="K282" s="593"/>
    </row>
    <row r="283" spans="2:24">
      <c r="B283" s="548"/>
      <c r="K283" s="593"/>
    </row>
    <row r="284" spans="2:24">
      <c r="B284" s="548"/>
      <c r="K284" s="585"/>
    </row>
    <row r="285" spans="2:24">
      <c r="B285" s="548"/>
      <c r="K285" s="585"/>
    </row>
    <row r="286" spans="2:24">
      <c r="B286" s="548"/>
      <c r="K286" s="585"/>
    </row>
    <row r="287" spans="2:24">
      <c r="B287" s="548"/>
      <c r="K287" s="594"/>
    </row>
    <row r="288" spans="2:24">
      <c r="B288" s="548"/>
      <c r="K288" s="594"/>
    </row>
    <row r="289" spans="2:11">
      <c r="B289" s="548"/>
      <c r="K289" s="595"/>
    </row>
    <row r="290" spans="2:11">
      <c r="B290" s="548"/>
      <c r="K290" s="595"/>
    </row>
    <row r="291" spans="2:11">
      <c r="B291" s="548"/>
      <c r="K291" s="595"/>
    </row>
    <row r="292" spans="2:11">
      <c r="B292" s="548"/>
      <c r="K292" s="596"/>
    </row>
    <row r="293" spans="2:11">
      <c r="B293" s="548"/>
    </row>
    <row r="295" spans="2:11" ht="12.75">
      <c r="B295" s="548"/>
      <c r="I295" s="561"/>
    </row>
    <row r="296" spans="2:11">
      <c r="B296" s="548"/>
    </row>
    <row r="297" spans="2:11">
      <c r="B297" s="548"/>
    </row>
    <row r="298" spans="2:11">
      <c r="B298" s="548"/>
    </row>
    <row r="299" spans="2:11">
      <c r="B299" s="548"/>
    </row>
    <row r="300" spans="2:11">
      <c r="B300" s="548"/>
    </row>
    <row r="301" spans="2:11">
      <c r="B301" s="548"/>
    </row>
    <row r="302" spans="2:11">
      <c r="B302" s="548"/>
    </row>
    <row r="303" spans="2:11">
      <c r="B303" s="548"/>
    </row>
    <row r="304" spans="2:11">
      <c r="B304" s="548"/>
    </row>
    <row r="305" spans="2:2">
      <c r="B305" s="548"/>
    </row>
    <row r="306" spans="2:2">
      <c r="B306" s="548"/>
    </row>
    <row r="307" spans="2:2">
      <c r="B307" s="548"/>
    </row>
    <row r="308" spans="2:2">
      <c r="B308" s="548"/>
    </row>
    <row r="309" spans="2:2">
      <c r="B309" s="548"/>
    </row>
    <row r="310" spans="2:2">
      <c r="B310" s="548"/>
    </row>
    <row r="311" spans="2:2">
      <c r="B311" s="548"/>
    </row>
    <row r="313" spans="2:2">
      <c r="B313" s="548"/>
    </row>
    <row r="314" spans="2:2">
      <c r="B314" s="548"/>
    </row>
    <row r="315" spans="2:2">
      <c r="B315" s="548"/>
    </row>
    <row r="316" spans="2:2">
      <c r="B316" s="548"/>
    </row>
    <row r="317" spans="2:2">
      <c r="B317" s="548"/>
    </row>
    <row r="318" spans="2:2">
      <c r="B318" s="548"/>
    </row>
    <row r="319" spans="2:2">
      <c r="B319" s="548"/>
    </row>
    <row r="320" spans="2:2">
      <c r="B320" s="548"/>
    </row>
    <row r="321" spans="2:2">
      <c r="B321" s="548"/>
    </row>
    <row r="322" spans="2:2">
      <c r="B322" s="548"/>
    </row>
    <row r="323" spans="2:2">
      <c r="B323" s="548"/>
    </row>
    <row r="324" spans="2:2">
      <c r="B324" s="548"/>
    </row>
    <row r="325" spans="2:2">
      <c r="B325" s="548"/>
    </row>
    <row r="326" spans="2:2">
      <c r="B326" s="548"/>
    </row>
    <row r="327" spans="2:2">
      <c r="B327" s="548"/>
    </row>
    <row r="328" spans="2:2">
      <c r="B328" s="548"/>
    </row>
    <row r="329" spans="2:2">
      <c r="B329" s="548"/>
    </row>
    <row r="331" spans="2:2">
      <c r="B331" s="548"/>
    </row>
    <row r="332" spans="2:2">
      <c r="B332" s="548"/>
    </row>
    <row r="333" spans="2:2">
      <c r="B333" s="548"/>
    </row>
    <row r="334" spans="2:2">
      <c r="B334" s="548"/>
    </row>
    <row r="335" spans="2:2">
      <c r="B335" s="548"/>
    </row>
    <row r="336" spans="2:2">
      <c r="B336" s="548"/>
    </row>
    <row r="337" spans="2:2">
      <c r="B337" s="548"/>
    </row>
    <row r="338" spans="2:2">
      <c r="B338" s="548"/>
    </row>
    <row r="339" spans="2:2">
      <c r="B339" s="548"/>
    </row>
    <row r="340" spans="2:2">
      <c r="B340" s="548"/>
    </row>
    <row r="341" spans="2:2">
      <c r="B341" s="548"/>
    </row>
    <row r="342" spans="2:2">
      <c r="B342" s="548"/>
    </row>
    <row r="343" spans="2:2">
      <c r="B343" s="548"/>
    </row>
    <row r="344" spans="2:2">
      <c r="B344" s="548"/>
    </row>
    <row r="345" spans="2:2">
      <c r="B345" s="548"/>
    </row>
    <row r="346" spans="2:2">
      <c r="B346" s="548"/>
    </row>
    <row r="347" spans="2:2">
      <c r="B347" s="548"/>
    </row>
    <row r="348" spans="2:2">
      <c r="B348" s="548"/>
    </row>
    <row r="350" spans="2:2">
      <c r="B350" s="548"/>
    </row>
    <row r="351" spans="2:2">
      <c r="B351" s="548"/>
    </row>
    <row r="352" spans="2:2">
      <c r="B352" s="548"/>
    </row>
    <row r="353" spans="2:2">
      <c r="B353" s="548"/>
    </row>
    <row r="354" spans="2:2">
      <c r="B354" s="548"/>
    </row>
    <row r="355" spans="2:2">
      <c r="B355" s="548"/>
    </row>
    <row r="356" spans="2:2">
      <c r="B356" s="548"/>
    </row>
    <row r="357" spans="2:2">
      <c r="B357" s="548"/>
    </row>
    <row r="358" spans="2:2">
      <c r="B358" s="548"/>
    </row>
    <row r="359" spans="2:2">
      <c r="B359" s="548"/>
    </row>
    <row r="360" spans="2:2">
      <c r="B360" s="548"/>
    </row>
    <row r="361" spans="2:2">
      <c r="B361" s="548"/>
    </row>
    <row r="362" spans="2:2">
      <c r="B362" s="548"/>
    </row>
    <row r="363" spans="2:2">
      <c r="B363" s="548"/>
    </row>
    <row r="364" spans="2:2">
      <c r="B364" s="548"/>
    </row>
    <row r="365" spans="2:2">
      <c r="B365" s="548"/>
    </row>
    <row r="366" spans="2:2">
      <c r="B366" s="548"/>
    </row>
    <row r="367" spans="2:2">
      <c r="B367" s="548"/>
    </row>
    <row r="368" spans="2:2">
      <c r="B368" s="548"/>
    </row>
  </sheetData>
  <sortState ref="AC128:AE146">
    <sortCondition descending="1" ref="AD128:AD146"/>
  </sortState>
  <hyperlinks>
    <hyperlink ref="C3" location="Indice!A1" display="Indice!A1"/>
  </hyperlinks>
  <printOptions gridLinesSet="0"/>
  <pageMargins left="0.39370078740157483" right="0.39370078740157483" top="0.39370078740157483" bottom="0.39370078740157483" header="0.39370078740157483" footer="0.39370078740157483"/>
  <pageSetup paperSize="9" orientation="portrait" horizontalDpi="4294967292" verticalDpi="4294967292" r:id="rId1"/>
  <headerFooter alignWithMargins="0"/>
  <colBreaks count="1" manualBreakCount="1">
    <brk id="24" max="1048575" man="1"/>
  </colBreaks>
  <ignoredErrors>
    <ignoredError sqref="H21 H42 H63 H84 H105 H126 W167 W146" formula="1"/>
  </ignoredError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94">
    <pageSetUpPr autoPageBreaks="0"/>
  </sheetPr>
  <dimension ref="A1:E28"/>
  <sheetViews>
    <sheetView showGridLines="0" showRowColHeaders="0" zoomScaleNormal="100" workbookViewId="0">
      <selection activeCell="H15" sqref="H15"/>
    </sheetView>
  </sheetViews>
  <sheetFormatPr baseColWidth="10" defaultRowHeight="12.75"/>
  <cols>
    <col min="1" max="1" width="0.140625" style="231" customWidth="1"/>
    <col min="2" max="2" width="2.7109375" style="231" customWidth="1"/>
    <col min="3" max="3" width="23.7109375" style="231" customWidth="1"/>
    <col min="4" max="4" width="2.140625" style="231" customWidth="1"/>
    <col min="5" max="5" width="105.7109375" style="231" customWidth="1"/>
    <col min="6" max="7" width="11.42578125" style="231"/>
    <col min="8" max="8" width="17.140625" style="231" customWidth="1"/>
    <col min="9" max="9" width="11.42578125" style="231"/>
    <col min="10" max="10" width="10.5703125" style="231" customWidth="1"/>
    <col min="11" max="256" width="11.42578125" style="231"/>
    <col min="257" max="257" width="0.140625" style="231" customWidth="1"/>
    <col min="258" max="258" width="2.7109375" style="231" customWidth="1"/>
    <col min="259" max="259" width="18.5703125" style="231" customWidth="1"/>
    <col min="260" max="260" width="2.140625" style="231" customWidth="1"/>
    <col min="261" max="261" width="40.7109375" style="231" customWidth="1"/>
    <col min="262" max="263" width="11.42578125" style="231"/>
    <col min="264" max="264" width="17.140625" style="231" customWidth="1"/>
    <col min="265" max="265" width="11.42578125" style="231"/>
    <col min="266" max="266" width="10.5703125" style="231" customWidth="1"/>
    <col min="267" max="512" width="11.42578125" style="231"/>
    <col min="513" max="513" width="0.140625" style="231" customWidth="1"/>
    <col min="514" max="514" width="2.7109375" style="231" customWidth="1"/>
    <col min="515" max="515" width="18.5703125" style="231" customWidth="1"/>
    <col min="516" max="516" width="2.140625" style="231" customWidth="1"/>
    <col min="517" max="517" width="40.7109375" style="231" customWidth="1"/>
    <col min="518" max="519" width="11.42578125" style="231"/>
    <col min="520" max="520" width="17.140625" style="231" customWidth="1"/>
    <col min="521" max="521" width="11.42578125" style="231"/>
    <col min="522" max="522" width="10.5703125" style="231" customWidth="1"/>
    <col min="523" max="768" width="11.42578125" style="231"/>
    <col min="769" max="769" width="0.140625" style="231" customWidth="1"/>
    <col min="770" max="770" width="2.7109375" style="231" customWidth="1"/>
    <col min="771" max="771" width="18.5703125" style="231" customWidth="1"/>
    <col min="772" max="772" width="2.140625" style="231" customWidth="1"/>
    <col min="773" max="773" width="40.7109375" style="231" customWidth="1"/>
    <col min="774" max="775" width="11.42578125" style="231"/>
    <col min="776" max="776" width="17.140625" style="231" customWidth="1"/>
    <col min="777" max="777" width="11.42578125" style="231"/>
    <col min="778" max="778" width="10.5703125" style="231" customWidth="1"/>
    <col min="779" max="1024" width="11.42578125" style="231"/>
    <col min="1025" max="1025" width="0.140625" style="231" customWidth="1"/>
    <col min="1026" max="1026" width="2.7109375" style="231" customWidth="1"/>
    <col min="1027" max="1027" width="18.5703125" style="231" customWidth="1"/>
    <col min="1028" max="1028" width="2.140625" style="231" customWidth="1"/>
    <col min="1029" max="1029" width="40.7109375" style="231" customWidth="1"/>
    <col min="1030" max="1031" width="11.42578125" style="231"/>
    <col min="1032" max="1032" width="17.140625" style="231" customWidth="1"/>
    <col min="1033" max="1033" width="11.42578125" style="231"/>
    <col min="1034" max="1034" width="10.5703125" style="231" customWidth="1"/>
    <col min="1035" max="1280" width="11.42578125" style="231"/>
    <col min="1281" max="1281" width="0.140625" style="231" customWidth="1"/>
    <col min="1282" max="1282" width="2.7109375" style="231" customWidth="1"/>
    <col min="1283" max="1283" width="18.5703125" style="231" customWidth="1"/>
    <col min="1284" max="1284" width="2.140625" style="231" customWidth="1"/>
    <col min="1285" max="1285" width="40.7109375" style="231" customWidth="1"/>
    <col min="1286" max="1287" width="11.42578125" style="231"/>
    <col min="1288" max="1288" width="17.140625" style="231" customWidth="1"/>
    <col min="1289" max="1289" width="11.42578125" style="231"/>
    <col min="1290" max="1290" width="10.5703125" style="231" customWidth="1"/>
    <col min="1291" max="1536" width="11.42578125" style="231"/>
    <col min="1537" max="1537" width="0.140625" style="231" customWidth="1"/>
    <col min="1538" max="1538" width="2.7109375" style="231" customWidth="1"/>
    <col min="1539" max="1539" width="18.5703125" style="231" customWidth="1"/>
    <col min="1540" max="1540" width="2.140625" style="231" customWidth="1"/>
    <col min="1541" max="1541" width="40.7109375" style="231" customWidth="1"/>
    <col min="1542" max="1543" width="11.42578125" style="231"/>
    <col min="1544" max="1544" width="17.140625" style="231" customWidth="1"/>
    <col min="1545" max="1545" width="11.42578125" style="231"/>
    <col min="1546" max="1546" width="10.5703125" style="231" customWidth="1"/>
    <col min="1547" max="1792" width="11.42578125" style="231"/>
    <col min="1793" max="1793" width="0.140625" style="231" customWidth="1"/>
    <col min="1794" max="1794" width="2.7109375" style="231" customWidth="1"/>
    <col min="1795" max="1795" width="18.5703125" style="231" customWidth="1"/>
    <col min="1796" max="1796" width="2.140625" style="231" customWidth="1"/>
    <col min="1797" max="1797" width="40.7109375" style="231" customWidth="1"/>
    <col min="1798" max="1799" width="11.42578125" style="231"/>
    <col min="1800" max="1800" width="17.140625" style="231" customWidth="1"/>
    <col min="1801" max="1801" width="11.42578125" style="231"/>
    <col min="1802" max="1802" width="10.5703125" style="231" customWidth="1"/>
    <col min="1803" max="2048" width="11.42578125" style="231"/>
    <col min="2049" max="2049" width="0.140625" style="231" customWidth="1"/>
    <col min="2050" max="2050" width="2.7109375" style="231" customWidth="1"/>
    <col min="2051" max="2051" width="18.5703125" style="231" customWidth="1"/>
    <col min="2052" max="2052" width="2.140625" style="231" customWidth="1"/>
    <col min="2053" max="2053" width="40.7109375" style="231" customWidth="1"/>
    <col min="2054" max="2055" width="11.42578125" style="231"/>
    <col min="2056" max="2056" width="17.140625" style="231" customWidth="1"/>
    <col min="2057" max="2057" width="11.42578125" style="231"/>
    <col min="2058" max="2058" width="10.5703125" style="231" customWidth="1"/>
    <col min="2059" max="2304" width="11.42578125" style="231"/>
    <col min="2305" max="2305" width="0.140625" style="231" customWidth="1"/>
    <col min="2306" max="2306" width="2.7109375" style="231" customWidth="1"/>
    <col min="2307" max="2307" width="18.5703125" style="231" customWidth="1"/>
    <col min="2308" max="2308" width="2.140625" style="231" customWidth="1"/>
    <col min="2309" max="2309" width="40.7109375" style="231" customWidth="1"/>
    <col min="2310" max="2311" width="11.42578125" style="231"/>
    <col min="2312" max="2312" width="17.140625" style="231" customWidth="1"/>
    <col min="2313" max="2313" width="11.42578125" style="231"/>
    <col min="2314" max="2314" width="10.5703125" style="231" customWidth="1"/>
    <col min="2315" max="2560" width="11.42578125" style="231"/>
    <col min="2561" max="2561" width="0.140625" style="231" customWidth="1"/>
    <col min="2562" max="2562" width="2.7109375" style="231" customWidth="1"/>
    <col min="2563" max="2563" width="18.5703125" style="231" customWidth="1"/>
    <col min="2564" max="2564" width="2.140625" style="231" customWidth="1"/>
    <col min="2565" max="2565" width="40.7109375" style="231" customWidth="1"/>
    <col min="2566" max="2567" width="11.42578125" style="231"/>
    <col min="2568" max="2568" width="17.140625" style="231" customWidth="1"/>
    <col min="2569" max="2569" width="11.42578125" style="231"/>
    <col min="2570" max="2570" width="10.5703125" style="231" customWidth="1"/>
    <col min="2571" max="2816" width="11.42578125" style="231"/>
    <col min="2817" max="2817" width="0.140625" style="231" customWidth="1"/>
    <col min="2818" max="2818" width="2.7109375" style="231" customWidth="1"/>
    <col min="2819" max="2819" width="18.5703125" style="231" customWidth="1"/>
    <col min="2820" max="2820" width="2.140625" style="231" customWidth="1"/>
    <col min="2821" max="2821" width="40.7109375" style="231" customWidth="1"/>
    <col min="2822" max="2823" width="11.42578125" style="231"/>
    <col min="2824" max="2824" width="17.140625" style="231" customWidth="1"/>
    <col min="2825" max="2825" width="11.42578125" style="231"/>
    <col min="2826" max="2826" width="10.5703125" style="231" customWidth="1"/>
    <col min="2827" max="3072" width="11.42578125" style="231"/>
    <col min="3073" max="3073" width="0.140625" style="231" customWidth="1"/>
    <col min="3074" max="3074" width="2.7109375" style="231" customWidth="1"/>
    <col min="3075" max="3075" width="18.5703125" style="231" customWidth="1"/>
    <col min="3076" max="3076" width="2.140625" style="231" customWidth="1"/>
    <col min="3077" max="3077" width="40.7109375" style="231" customWidth="1"/>
    <col min="3078" max="3079" width="11.42578125" style="231"/>
    <col min="3080" max="3080" width="17.140625" style="231" customWidth="1"/>
    <col min="3081" max="3081" width="11.42578125" style="231"/>
    <col min="3082" max="3082" width="10.5703125" style="231" customWidth="1"/>
    <col min="3083" max="3328" width="11.42578125" style="231"/>
    <col min="3329" max="3329" width="0.140625" style="231" customWidth="1"/>
    <col min="3330" max="3330" width="2.7109375" style="231" customWidth="1"/>
    <col min="3331" max="3331" width="18.5703125" style="231" customWidth="1"/>
    <col min="3332" max="3332" width="2.140625" style="231" customWidth="1"/>
    <col min="3333" max="3333" width="40.7109375" style="231" customWidth="1"/>
    <col min="3334" max="3335" width="11.42578125" style="231"/>
    <col min="3336" max="3336" width="17.140625" style="231" customWidth="1"/>
    <col min="3337" max="3337" width="11.42578125" style="231"/>
    <col min="3338" max="3338" width="10.5703125" style="231" customWidth="1"/>
    <col min="3339" max="3584" width="11.42578125" style="231"/>
    <col min="3585" max="3585" width="0.140625" style="231" customWidth="1"/>
    <col min="3586" max="3586" width="2.7109375" style="231" customWidth="1"/>
    <col min="3587" max="3587" width="18.5703125" style="231" customWidth="1"/>
    <col min="3588" max="3588" width="2.140625" style="231" customWidth="1"/>
    <col min="3589" max="3589" width="40.7109375" style="231" customWidth="1"/>
    <col min="3590" max="3591" width="11.42578125" style="231"/>
    <col min="3592" max="3592" width="17.140625" style="231" customWidth="1"/>
    <col min="3593" max="3593" width="11.42578125" style="231"/>
    <col min="3594" max="3594" width="10.5703125" style="231" customWidth="1"/>
    <col min="3595" max="3840" width="11.42578125" style="231"/>
    <col min="3841" max="3841" width="0.140625" style="231" customWidth="1"/>
    <col min="3842" max="3842" width="2.7109375" style="231" customWidth="1"/>
    <col min="3843" max="3843" width="18.5703125" style="231" customWidth="1"/>
    <col min="3844" max="3844" width="2.140625" style="231" customWidth="1"/>
    <col min="3845" max="3845" width="40.7109375" style="231" customWidth="1"/>
    <col min="3846" max="3847" width="11.42578125" style="231"/>
    <col min="3848" max="3848" width="17.140625" style="231" customWidth="1"/>
    <col min="3849" max="3849" width="11.42578125" style="231"/>
    <col min="3850" max="3850" width="10.5703125" style="231" customWidth="1"/>
    <col min="3851" max="4096" width="11.42578125" style="231"/>
    <col min="4097" max="4097" width="0.140625" style="231" customWidth="1"/>
    <col min="4098" max="4098" width="2.7109375" style="231" customWidth="1"/>
    <col min="4099" max="4099" width="18.5703125" style="231" customWidth="1"/>
    <col min="4100" max="4100" width="2.140625" style="231" customWidth="1"/>
    <col min="4101" max="4101" width="40.7109375" style="231" customWidth="1"/>
    <col min="4102" max="4103" width="11.42578125" style="231"/>
    <col min="4104" max="4104" width="17.140625" style="231" customWidth="1"/>
    <col min="4105" max="4105" width="11.42578125" style="231"/>
    <col min="4106" max="4106" width="10.5703125" style="231" customWidth="1"/>
    <col min="4107" max="4352" width="11.42578125" style="231"/>
    <col min="4353" max="4353" width="0.140625" style="231" customWidth="1"/>
    <col min="4354" max="4354" width="2.7109375" style="231" customWidth="1"/>
    <col min="4355" max="4355" width="18.5703125" style="231" customWidth="1"/>
    <col min="4356" max="4356" width="2.140625" style="231" customWidth="1"/>
    <col min="4357" max="4357" width="40.7109375" style="231" customWidth="1"/>
    <col min="4358" max="4359" width="11.42578125" style="231"/>
    <col min="4360" max="4360" width="17.140625" style="231" customWidth="1"/>
    <col min="4361" max="4361" width="11.42578125" style="231"/>
    <col min="4362" max="4362" width="10.5703125" style="231" customWidth="1"/>
    <col min="4363" max="4608" width="11.42578125" style="231"/>
    <col min="4609" max="4609" width="0.140625" style="231" customWidth="1"/>
    <col min="4610" max="4610" width="2.7109375" style="231" customWidth="1"/>
    <col min="4611" max="4611" width="18.5703125" style="231" customWidth="1"/>
    <col min="4612" max="4612" width="2.140625" style="231" customWidth="1"/>
    <col min="4613" max="4613" width="40.7109375" style="231" customWidth="1"/>
    <col min="4614" max="4615" width="11.42578125" style="231"/>
    <col min="4616" max="4616" width="17.140625" style="231" customWidth="1"/>
    <col min="4617" max="4617" width="11.42578125" style="231"/>
    <col min="4618" max="4618" width="10.5703125" style="231" customWidth="1"/>
    <col min="4619" max="4864" width="11.42578125" style="231"/>
    <col min="4865" max="4865" width="0.140625" style="231" customWidth="1"/>
    <col min="4866" max="4866" width="2.7109375" style="231" customWidth="1"/>
    <col min="4867" max="4867" width="18.5703125" style="231" customWidth="1"/>
    <col min="4868" max="4868" width="2.140625" style="231" customWidth="1"/>
    <col min="4869" max="4869" width="40.7109375" style="231" customWidth="1"/>
    <col min="4870" max="4871" width="11.42578125" style="231"/>
    <col min="4872" max="4872" width="17.140625" style="231" customWidth="1"/>
    <col min="4873" max="4873" width="11.42578125" style="231"/>
    <col min="4874" max="4874" width="10.5703125" style="231" customWidth="1"/>
    <col min="4875" max="5120" width="11.42578125" style="231"/>
    <col min="5121" max="5121" width="0.140625" style="231" customWidth="1"/>
    <col min="5122" max="5122" width="2.7109375" style="231" customWidth="1"/>
    <col min="5123" max="5123" width="18.5703125" style="231" customWidth="1"/>
    <col min="5124" max="5124" width="2.140625" style="231" customWidth="1"/>
    <col min="5125" max="5125" width="40.7109375" style="231" customWidth="1"/>
    <col min="5126" max="5127" width="11.42578125" style="231"/>
    <col min="5128" max="5128" width="17.140625" style="231" customWidth="1"/>
    <col min="5129" max="5129" width="11.42578125" style="231"/>
    <col min="5130" max="5130" width="10.5703125" style="231" customWidth="1"/>
    <col min="5131" max="5376" width="11.42578125" style="231"/>
    <col min="5377" max="5377" width="0.140625" style="231" customWidth="1"/>
    <col min="5378" max="5378" width="2.7109375" style="231" customWidth="1"/>
    <col min="5379" max="5379" width="18.5703125" style="231" customWidth="1"/>
    <col min="5380" max="5380" width="2.140625" style="231" customWidth="1"/>
    <col min="5381" max="5381" width="40.7109375" style="231" customWidth="1"/>
    <col min="5382" max="5383" width="11.42578125" style="231"/>
    <col min="5384" max="5384" width="17.140625" style="231" customWidth="1"/>
    <col min="5385" max="5385" width="11.42578125" style="231"/>
    <col min="5386" max="5386" width="10.5703125" style="231" customWidth="1"/>
    <col min="5387" max="5632" width="11.42578125" style="231"/>
    <col min="5633" max="5633" width="0.140625" style="231" customWidth="1"/>
    <col min="5634" max="5634" width="2.7109375" style="231" customWidth="1"/>
    <col min="5635" max="5635" width="18.5703125" style="231" customWidth="1"/>
    <col min="5636" max="5636" width="2.140625" style="231" customWidth="1"/>
    <col min="5637" max="5637" width="40.7109375" style="231" customWidth="1"/>
    <col min="5638" max="5639" width="11.42578125" style="231"/>
    <col min="5640" max="5640" width="17.140625" style="231" customWidth="1"/>
    <col min="5641" max="5641" width="11.42578125" style="231"/>
    <col min="5642" max="5642" width="10.5703125" style="231" customWidth="1"/>
    <col min="5643" max="5888" width="11.42578125" style="231"/>
    <col min="5889" max="5889" width="0.140625" style="231" customWidth="1"/>
    <col min="5890" max="5890" width="2.7109375" style="231" customWidth="1"/>
    <col min="5891" max="5891" width="18.5703125" style="231" customWidth="1"/>
    <col min="5892" max="5892" width="2.140625" style="231" customWidth="1"/>
    <col min="5893" max="5893" width="40.7109375" style="231" customWidth="1"/>
    <col min="5894" max="5895" width="11.42578125" style="231"/>
    <col min="5896" max="5896" width="17.140625" style="231" customWidth="1"/>
    <col min="5897" max="5897" width="11.42578125" style="231"/>
    <col min="5898" max="5898" width="10.5703125" style="231" customWidth="1"/>
    <col min="5899" max="6144" width="11.42578125" style="231"/>
    <col min="6145" max="6145" width="0.140625" style="231" customWidth="1"/>
    <col min="6146" max="6146" width="2.7109375" style="231" customWidth="1"/>
    <col min="6147" max="6147" width="18.5703125" style="231" customWidth="1"/>
    <col min="6148" max="6148" width="2.140625" style="231" customWidth="1"/>
    <col min="6149" max="6149" width="40.7109375" style="231" customWidth="1"/>
    <col min="6150" max="6151" width="11.42578125" style="231"/>
    <col min="6152" max="6152" width="17.140625" style="231" customWidth="1"/>
    <col min="6153" max="6153" width="11.42578125" style="231"/>
    <col min="6154" max="6154" width="10.5703125" style="231" customWidth="1"/>
    <col min="6155" max="6400" width="11.42578125" style="231"/>
    <col min="6401" max="6401" width="0.140625" style="231" customWidth="1"/>
    <col min="6402" max="6402" width="2.7109375" style="231" customWidth="1"/>
    <col min="6403" max="6403" width="18.5703125" style="231" customWidth="1"/>
    <col min="6404" max="6404" width="2.140625" style="231" customWidth="1"/>
    <col min="6405" max="6405" width="40.7109375" style="231" customWidth="1"/>
    <col min="6406" max="6407" width="11.42578125" style="231"/>
    <col min="6408" max="6408" width="17.140625" style="231" customWidth="1"/>
    <col min="6409" max="6409" width="11.42578125" style="231"/>
    <col min="6410" max="6410" width="10.5703125" style="231" customWidth="1"/>
    <col min="6411" max="6656" width="11.42578125" style="231"/>
    <col min="6657" max="6657" width="0.140625" style="231" customWidth="1"/>
    <col min="6658" max="6658" width="2.7109375" style="231" customWidth="1"/>
    <col min="6659" max="6659" width="18.5703125" style="231" customWidth="1"/>
    <col min="6660" max="6660" width="2.140625" style="231" customWidth="1"/>
    <col min="6661" max="6661" width="40.7109375" style="231" customWidth="1"/>
    <col min="6662" max="6663" width="11.42578125" style="231"/>
    <col min="6664" max="6664" width="17.140625" style="231" customWidth="1"/>
    <col min="6665" max="6665" width="11.42578125" style="231"/>
    <col min="6666" max="6666" width="10.5703125" style="231" customWidth="1"/>
    <col min="6667" max="6912" width="11.42578125" style="231"/>
    <col min="6913" max="6913" width="0.140625" style="231" customWidth="1"/>
    <col min="6914" max="6914" width="2.7109375" style="231" customWidth="1"/>
    <col min="6915" max="6915" width="18.5703125" style="231" customWidth="1"/>
    <col min="6916" max="6916" width="2.140625" style="231" customWidth="1"/>
    <col min="6917" max="6917" width="40.7109375" style="231" customWidth="1"/>
    <col min="6918" max="6919" width="11.42578125" style="231"/>
    <col min="6920" max="6920" width="17.140625" style="231" customWidth="1"/>
    <col min="6921" max="6921" width="11.42578125" style="231"/>
    <col min="6922" max="6922" width="10.5703125" style="231" customWidth="1"/>
    <col min="6923" max="7168" width="11.42578125" style="231"/>
    <col min="7169" max="7169" width="0.140625" style="231" customWidth="1"/>
    <col min="7170" max="7170" width="2.7109375" style="231" customWidth="1"/>
    <col min="7171" max="7171" width="18.5703125" style="231" customWidth="1"/>
    <col min="7172" max="7172" width="2.140625" style="231" customWidth="1"/>
    <col min="7173" max="7173" width="40.7109375" style="231" customWidth="1"/>
    <col min="7174" max="7175" width="11.42578125" style="231"/>
    <col min="7176" max="7176" width="17.140625" style="231" customWidth="1"/>
    <col min="7177" max="7177" width="11.42578125" style="231"/>
    <col min="7178" max="7178" width="10.5703125" style="231" customWidth="1"/>
    <col min="7179" max="7424" width="11.42578125" style="231"/>
    <col min="7425" max="7425" width="0.140625" style="231" customWidth="1"/>
    <col min="7426" max="7426" width="2.7109375" style="231" customWidth="1"/>
    <col min="7427" max="7427" width="18.5703125" style="231" customWidth="1"/>
    <col min="7428" max="7428" width="2.140625" style="231" customWidth="1"/>
    <col min="7429" max="7429" width="40.7109375" style="231" customWidth="1"/>
    <col min="7430" max="7431" width="11.42578125" style="231"/>
    <col min="7432" max="7432" width="17.140625" style="231" customWidth="1"/>
    <col min="7433" max="7433" width="11.42578125" style="231"/>
    <col min="7434" max="7434" width="10.5703125" style="231" customWidth="1"/>
    <col min="7435" max="7680" width="11.42578125" style="231"/>
    <col min="7681" max="7681" width="0.140625" style="231" customWidth="1"/>
    <col min="7682" max="7682" width="2.7109375" style="231" customWidth="1"/>
    <col min="7683" max="7683" width="18.5703125" style="231" customWidth="1"/>
    <col min="7684" max="7684" width="2.140625" style="231" customWidth="1"/>
    <col min="7685" max="7685" width="40.7109375" style="231" customWidth="1"/>
    <col min="7686" max="7687" width="11.42578125" style="231"/>
    <col min="7688" max="7688" width="17.140625" style="231" customWidth="1"/>
    <col min="7689" max="7689" width="11.42578125" style="231"/>
    <col min="7690" max="7690" width="10.5703125" style="231" customWidth="1"/>
    <col min="7691" max="7936" width="11.42578125" style="231"/>
    <col min="7937" max="7937" width="0.140625" style="231" customWidth="1"/>
    <col min="7938" max="7938" width="2.7109375" style="231" customWidth="1"/>
    <col min="7939" max="7939" width="18.5703125" style="231" customWidth="1"/>
    <col min="7940" max="7940" width="2.140625" style="231" customWidth="1"/>
    <col min="7941" max="7941" width="40.7109375" style="231" customWidth="1"/>
    <col min="7942" max="7943" width="11.42578125" style="231"/>
    <col min="7944" max="7944" width="17.140625" style="231" customWidth="1"/>
    <col min="7945" max="7945" width="11.42578125" style="231"/>
    <col min="7946" max="7946" width="10.5703125" style="231" customWidth="1"/>
    <col min="7947" max="8192" width="11.42578125" style="231"/>
    <col min="8193" max="8193" width="0.140625" style="231" customWidth="1"/>
    <col min="8194" max="8194" width="2.7109375" style="231" customWidth="1"/>
    <col min="8195" max="8195" width="18.5703125" style="231" customWidth="1"/>
    <col min="8196" max="8196" width="2.140625" style="231" customWidth="1"/>
    <col min="8197" max="8197" width="40.7109375" style="231" customWidth="1"/>
    <col min="8198" max="8199" width="11.42578125" style="231"/>
    <col min="8200" max="8200" width="17.140625" style="231" customWidth="1"/>
    <col min="8201" max="8201" width="11.42578125" style="231"/>
    <col min="8202" max="8202" width="10.5703125" style="231" customWidth="1"/>
    <col min="8203" max="8448" width="11.42578125" style="231"/>
    <col min="8449" max="8449" width="0.140625" style="231" customWidth="1"/>
    <col min="8450" max="8450" width="2.7109375" style="231" customWidth="1"/>
    <col min="8451" max="8451" width="18.5703125" style="231" customWidth="1"/>
    <col min="8452" max="8452" width="2.140625" style="231" customWidth="1"/>
    <col min="8453" max="8453" width="40.7109375" style="231" customWidth="1"/>
    <col min="8454" max="8455" width="11.42578125" style="231"/>
    <col min="8456" max="8456" width="17.140625" style="231" customWidth="1"/>
    <col min="8457" max="8457" width="11.42578125" style="231"/>
    <col min="8458" max="8458" width="10.5703125" style="231" customWidth="1"/>
    <col min="8459" max="8704" width="11.42578125" style="231"/>
    <col min="8705" max="8705" width="0.140625" style="231" customWidth="1"/>
    <col min="8706" max="8706" width="2.7109375" style="231" customWidth="1"/>
    <col min="8707" max="8707" width="18.5703125" style="231" customWidth="1"/>
    <col min="8708" max="8708" width="2.140625" style="231" customWidth="1"/>
    <col min="8709" max="8709" width="40.7109375" style="231" customWidth="1"/>
    <col min="8710" max="8711" width="11.42578125" style="231"/>
    <col min="8712" max="8712" width="17.140625" style="231" customWidth="1"/>
    <col min="8713" max="8713" width="11.42578125" style="231"/>
    <col min="8714" max="8714" width="10.5703125" style="231" customWidth="1"/>
    <col min="8715" max="8960" width="11.42578125" style="231"/>
    <col min="8961" max="8961" width="0.140625" style="231" customWidth="1"/>
    <col min="8962" max="8962" width="2.7109375" style="231" customWidth="1"/>
    <col min="8963" max="8963" width="18.5703125" style="231" customWidth="1"/>
    <col min="8964" max="8964" width="2.140625" style="231" customWidth="1"/>
    <col min="8965" max="8965" width="40.7109375" style="231" customWidth="1"/>
    <col min="8966" max="8967" width="11.42578125" style="231"/>
    <col min="8968" max="8968" width="17.140625" style="231" customWidth="1"/>
    <col min="8969" max="8969" width="11.42578125" style="231"/>
    <col min="8970" max="8970" width="10.5703125" style="231" customWidth="1"/>
    <col min="8971" max="9216" width="11.42578125" style="231"/>
    <col min="9217" max="9217" width="0.140625" style="231" customWidth="1"/>
    <col min="9218" max="9218" width="2.7109375" style="231" customWidth="1"/>
    <col min="9219" max="9219" width="18.5703125" style="231" customWidth="1"/>
    <col min="9220" max="9220" width="2.140625" style="231" customWidth="1"/>
    <col min="9221" max="9221" width="40.7109375" style="231" customWidth="1"/>
    <col min="9222" max="9223" width="11.42578125" style="231"/>
    <col min="9224" max="9224" width="17.140625" style="231" customWidth="1"/>
    <col min="9225" max="9225" width="11.42578125" style="231"/>
    <col min="9226" max="9226" width="10.5703125" style="231" customWidth="1"/>
    <col min="9227" max="9472" width="11.42578125" style="231"/>
    <col min="9473" max="9473" width="0.140625" style="231" customWidth="1"/>
    <col min="9474" max="9474" width="2.7109375" style="231" customWidth="1"/>
    <col min="9475" max="9475" width="18.5703125" style="231" customWidth="1"/>
    <col min="9476" max="9476" width="2.140625" style="231" customWidth="1"/>
    <col min="9477" max="9477" width="40.7109375" style="231" customWidth="1"/>
    <col min="9478" max="9479" width="11.42578125" style="231"/>
    <col min="9480" max="9480" width="17.140625" style="231" customWidth="1"/>
    <col min="9481" max="9481" width="11.42578125" style="231"/>
    <col min="9482" max="9482" width="10.5703125" style="231" customWidth="1"/>
    <col min="9483" max="9728" width="11.42578125" style="231"/>
    <col min="9729" max="9729" width="0.140625" style="231" customWidth="1"/>
    <col min="9730" max="9730" width="2.7109375" style="231" customWidth="1"/>
    <col min="9731" max="9731" width="18.5703125" style="231" customWidth="1"/>
    <col min="9732" max="9732" width="2.140625" style="231" customWidth="1"/>
    <col min="9733" max="9733" width="40.7109375" style="231" customWidth="1"/>
    <col min="9734" max="9735" width="11.42578125" style="231"/>
    <col min="9736" max="9736" width="17.140625" style="231" customWidth="1"/>
    <col min="9737" max="9737" width="11.42578125" style="231"/>
    <col min="9738" max="9738" width="10.5703125" style="231" customWidth="1"/>
    <col min="9739" max="9984" width="11.42578125" style="231"/>
    <col min="9985" max="9985" width="0.140625" style="231" customWidth="1"/>
    <col min="9986" max="9986" width="2.7109375" style="231" customWidth="1"/>
    <col min="9987" max="9987" width="18.5703125" style="231" customWidth="1"/>
    <col min="9988" max="9988" width="2.140625" style="231" customWidth="1"/>
    <col min="9989" max="9989" width="40.7109375" style="231" customWidth="1"/>
    <col min="9990" max="9991" width="11.42578125" style="231"/>
    <col min="9992" max="9992" width="17.140625" style="231" customWidth="1"/>
    <col min="9993" max="9993" width="11.42578125" style="231"/>
    <col min="9994" max="9994" width="10.5703125" style="231" customWidth="1"/>
    <col min="9995" max="10240" width="11.42578125" style="231"/>
    <col min="10241" max="10241" width="0.140625" style="231" customWidth="1"/>
    <col min="10242" max="10242" width="2.7109375" style="231" customWidth="1"/>
    <col min="10243" max="10243" width="18.5703125" style="231" customWidth="1"/>
    <col min="10244" max="10244" width="2.140625" style="231" customWidth="1"/>
    <col min="10245" max="10245" width="40.7109375" style="231" customWidth="1"/>
    <col min="10246" max="10247" width="11.42578125" style="231"/>
    <col min="10248" max="10248" width="17.140625" style="231" customWidth="1"/>
    <col min="10249" max="10249" width="11.42578125" style="231"/>
    <col min="10250" max="10250" width="10.5703125" style="231" customWidth="1"/>
    <col min="10251" max="10496" width="11.42578125" style="231"/>
    <col min="10497" max="10497" width="0.140625" style="231" customWidth="1"/>
    <col min="10498" max="10498" width="2.7109375" style="231" customWidth="1"/>
    <col min="10499" max="10499" width="18.5703125" style="231" customWidth="1"/>
    <col min="10500" max="10500" width="2.140625" style="231" customWidth="1"/>
    <col min="10501" max="10501" width="40.7109375" style="231" customWidth="1"/>
    <col min="10502" max="10503" width="11.42578125" style="231"/>
    <col min="10504" max="10504" width="17.140625" style="231" customWidth="1"/>
    <col min="10505" max="10505" width="11.42578125" style="231"/>
    <col min="10506" max="10506" width="10.5703125" style="231" customWidth="1"/>
    <col min="10507" max="10752" width="11.42578125" style="231"/>
    <col min="10753" max="10753" width="0.140625" style="231" customWidth="1"/>
    <col min="10754" max="10754" width="2.7109375" style="231" customWidth="1"/>
    <col min="10755" max="10755" width="18.5703125" style="231" customWidth="1"/>
    <col min="10756" max="10756" width="2.140625" style="231" customWidth="1"/>
    <col min="10757" max="10757" width="40.7109375" style="231" customWidth="1"/>
    <col min="10758" max="10759" width="11.42578125" style="231"/>
    <col min="10760" max="10760" width="17.140625" style="231" customWidth="1"/>
    <col min="10761" max="10761" width="11.42578125" style="231"/>
    <col min="10762" max="10762" width="10.5703125" style="231" customWidth="1"/>
    <col min="10763" max="11008" width="11.42578125" style="231"/>
    <col min="11009" max="11009" width="0.140625" style="231" customWidth="1"/>
    <col min="11010" max="11010" width="2.7109375" style="231" customWidth="1"/>
    <col min="11011" max="11011" width="18.5703125" style="231" customWidth="1"/>
    <col min="11012" max="11012" width="2.140625" style="231" customWidth="1"/>
    <col min="11013" max="11013" width="40.7109375" style="231" customWidth="1"/>
    <col min="11014" max="11015" width="11.42578125" style="231"/>
    <col min="11016" max="11016" width="17.140625" style="231" customWidth="1"/>
    <col min="11017" max="11017" width="11.42578125" style="231"/>
    <col min="11018" max="11018" width="10.5703125" style="231" customWidth="1"/>
    <col min="11019" max="11264" width="11.42578125" style="231"/>
    <col min="11265" max="11265" width="0.140625" style="231" customWidth="1"/>
    <col min="11266" max="11266" width="2.7109375" style="231" customWidth="1"/>
    <col min="11267" max="11267" width="18.5703125" style="231" customWidth="1"/>
    <col min="11268" max="11268" width="2.140625" style="231" customWidth="1"/>
    <col min="11269" max="11269" width="40.7109375" style="231" customWidth="1"/>
    <col min="11270" max="11271" width="11.42578125" style="231"/>
    <col min="11272" max="11272" width="17.140625" style="231" customWidth="1"/>
    <col min="11273" max="11273" width="11.42578125" style="231"/>
    <col min="11274" max="11274" width="10.5703125" style="231" customWidth="1"/>
    <col min="11275" max="11520" width="11.42578125" style="231"/>
    <col min="11521" max="11521" width="0.140625" style="231" customWidth="1"/>
    <col min="11522" max="11522" width="2.7109375" style="231" customWidth="1"/>
    <col min="11523" max="11523" width="18.5703125" style="231" customWidth="1"/>
    <col min="11524" max="11524" width="2.140625" style="231" customWidth="1"/>
    <col min="11525" max="11525" width="40.7109375" style="231" customWidth="1"/>
    <col min="11526" max="11527" width="11.42578125" style="231"/>
    <col min="11528" max="11528" width="17.140625" style="231" customWidth="1"/>
    <col min="11529" max="11529" width="11.42578125" style="231"/>
    <col min="11530" max="11530" width="10.5703125" style="231" customWidth="1"/>
    <col min="11531" max="11776" width="11.42578125" style="231"/>
    <col min="11777" max="11777" width="0.140625" style="231" customWidth="1"/>
    <col min="11778" max="11778" width="2.7109375" style="231" customWidth="1"/>
    <col min="11779" max="11779" width="18.5703125" style="231" customWidth="1"/>
    <col min="11780" max="11780" width="2.140625" style="231" customWidth="1"/>
    <col min="11781" max="11781" width="40.7109375" style="231" customWidth="1"/>
    <col min="11782" max="11783" width="11.42578125" style="231"/>
    <col min="11784" max="11784" width="17.140625" style="231" customWidth="1"/>
    <col min="11785" max="11785" width="11.42578125" style="231"/>
    <col min="11786" max="11786" width="10.5703125" style="231" customWidth="1"/>
    <col min="11787" max="12032" width="11.42578125" style="231"/>
    <col min="12033" max="12033" width="0.140625" style="231" customWidth="1"/>
    <col min="12034" max="12034" width="2.7109375" style="231" customWidth="1"/>
    <col min="12035" max="12035" width="18.5703125" style="231" customWidth="1"/>
    <col min="12036" max="12036" width="2.140625" style="231" customWidth="1"/>
    <col min="12037" max="12037" width="40.7109375" style="231" customWidth="1"/>
    <col min="12038" max="12039" width="11.42578125" style="231"/>
    <col min="12040" max="12040" width="17.140625" style="231" customWidth="1"/>
    <col min="12041" max="12041" width="11.42578125" style="231"/>
    <col min="12042" max="12042" width="10.5703125" style="231" customWidth="1"/>
    <col min="12043" max="12288" width="11.42578125" style="231"/>
    <col min="12289" max="12289" width="0.140625" style="231" customWidth="1"/>
    <col min="12290" max="12290" width="2.7109375" style="231" customWidth="1"/>
    <col min="12291" max="12291" width="18.5703125" style="231" customWidth="1"/>
    <col min="12292" max="12292" width="2.140625" style="231" customWidth="1"/>
    <col min="12293" max="12293" width="40.7109375" style="231" customWidth="1"/>
    <col min="12294" max="12295" width="11.42578125" style="231"/>
    <col min="12296" max="12296" width="17.140625" style="231" customWidth="1"/>
    <col min="12297" max="12297" width="11.42578125" style="231"/>
    <col min="12298" max="12298" width="10.5703125" style="231" customWidth="1"/>
    <col min="12299" max="12544" width="11.42578125" style="231"/>
    <col min="12545" max="12545" width="0.140625" style="231" customWidth="1"/>
    <col min="12546" max="12546" width="2.7109375" style="231" customWidth="1"/>
    <col min="12547" max="12547" width="18.5703125" style="231" customWidth="1"/>
    <col min="12548" max="12548" width="2.140625" style="231" customWidth="1"/>
    <col min="12549" max="12549" width="40.7109375" style="231" customWidth="1"/>
    <col min="12550" max="12551" width="11.42578125" style="231"/>
    <col min="12552" max="12552" width="17.140625" style="231" customWidth="1"/>
    <col min="12553" max="12553" width="11.42578125" style="231"/>
    <col min="12554" max="12554" width="10.5703125" style="231" customWidth="1"/>
    <col min="12555" max="12800" width="11.42578125" style="231"/>
    <col min="12801" max="12801" width="0.140625" style="231" customWidth="1"/>
    <col min="12802" max="12802" width="2.7109375" style="231" customWidth="1"/>
    <col min="12803" max="12803" width="18.5703125" style="231" customWidth="1"/>
    <col min="12804" max="12804" width="2.140625" style="231" customWidth="1"/>
    <col min="12805" max="12805" width="40.7109375" style="231" customWidth="1"/>
    <col min="12806" max="12807" width="11.42578125" style="231"/>
    <col min="12808" max="12808" width="17.140625" style="231" customWidth="1"/>
    <col min="12809" max="12809" width="11.42578125" style="231"/>
    <col min="12810" max="12810" width="10.5703125" style="231" customWidth="1"/>
    <col min="12811" max="13056" width="11.42578125" style="231"/>
    <col min="13057" max="13057" width="0.140625" style="231" customWidth="1"/>
    <col min="13058" max="13058" width="2.7109375" style="231" customWidth="1"/>
    <col min="13059" max="13059" width="18.5703125" style="231" customWidth="1"/>
    <col min="13060" max="13060" width="2.140625" style="231" customWidth="1"/>
    <col min="13061" max="13061" width="40.7109375" style="231" customWidth="1"/>
    <col min="13062" max="13063" width="11.42578125" style="231"/>
    <col min="13064" max="13064" width="17.140625" style="231" customWidth="1"/>
    <col min="13065" max="13065" width="11.42578125" style="231"/>
    <col min="13066" max="13066" width="10.5703125" style="231" customWidth="1"/>
    <col min="13067" max="13312" width="11.42578125" style="231"/>
    <col min="13313" max="13313" width="0.140625" style="231" customWidth="1"/>
    <col min="13314" max="13314" width="2.7109375" style="231" customWidth="1"/>
    <col min="13315" max="13315" width="18.5703125" style="231" customWidth="1"/>
    <col min="13316" max="13316" width="2.140625" style="231" customWidth="1"/>
    <col min="13317" max="13317" width="40.7109375" style="231" customWidth="1"/>
    <col min="13318" max="13319" width="11.42578125" style="231"/>
    <col min="13320" max="13320" width="17.140625" style="231" customWidth="1"/>
    <col min="13321" max="13321" width="11.42578125" style="231"/>
    <col min="13322" max="13322" width="10.5703125" style="231" customWidth="1"/>
    <col min="13323" max="13568" width="11.42578125" style="231"/>
    <col min="13569" max="13569" width="0.140625" style="231" customWidth="1"/>
    <col min="13570" max="13570" width="2.7109375" style="231" customWidth="1"/>
    <col min="13571" max="13571" width="18.5703125" style="231" customWidth="1"/>
    <col min="13572" max="13572" width="2.140625" style="231" customWidth="1"/>
    <col min="13573" max="13573" width="40.7109375" style="231" customWidth="1"/>
    <col min="13574" max="13575" width="11.42578125" style="231"/>
    <col min="13576" max="13576" width="17.140625" style="231" customWidth="1"/>
    <col min="13577" max="13577" width="11.42578125" style="231"/>
    <col min="13578" max="13578" width="10.5703125" style="231" customWidth="1"/>
    <col min="13579" max="13824" width="11.42578125" style="231"/>
    <col min="13825" max="13825" width="0.140625" style="231" customWidth="1"/>
    <col min="13826" max="13826" width="2.7109375" style="231" customWidth="1"/>
    <col min="13827" max="13827" width="18.5703125" style="231" customWidth="1"/>
    <col min="13828" max="13828" width="2.140625" style="231" customWidth="1"/>
    <col min="13829" max="13829" width="40.7109375" style="231" customWidth="1"/>
    <col min="13830" max="13831" width="11.42578125" style="231"/>
    <col min="13832" max="13832" width="17.140625" style="231" customWidth="1"/>
    <col min="13833" max="13833" width="11.42578125" style="231"/>
    <col min="13834" max="13834" width="10.5703125" style="231" customWidth="1"/>
    <col min="13835" max="14080" width="11.42578125" style="231"/>
    <col min="14081" max="14081" width="0.140625" style="231" customWidth="1"/>
    <col min="14082" max="14082" width="2.7109375" style="231" customWidth="1"/>
    <col min="14083" max="14083" width="18.5703125" style="231" customWidth="1"/>
    <col min="14084" max="14084" width="2.140625" style="231" customWidth="1"/>
    <col min="14085" max="14085" width="40.7109375" style="231" customWidth="1"/>
    <col min="14086" max="14087" width="11.42578125" style="231"/>
    <col min="14088" max="14088" width="17.140625" style="231" customWidth="1"/>
    <col min="14089" max="14089" width="11.42578125" style="231"/>
    <col min="14090" max="14090" width="10.5703125" style="231" customWidth="1"/>
    <col min="14091" max="14336" width="11.42578125" style="231"/>
    <col min="14337" max="14337" width="0.140625" style="231" customWidth="1"/>
    <col min="14338" max="14338" width="2.7109375" style="231" customWidth="1"/>
    <col min="14339" max="14339" width="18.5703125" style="231" customWidth="1"/>
    <col min="14340" max="14340" width="2.140625" style="231" customWidth="1"/>
    <col min="14341" max="14341" width="40.7109375" style="231" customWidth="1"/>
    <col min="14342" max="14343" width="11.42578125" style="231"/>
    <col min="14344" max="14344" width="17.140625" style="231" customWidth="1"/>
    <col min="14345" max="14345" width="11.42578125" style="231"/>
    <col min="14346" max="14346" width="10.5703125" style="231" customWidth="1"/>
    <col min="14347" max="14592" width="11.42578125" style="231"/>
    <col min="14593" max="14593" width="0.140625" style="231" customWidth="1"/>
    <col min="14594" max="14594" width="2.7109375" style="231" customWidth="1"/>
    <col min="14595" max="14595" width="18.5703125" style="231" customWidth="1"/>
    <col min="14596" max="14596" width="2.140625" style="231" customWidth="1"/>
    <col min="14597" max="14597" width="40.7109375" style="231" customWidth="1"/>
    <col min="14598" max="14599" width="11.42578125" style="231"/>
    <col min="14600" max="14600" width="17.140625" style="231" customWidth="1"/>
    <col min="14601" max="14601" width="11.42578125" style="231"/>
    <col min="14602" max="14602" width="10.5703125" style="231" customWidth="1"/>
    <col min="14603" max="14848" width="11.42578125" style="231"/>
    <col min="14849" max="14849" width="0.140625" style="231" customWidth="1"/>
    <col min="14850" max="14850" width="2.7109375" style="231" customWidth="1"/>
    <col min="14851" max="14851" width="18.5703125" style="231" customWidth="1"/>
    <col min="14852" max="14852" width="2.140625" style="231" customWidth="1"/>
    <col min="14853" max="14853" width="40.7109375" style="231" customWidth="1"/>
    <col min="14854" max="14855" width="11.42578125" style="231"/>
    <col min="14856" max="14856" width="17.140625" style="231" customWidth="1"/>
    <col min="14857" max="14857" width="11.42578125" style="231"/>
    <col min="14858" max="14858" width="10.5703125" style="231" customWidth="1"/>
    <col min="14859" max="15104" width="11.42578125" style="231"/>
    <col min="15105" max="15105" width="0.140625" style="231" customWidth="1"/>
    <col min="15106" max="15106" width="2.7109375" style="231" customWidth="1"/>
    <col min="15107" max="15107" width="18.5703125" style="231" customWidth="1"/>
    <col min="15108" max="15108" width="2.140625" style="231" customWidth="1"/>
    <col min="15109" max="15109" width="40.7109375" style="231" customWidth="1"/>
    <col min="15110" max="15111" width="11.42578125" style="231"/>
    <col min="15112" max="15112" width="17.140625" style="231" customWidth="1"/>
    <col min="15113" max="15113" width="11.42578125" style="231"/>
    <col min="15114" max="15114" width="10.5703125" style="231" customWidth="1"/>
    <col min="15115" max="15360" width="11.42578125" style="231"/>
    <col min="15361" max="15361" width="0.140625" style="231" customWidth="1"/>
    <col min="15362" max="15362" width="2.7109375" style="231" customWidth="1"/>
    <col min="15363" max="15363" width="18.5703125" style="231" customWidth="1"/>
    <col min="15364" max="15364" width="2.140625" style="231" customWidth="1"/>
    <col min="15365" max="15365" width="40.7109375" style="231" customWidth="1"/>
    <col min="15366" max="15367" width="11.42578125" style="231"/>
    <col min="15368" max="15368" width="17.140625" style="231" customWidth="1"/>
    <col min="15369" max="15369" width="11.42578125" style="231"/>
    <col min="15370" max="15370" width="10.5703125" style="231" customWidth="1"/>
    <col min="15371" max="15616" width="11.42578125" style="231"/>
    <col min="15617" max="15617" width="0.140625" style="231" customWidth="1"/>
    <col min="15618" max="15618" width="2.7109375" style="231" customWidth="1"/>
    <col min="15619" max="15619" width="18.5703125" style="231" customWidth="1"/>
    <col min="15620" max="15620" width="2.140625" style="231" customWidth="1"/>
    <col min="15621" max="15621" width="40.7109375" style="231" customWidth="1"/>
    <col min="15622" max="15623" width="11.42578125" style="231"/>
    <col min="15624" max="15624" width="17.140625" style="231" customWidth="1"/>
    <col min="15625" max="15625" width="11.42578125" style="231"/>
    <col min="15626" max="15626" width="10.5703125" style="231" customWidth="1"/>
    <col min="15627" max="15872" width="11.42578125" style="231"/>
    <col min="15873" max="15873" width="0.140625" style="231" customWidth="1"/>
    <col min="15874" max="15874" width="2.7109375" style="231" customWidth="1"/>
    <col min="15875" max="15875" width="18.5703125" style="231" customWidth="1"/>
    <col min="15876" max="15876" width="2.140625" style="231" customWidth="1"/>
    <col min="15877" max="15877" width="40.7109375" style="231" customWidth="1"/>
    <col min="15878" max="15879" width="11.42578125" style="231"/>
    <col min="15880" max="15880" width="17.140625" style="231" customWidth="1"/>
    <col min="15881" max="15881" width="11.42578125" style="231"/>
    <col min="15882" max="15882" width="10.5703125" style="231" customWidth="1"/>
    <col min="15883" max="16128" width="11.42578125" style="231"/>
    <col min="16129" max="16129" width="0.140625" style="231" customWidth="1"/>
    <col min="16130" max="16130" width="2.7109375" style="231" customWidth="1"/>
    <col min="16131" max="16131" width="18.5703125" style="231" customWidth="1"/>
    <col min="16132" max="16132" width="2.140625" style="231" customWidth="1"/>
    <col min="16133" max="16133" width="40.7109375" style="231" customWidth="1"/>
    <col min="16134" max="16135" width="11.42578125" style="231"/>
    <col min="16136" max="16136" width="17.140625" style="231" customWidth="1"/>
    <col min="16137" max="16137" width="11.42578125" style="231"/>
    <col min="16138" max="16138" width="10.5703125" style="231" customWidth="1"/>
    <col min="16139" max="16384" width="11.42578125" style="231"/>
  </cols>
  <sheetData>
    <row r="1" spans="1:5" ht="0.75" customHeight="1"/>
    <row r="2" spans="1:5" ht="21" customHeight="1">
      <c r="E2" s="66" t="s">
        <v>36</v>
      </c>
    </row>
    <row r="3" spans="1:5" ht="15" customHeight="1">
      <c r="E3" s="921" t="s">
        <v>538</v>
      </c>
    </row>
    <row r="4" spans="1:5" s="232" customFormat="1" ht="20.25" customHeight="1">
      <c r="B4" s="233"/>
      <c r="C4" s="6" t="str">
        <f>Indice!C4</f>
        <v>Producción de energía eléctrica</v>
      </c>
    </row>
    <row r="5" spans="1:5" s="232" customFormat="1" ht="12.75" customHeight="1">
      <c r="B5" s="233"/>
      <c r="C5" s="224"/>
    </row>
    <row r="6" spans="1:5" s="232" customFormat="1" ht="13.5" customHeight="1">
      <c r="B6" s="233"/>
      <c r="C6" s="234"/>
      <c r="D6" s="235"/>
      <c r="E6" s="235"/>
    </row>
    <row r="7" spans="1:5" s="232" customFormat="1" ht="12.75" customHeight="1">
      <c r="B7" s="233"/>
      <c r="C7" s="1024" t="s">
        <v>270</v>
      </c>
      <c r="D7" s="235"/>
      <c r="E7" s="603"/>
    </row>
    <row r="8" spans="1:5" ht="12.75" customHeight="1">
      <c r="A8" s="232"/>
      <c r="B8" s="233"/>
      <c r="C8" s="1024"/>
      <c r="D8" s="235"/>
      <c r="E8" s="603"/>
    </row>
    <row r="9" spans="1:5" ht="12.75" customHeight="1">
      <c r="A9" s="232"/>
      <c r="B9" s="233"/>
      <c r="C9" s="793"/>
      <c r="D9" s="235"/>
      <c r="E9" s="603"/>
    </row>
    <row r="10" spans="1:5" ht="12.75" customHeight="1">
      <c r="A10" s="232"/>
      <c r="B10" s="233"/>
      <c r="D10" s="235"/>
      <c r="E10" s="603"/>
    </row>
    <row r="11" spans="1:5" ht="12.75" customHeight="1">
      <c r="A11" s="232"/>
      <c r="B11" s="233"/>
      <c r="D11" s="235"/>
      <c r="E11" s="604"/>
    </row>
    <row r="12" spans="1:5" ht="12.75" customHeight="1">
      <c r="A12" s="232"/>
      <c r="B12" s="233"/>
      <c r="D12" s="235"/>
      <c r="E12" s="604"/>
    </row>
    <row r="13" spans="1:5" ht="12.75" customHeight="1">
      <c r="A13" s="232"/>
      <c r="B13" s="233"/>
      <c r="D13" s="235"/>
      <c r="E13" s="604"/>
    </row>
    <row r="14" spans="1:5" ht="12.75" customHeight="1">
      <c r="A14" s="232"/>
      <c r="B14" s="233"/>
      <c r="C14" s="236"/>
      <c r="D14" s="235"/>
      <c r="E14" s="604"/>
    </row>
    <row r="15" spans="1:5" ht="12.75" customHeight="1">
      <c r="A15" s="232"/>
      <c r="B15" s="233"/>
      <c r="D15" s="235"/>
      <c r="E15" s="604"/>
    </row>
    <row r="16" spans="1:5" ht="12.75" customHeight="1">
      <c r="A16" s="232"/>
      <c r="B16" s="233"/>
      <c r="C16" s="236"/>
      <c r="D16" s="235"/>
      <c r="E16" s="604"/>
    </row>
    <row r="17" spans="1:5" ht="12.75" customHeight="1">
      <c r="A17" s="232"/>
      <c r="B17" s="233"/>
      <c r="C17" s="236"/>
      <c r="D17" s="235"/>
      <c r="E17" s="604"/>
    </row>
    <row r="18" spans="1:5" ht="12.75" customHeight="1">
      <c r="A18" s="232"/>
      <c r="B18" s="233"/>
      <c r="C18" s="234"/>
      <c r="D18" s="235"/>
      <c r="E18" s="604"/>
    </row>
    <row r="19" spans="1:5" ht="12.75" customHeight="1">
      <c r="A19" s="232"/>
      <c r="B19" s="233"/>
      <c r="C19" s="234"/>
      <c r="D19" s="235"/>
      <c r="E19" s="604"/>
    </row>
    <row r="20" spans="1:5" ht="12.75" customHeight="1">
      <c r="A20" s="232"/>
      <c r="B20" s="233"/>
      <c r="C20" s="234"/>
      <c r="D20" s="235"/>
      <c r="E20" s="604"/>
    </row>
    <row r="21" spans="1:5" ht="12.75" customHeight="1">
      <c r="A21" s="232"/>
      <c r="B21" s="233"/>
      <c r="C21" s="234"/>
      <c r="D21" s="235"/>
      <c r="E21" s="604"/>
    </row>
    <row r="22" spans="1:5">
      <c r="E22" s="605"/>
    </row>
    <row r="23" spans="1:5">
      <c r="E23" s="605"/>
    </row>
    <row r="24" spans="1:5">
      <c r="E24" s="605"/>
    </row>
    <row r="25" spans="1:5" ht="18" customHeight="1">
      <c r="E25" s="177" t="s">
        <v>279</v>
      </c>
    </row>
    <row r="26" spans="1:5">
      <c r="E26" s="410" t="s">
        <v>280</v>
      </c>
    </row>
    <row r="27" spans="1:5">
      <c r="E27" s="410" t="s">
        <v>281</v>
      </c>
    </row>
    <row r="28" spans="1:5">
      <c r="E28" s="410" t="s">
        <v>282</v>
      </c>
    </row>
  </sheetData>
  <mergeCells count="1">
    <mergeCell ref="C7:C8"/>
  </mergeCells>
  <hyperlinks>
    <hyperlink ref="C4" location="Indice!A1" display="Indice!A1"/>
  </hyperlinks>
  <printOptions horizontalCentered="1" verticalCentered="1"/>
  <pageMargins left="0.78740157480314965" right="0.78740157480314965" top="0.78740157480314965" bottom="0.98425196850393704" header="0" footer="0"/>
  <pageSetup paperSize="9" orientation="landscape" horizontalDpi="4294967292" verticalDpi="4294967292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8"/>
  <dimension ref="A1:K27"/>
  <sheetViews>
    <sheetView showGridLines="0" showRowColHeaders="0" zoomScaleNormal="100" workbookViewId="0">
      <selection activeCell="E5" sqref="E5"/>
    </sheetView>
  </sheetViews>
  <sheetFormatPr baseColWidth="10" defaultRowHeight="12.75"/>
  <cols>
    <col min="1" max="1" width="0.140625" style="222" customWidth="1"/>
    <col min="2" max="2" width="2.7109375" style="222" customWidth="1"/>
    <col min="3" max="3" width="23.7109375" style="222" customWidth="1"/>
    <col min="4" max="4" width="1.28515625" style="222" customWidth="1"/>
    <col min="5" max="5" width="50" style="222" customWidth="1"/>
    <col min="6" max="6" width="5.7109375" style="225" customWidth="1"/>
    <col min="7" max="7" width="50" style="225" customWidth="1"/>
    <col min="8" max="10" width="10.7109375" style="225" customWidth="1"/>
    <col min="11" max="256" width="11.42578125" style="225"/>
    <col min="257" max="257" width="0.140625" style="225" customWidth="1"/>
    <col min="258" max="258" width="2.7109375" style="225" customWidth="1"/>
    <col min="259" max="259" width="18.5703125" style="225" customWidth="1"/>
    <col min="260" max="260" width="1.28515625" style="225" customWidth="1"/>
    <col min="261" max="261" width="30.7109375" style="225" customWidth="1"/>
    <col min="262" max="266" width="10.7109375" style="225" customWidth="1"/>
    <col min="267" max="512" width="11.42578125" style="225"/>
    <col min="513" max="513" width="0.140625" style="225" customWidth="1"/>
    <col min="514" max="514" width="2.7109375" style="225" customWidth="1"/>
    <col min="515" max="515" width="18.5703125" style="225" customWidth="1"/>
    <col min="516" max="516" width="1.28515625" style="225" customWidth="1"/>
    <col min="517" max="517" width="30.7109375" style="225" customWidth="1"/>
    <col min="518" max="522" width="10.7109375" style="225" customWidth="1"/>
    <col min="523" max="768" width="11.42578125" style="225"/>
    <col min="769" max="769" width="0.140625" style="225" customWidth="1"/>
    <col min="770" max="770" width="2.7109375" style="225" customWidth="1"/>
    <col min="771" max="771" width="18.5703125" style="225" customWidth="1"/>
    <col min="772" max="772" width="1.28515625" style="225" customWidth="1"/>
    <col min="773" max="773" width="30.7109375" style="225" customWidth="1"/>
    <col min="774" max="778" width="10.7109375" style="225" customWidth="1"/>
    <col min="779" max="1024" width="11.42578125" style="225"/>
    <col min="1025" max="1025" width="0.140625" style="225" customWidth="1"/>
    <col min="1026" max="1026" width="2.7109375" style="225" customWidth="1"/>
    <col min="1027" max="1027" width="18.5703125" style="225" customWidth="1"/>
    <col min="1028" max="1028" width="1.28515625" style="225" customWidth="1"/>
    <col min="1029" max="1029" width="30.7109375" style="225" customWidth="1"/>
    <col min="1030" max="1034" width="10.7109375" style="225" customWidth="1"/>
    <col min="1035" max="1280" width="11.42578125" style="225"/>
    <col min="1281" max="1281" width="0.140625" style="225" customWidth="1"/>
    <col min="1282" max="1282" width="2.7109375" style="225" customWidth="1"/>
    <col min="1283" max="1283" width="18.5703125" style="225" customWidth="1"/>
    <col min="1284" max="1284" width="1.28515625" style="225" customWidth="1"/>
    <col min="1285" max="1285" width="30.7109375" style="225" customWidth="1"/>
    <col min="1286" max="1290" width="10.7109375" style="225" customWidth="1"/>
    <col min="1291" max="1536" width="11.42578125" style="225"/>
    <col min="1537" max="1537" width="0.140625" style="225" customWidth="1"/>
    <col min="1538" max="1538" width="2.7109375" style="225" customWidth="1"/>
    <col min="1539" max="1539" width="18.5703125" style="225" customWidth="1"/>
    <col min="1540" max="1540" width="1.28515625" style="225" customWidth="1"/>
    <col min="1541" max="1541" width="30.7109375" style="225" customWidth="1"/>
    <col min="1542" max="1546" width="10.7109375" style="225" customWidth="1"/>
    <col min="1547" max="1792" width="11.42578125" style="225"/>
    <col min="1793" max="1793" width="0.140625" style="225" customWidth="1"/>
    <col min="1794" max="1794" width="2.7109375" style="225" customWidth="1"/>
    <col min="1795" max="1795" width="18.5703125" style="225" customWidth="1"/>
    <col min="1796" max="1796" width="1.28515625" style="225" customWidth="1"/>
    <col min="1797" max="1797" width="30.7109375" style="225" customWidth="1"/>
    <col min="1798" max="1802" width="10.7109375" style="225" customWidth="1"/>
    <col min="1803" max="2048" width="11.42578125" style="225"/>
    <col min="2049" max="2049" width="0.140625" style="225" customWidth="1"/>
    <col min="2050" max="2050" width="2.7109375" style="225" customWidth="1"/>
    <col min="2051" max="2051" width="18.5703125" style="225" customWidth="1"/>
    <col min="2052" max="2052" width="1.28515625" style="225" customWidth="1"/>
    <col min="2053" max="2053" width="30.7109375" style="225" customWidth="1"/>
    <col min="2054" max="2058" width="10.7109375" style="225" customWidth="1"/>
    <col min="2059" max="2304" width="11.42578125" style="225"/>
    <col min="2305" max="2305" width="0.140625" style="225" customWidth="1"/>
    <col min="2306" max="2306" width="2.7109375" style="225" customWidth="1"/>
    <col min="2307" max="2307" width="18.5703125" style="225" customWidth="1"/>
    <col min="2308" max="2308" width="1.28515625" style="225" customWidth="1"/>
    <col min="2309" max="2309" width="30.7109375" style="225" customWidth="1"/>
    <col min="2310" max="2314" width="10.7109375" style="225" customWidth="1"/>
    <col min="2315" max="2560" width="11.42578125" style="225"/>
    <col min="2561" max="2561" width="0.140625" style="225" customWidth="1"/>
    <col min="2562" max="2562" width="2.7109375" style="225" customWidth="1"/>
    <col min="2563" max="2563" width="18.5703125" style="225" customWidth="1"/>
    <col min="2564" max="2564" width="1.28515625" style="225" customWidth="1"/>
    <col min="2565" max="2565" width="30.7109375" style="225" customWidth="1"/>
    <col min="2566" max="2570" width="10.7109375" style="225" customWidth="1"/>
    <col min="2571" max="2816" width="11.42578125" style="225"/>
    <col min="2817" max="2817" width="0.140625" style="225" customWidth="1"/>
    <col min="2818" max="2818" width="2.7109375" style="225" customWidth="1"/>
    <col min="2819" max="2819" width="18.5703125" style="225" customWidth="1"/>
    <col min="2820" max="2820" width="1.28515625" style="225" customWidth="1"/>
    <col min="2821" max="2821" width="30.7109375" style="225" customWidth="1"/>
    <col min="2822" max="2826" width="10.7109375" style="225" customWidth="1"/>
    <col min="2827" max="3072" width="11.42578125" style="225"/>
    <col min="3073" max="3073" width="0.140625" style="225" customWidth="1"/>
    <col min="3074" max="3074" width="2.7109375" style="225" customWidth="1"/>
    <col min="3075" max="3075" width="18.5703125" style="225" customWidth="1"/>
    <col min="3076" max="3076" width="1.28515625" style="225" customWidth="1"/>
    <col min="3077" max="3077" width="30.7109375" style="225" customWidth="1"/>
    <col min="3078" max="3082" width="10.7109375" style="225" customWidth="1"/>
    <col min="3083" max="3328" width="11.42578125" style="225"/>
    <col min="3329" max="3329" width="0.140625" style="225" customWidth="1"/>
    <col min="3330" max="3330" width="2.7109375" style="225" customWidth="1"/>
    <col min="3331" max="3331" width="18.5703125" style="225" customWidth="1"/>
    <col min="3332" max="3332" width="1.28515625" style="225" customWidth="1"/>
    <col min="3333" max="3333" width="30.7109375" style="225" customWidth="1"/>
    <col min="3334" max="3338" width="10.7109375" style="225" customWidth="1"/>
    <col min="3339" max="3584" width="11.42578125" style="225"/>
    <col min="3585" max="3585" width="0.140625" style="225" customWidth="1"/>
    <col min="3586" max="3586" width="2.7109375" style="225" customWidth="1"/>
    <col min="3587" max="3587" width="18.5703125" style="225" customWidth="1"/>
    <col min="3588" max="3588" width="1.28515625" style="225" customWidth="1"/>
    <col min="3589" max="3589" width="30.7109375" style="225" customWidth="1"/>
    <col min="3590" max="3594" width="10.7109375" style="225" customWidth="1"/>
    <col min="3595" max="3840" width="11.42578125" style="225"/>
    <col min="3841" max="3841" width="0.140625" style="225" customWidth="1"/>
    <col min="3842" max="3842" width="2.7109375" style="225" customWidth="1"/>
    <col min="3843" max="3843" width="18.5703125" style="225" customWidth="1"/>
    <col min="3844" max="3844" width="1.28515625" style="225" customWidth="1"/>
    <col min="3845" max="3845" width="30.7109375" style="225" customWidth="1"/>
    <col min="3846" max="3850" width="10.7109375" style="225" customWidth="1"/>
    <col min="3851" max="4096" width="11.42578125" style="225"/>
    <col min="4097" max="4097" width="0.140625" style="225" customWidth="1"/>
    <col min="4098" max="4098" width="2.7109375" style="225" customWidth="1"/>
    <col min="4099" max="4099" width="18.5703125" style="225" customWidth="1"/>
    <col min="4100" max="4100" width="1.28515625" style="225" customWidth="1"/>
    <col min="4101" max="4101" width="30.7109375" style="225" customWidth="1"/>
    <col min="4102" max="4106" width="10.7109375" style="225" customWidth="1"/>
    <col min="4107" max="4352" width="11.42578125" style="225"/>
    <col min="4353" max="4353" width="0.140625" style="225" customWidth="1"/>
    <col min="4354" max="4354" width="2.7109375" style="225" customWidth="1"/>
    <col min="4355" max="4355" width="18.5703125" style="225" customWidth="1"/>
    <col min="4356" max="4356" width="1.28515625" style="225" customWidth="1"/>
    <col min="4357" max="4357" width="30.7109375" style="225" customWidth="1"/>
    <col min="4358" max="4362" width="10.7109375" style="225" customWidth="1"/>
    <col min="4363" max="4608" width="11.42578125" style="225"/>
    <col min="4609" max="4609" width="0.140625" style="225" customWidth="1"/>
    <col min="4610" max="4610" width="2.7109375" style="225" customWidth="1"/>
    <col min="4611" max="4611" width="18.5703125" style="225" customWidth="1"/>
    <col min="4612" max="4612" width="1.28515625" style="225" customWidth="1"/>
    <col min="4613" max="4613" width="30.7109375" style="225" customWidth="1"/>
    <col min="4614" max="4618" width="10.7109375" style="225" customWidth="1"/>
    <col min="4619" max="4864" width="11.42578125" style="225"/>
    <col min="4865" max="4865" width="0.140625" style="225" customWidth="1"/>
    <col min="4866" max="4866" width="2.7109375" style="225" customWidth="1"/>
    <col min="4867" max="4867" width="18.5703125" style="225" customWidth="1"/>
    <col min="4868" max="4868" width="1.28515625" style="225" customWidth="1"/>
    <col min="4869" max="4869" width="30.7109375" style="225" customWidth="1"/>
    <col min="4870" max="4874" width="10.7109375" style="225" customWidth="1"/>
    <col min="4875" max="5120" width="11.42578125" style="225"/>
    <col min="5121" max="5121" width="0.140625" style="225" customWidth="1"/>
    <col min="5122" max="5122" width="2.7109375" style="225" customWidth="1"/>
    <col min="5123" max="5123" width="18.5703125" style="225" customWidth="1"/>
    <col min="5124" max="5124" width="1.28515625" style="225" customWidth="1"/>
    <col min="5125" max="5125" width="30.7109375" style="225" customWidth="1"/>
    <col min="5126" max="5130" width="10.7109375" style="225" customWidth="1"/>
    <col min="5131" max="5376" width="11.42578125" style="225"/>
    <col min="5377" max="5377" width="0.140625" style="225" customWidth="1"/>
    <col min="5378" max="5378" width="2.7109375" style="225" customWidth="1"/>
    <col min="5379" max="5379" width="18.5703125" style="225" customWidth="1"/>
    <col min="5380" max="5380" width="1.28515625" style="225" customWidth="1"/>
    <col min="5381" max="5381" width="30.7109375" style="225" customWidth="1"/>
    <col min="5382" max="5386" width="10.7109375" style="225" customWidth="1"/>
    <col min="5387" max="5632" width="11.42578125" style="225"/>
    <col min="5633" max="5633" width="0.140625" style="225" customWidth="1"/>
    <col min="5634" max="5634" width="2.7109375" style="225" customWidth="1"/>
    <col min="5635" max="5635" width="18.5703125" style="225" customWidth="1"/>
    <col min="5636" max="5636" width="1.28515625" style="225" customWidth="1"/>
    <col min="5637" max="5637" width="30.7109375" style="225" customWidth="1"/>
    <col min="5638" max="5642" width="10.7109375" style="225" customWidth="1"/>
    <col min="5643" max="5888" width="11.42578125" style="225"/>
    <col min="5889" max="5889" width="0.140625" style="225" customWidth="1"/>
    <col min="5890" max="5890" width="2.7109375" style="225" customWidth="1"/>
    <col min="5891" max="5891" width="18.5703125" style="225" customWidth="1"/>
    <col min="5892" max="5892" width="1.28515625" style="225" customWidth="1"/>
    <col min="5893" max="5893" width="30.7109375" style="225" customWidth="1"/>
    <col min="5894" max="5898" width="10.7109375" style="225" customWidth="1"/>
    <col min="5899" max="6144" width="11.42578125" style="225"/>
    <col min="6145" max="6145" width="0.140625" style="225" customWidth="1"/>
    <col min="6146" max="6146" width="2.7109375" style="225" customWidth="1"/>
    <col min="6147" max="6147" width="18.5703125" style="225" customWidth="1"/>
    <col min="6148" max="6148" width="1.28515625" style="225" customWidth="1"/>
    <col min="6149" max="6149" width="30.7109375" style="225" customWidth="1"/>
    <col min="6150" max="6154" width="10.7109375" style="225" customWidth="1"/>
    <col min="6155" max="6400" width="11.42578125" style="225"/>
    <col min="6401" max="6401" width="0.140625" style="225" customWidth="1"/>
    <col min="6402" max="6402" width="2.7109375" style="225" customWidth="1"/>
    <col min="6403" max="6403" width="18.5703125" style="225" customWidth="1"/>
    <col min="6404" max="6404" width="1.28515625" style="225" customWidth="1"/>
    <col min="6405" max="6405" width="30.7109375" style="225" customWidth="1"/>
    <col min="6406" max="6410" width="10.7109375" style="225" customWidth="1"/>
    <col min="6411" max="6656" width="11.42578125" style="225"/>
    <col min="6657" max="6657" width="0.140625" style="225" customWidth="1"/>
    <col min="6658" max="6658" width="2.7109375" style="225" customWidth="1"/>
    <col min="6659" max="6659" width="18.5703125" style="225" customWidth="1"/>
    <col min="6660" max="6660" width="1.28515625" style="225" customWidth="1"/>
    <col min="6661" max="6661" width="30.7109375" style="225" customWidth="1"/>
    <col min="6662" max="6666" width="10.7109375" style="225" customWidth="1"/>
    <col min="6667" max="6912" width="11.42578125" style="225"/>
    <col min="6913" max="6913" width="0.140625" style="225" customWidth="1"/>
    <col min="6914" max="6914" width="2.7109375" style="225" customWidth="1"/>
    <col min="6915" max="6915" width="18.5703125" style="225" customWidth="1"/>
    <col min="6916" max="6916" width="1.28515625" style="225" customWidth="1"/>
    <col min="6917" max="6917" width="30.7109375" style="225" customWidth="1"/>
    <col min="6918" max="6922" width="10.7109375" style="225" customWidth="1"/>
    <col min="6923" max="7168" width="11.42578125" style="225"/>
    <col min="7169" max="7169" width="0.140625" style="225" customWidth="1"/>
    <col min="7170" max="7170" width="2.7109375" style="225" customWidth="1"/>
    <col min="7171" max="7171" width="18.5703125" style="225" customWidth="1"/>
    <col min="7172" max="7172" width="1.28515625" style="225" customWidth="1"/>
    <col min="7173" max="7173" width="30.7109375" style="225" customWidth="1"/>
    <col min="7174" max="7178" width="10.7109375" style="225" customWidth="1"/>
    <col min="7179" max="7424" width="11.42578125" style="225"/>
    <col min="7425" max="7425" width="0.140625" style="225" customWidth="1"/>
    <col min="7426" max="7426" width="2.7109375" style="225" customWidth="1"/>
    <col min="7427" max="7427" width="18.5703125" style="225" customWidth="1"/>
    <col min="7428" max="7428" width="1.28515625" style="225" customWidth="1"/>
    <col min="7429" max="7429" width="30.7109375" style="225" customWidth="1"/>
    <col min="7430" max="7434" width="10.7109375" style="225" customWidth="1"/>
    <col min="7435" max="7680" width="11.42578125" style="225"/>
    <col min="7681" max="7681" width="0.140625" style="225" customWidth="1"/>
    <col min="7682" max="7682" width="2.7109375" style="225" customWidth="1"/>
    <col min="7683" max="7683" width="18.5703125" style="225" customWidth="1"/>
    <col min="7684" max="7684" width="1.28515625" style="225" customWidth="1"/>
    <col min="7685" max="7685" width="30.7109375" style="225" customWidth="1"/>
    <col min="7686" max="7690" width="10.7109375" style="225" customWidth="1"/>
    <col min="7691" max="7936" width="11.42578125" style="225"/>
    <col min="7937" max="7937" width="0.140625" style="225" customWidth="1"/>
    <col min="7938" max="7938" width="2.7109375" style="225" customWidth="1"/>
    <col min="7939" max="7939" width="18.5703125" style="225" customWidth="1"/>
    <col min="7940" max="7940" width="1.28515625" style="225" customWidth="1"/>
    <col min="7941" max="7941" width="30.7109375" style="225" customWidth="1"/>
    <col min="7942" max="7946" width="10.7109375" style="225" customWidth="1"/>
    <col min="7947" max="8192" width="11.42578125" style="225"/>
    <col min="8193" max="8193" width="0.140625" style="225" customWidth="1"/>
    <col min="8194" max="8194" width="2.7109375" style="225" customWidth="1"/>
    <col min="8195" max="8195" width="18.5703125" style="225" customWidth="1"/>
    <col min="8196" max="8196" width="1.28515625" style="225" customWidth="1"/>
    <col min="8197" max="8197" width="30.7109375" style="225" customWidth="1"/>
    <col min="8198" max="8202" width="10.7109375" style="225" customWidth="1"/>
    <col min="8203" max="8448" width="11.42578125" style="225"/>
    <col min="8449" max="8449" width="0.140625" style="225" customWidth="1"/>
    <col min="8450" max="8450" width="2.7109375" style="225" customWidth="1"/>
    <col min="8451" max="8451" width="18.5703125" style="225" customWidth="1"/>
    <col min="8452" max="8452" width="1.28515625" style="225" customWidth="1"/>
    <col min="8453" max="8453" width="30.7109375" style="225" customWidth="1"/>
    <col min="8454" max="8458" width="10.7109375" style="225" customWidth="1"/>
    <col min="8459" max="8704" width="11.42578125" style="225"/>
    <col min="8705" max="8705" width="0.140625" style="225" customWidth="1"/>
    <col min="8706" max="8706" width="2.7109375" style="225" customWidth="1"/>
    <col min="8707" max="8707" width="18.5703125" style="225" customWidth="1"/>
    <col min="8708" max="8708" width="1.28515625" style="225" customWidth="1"/>
    <col min="8709" max="8709" width="30.7109375" style="225" customWidth="1"/>
    <col min="8710" max="8714" width="10.7109375" style="225" customWidth="1"/>
    <col min="8715" max="8960" width="11.42578125" style="225"/>
    <col min="8961" max="8961" width="0.140625" style="225" customWidth="1"/>
    <col min="8962" max="8962" width="2.7109375" style="225" customWidth="1"/>
    <col min="8963" max="8963" width="18.5703125" style="225" customWidth="1"/>
    <col min="8964" max="8964" width="1.28515625" style="225" customWidth="1"/>
    <col min="8965" max="8965" width="30.7109375" style="225" customWidth="1"/>
    <col min="8966" max="8970" width="10.7109375" style="225" customWidth="1"/>
    <col min="8971" max="9216" width="11.42578125" style="225"/>
    <col min="9217" max="9217" width="0.140625" style="225" customWidth="1"/>
    <col min="9218" max="9218" width="2.7109375" style="225" customWidth="1"/>
    <col min="9219" max="9219" width="18.5703125" style="225" customWidth="1"/>
    <col min="9220" max="9220" width="1.28515625" style="225" customWidth="1"/>
    <col min="9221" max="9221" width="30.7109375" style="225" customWidth="1"/>
    <col min="9222" max="9226" width="10.7109375" style="225" customWidth="1"/>
    <col min="9227" max="9472" width="11.42578125" style="225"/>
    <col min="9473" max="9473" width="0.140625" style="225" customWidth="1"/>
    <col min="9474" max="9474" width="2.7109375" style="225" customWidth="1"/>
    <col min="9475" max="9475" width="18.5703125" style="225" customWidth="1"/>
    <col min="9476" max="9476" width="1.28515625" style="225" customWidth="1"/>
    <col min="9477" max="9477" width="30.7109375" style="225" customWidth="1"/>
    <col min="9478" max="9482" width="10.7109375" style="225" customWidth="1"/>
    <col min="9483" max="9728" width="11.42578125" style="225"/>
    <col min="9729" max="9729" width="0.140625" style="225" customWidth="1"/>
    <col min="9730" max="9730" width="2.7109375" style="225" customWidth="1"/>
    <col min="9731" max="9731" width="18.5703125" style="225" customWidth="1"/>
    <col min="9732" max="9732" width="1.28515625" style="225" customWidth="1"/>
    <col min="9733" max="9733" width="30.7109375" style="225" customWidth="1"/>
    <col min="9734" max="9738" width="10.7109375" style="225" customWidth="1"/>
    <col min="9739" max="9984" width="11.42578125" style="225"/>
    <col min="9985" max="9985" width="0.140625" style="225" customWidth="1"/>
    <col min="9986" max="9986" width="2.7109375" style="225" customWidth="1"/>
    <col min="9987" max="9987" width="18.5703125" style="225" customWidth="1"/>
    <col min="9988" max="9988" width="1.28515625" style="225" customWidth="1"/>
    <col min="9989" max="9989" width="30.7109375" style="225" customWidth="1"/>
    <col min="9990" max="9994" width="10.7109375" style="225" customWidth="1"/>
    <col min="9995" max="10240" width="11.42578125" style="225"/>
    <col min="10241" max="10241" width="0.140625" style="225" customWidth="1"/>
    <col min="10242" max="10242" width="2.7109375" style="225" customWidth="1"/>
    <col min="10243" max="10243" width="18.5703125" style="225" customWidth="1"/>
    <col min="10244" max="10244" width="1.28515625" style="225" customWidth="1"/>
    <col min="10245" max="10245" width="30.7109375" style="225" customWidth="1"/>
    <col min="10246" max="10250" width="10.7109375" style="225" customWidth="1"/>
    <col min="10251" max="10496" width="11.42578125" style="225"/>
    <col min="10497" max="10497" width="0.140625" style="225" customWidth="1"/>
    <col min="10498" max="10498" width="2.7109375" style="225" customWidth="1"/>
    <col min="10499" max="10499" width="18.5703125" style="225" customWidth="1"/>
    <col min="10500" max="10500" width="1.28515625" style="225" customWidth="1"/>
    <col min="10501" max="10501" width="30.7109375" style="225" customWidth="1"/>
    <col min="10502" max="10506" width="10.7109375" style="225" customWidth="1"/>
    <col min="10507" max="10752" width="11.42578125" style="225"/>
    <col min="10753" max="10753" width="0.140625" style="225" customWidth="1"/>
    <col min="10754" max="10754" width="2.7109375" style="225" customWidth="1"/>
    <col min="10755" max="10755" width="18.5703125" style="225" customWidth="1"/>
    <col min="10756" max="10756" width="1.28515625" style="225" customWidth="1"/>
    <col min="10757" max="10757" width="30.7109375" style="225" customWidth="1"/>
    <col min="10758" max="10762" width="10.7109375" style="225" customWidth="1"/>
    <col min="10763" max="11008" width="11.42578125" style="225"/>
    <col min="11009" max="11009" width="0.140625" style="225" customWidth="1"/>
    <col min="11010" max="11010" width="2.7109375" style="225" customWidth="1"/>
    <col min="11011" max="11011" width="18.5703125" style="225" customWidth="1"/>
    <col min="11012" max="11012" width="1.28515625" style="225" customWidth="1"/>
    <col min="11013" max="11013" width="30.7109375" style="225" customWidth="1"/>
    <col min="11014" max="11018" width="10.7109375" style="225" customWidth="1"/>
    <col min="11019" max="11264" width="11.42578125" style="225"/>
    <col min="11265" max="11265" width="0.140625" style="225" customWidth="1"/>
    <col min="11266" max="11266" width="2.7109375" style="225" customWidth="1"/>
    <col min="11267" max="11267" width="18.5703125" style="225" customWidth="1"/>
    <col min="11268" max="11268" width="1.28515625" style="225" customWidth="1"/>
    <col min="11269" max="11269" width="30.7109375" style="225" customWidth="1"/>
    <col min="11270" max="11274" width="10.7109375" style="225" customWidth="1"/>
    <col min="11275" max="11520" width="11.42578125" style="225"/>
    <col min="11521" max="11521" width="0.140625" style="225" customWidth="1"/>
    <col min="11522" max="11522" width="2.7109375" style="225" customWidth="1"/>
    <col min="11523" max="11523" width="18.5703125" style="225" customWidth="1"/>
    <col min="11524" max="11524" width="1.28515625" style="225" customWidth="1"/>
    <col min="11525" max="11525" width="30.7109375" style="225" customWidth="1"/>
    <col min="11526" max="11530" width="10.7109375" style="225" customWidth="1"/>
    <col min="11531" max="11776" width="11.42578125" style="225"/>
    <col min="11777" max="11777" width="0.140625" style="225" customWidth="1"/>
    <col min="11778" max="11778" width="2.7109375" style="225" customWidth="1"/>
    <col min="11779" max="11779" width="18.5703125" style="225" customWidth="1"/>
    <col min="11780" max="11780" width="1.28515625" style="225" customWidth="1"/>
    <col min="11781" max="11781" width="30.7109375" style="225" customWidth="1"/>
    <col min="11782" max="11786" width="10.7109375" style="225" customWidth="1"/>
    <col min="11787" max="12032" width="11.42578125" style="225"/>
    <col min="12033" max="12033" width="0.140625" style="225" customWidth="1"/>
    <col min="12034" max="12034" width="2.7109375" style="225" customWidth="1"/>
    <col min="12035" max="12035" width="18.5703125" style="225" customWidth="1"/>
    <col min="12036" max="12036" width="1.28515625" style="225" customWidth="1"/>
    <col min="12037" max="12037" width="30.7109375" style="225" customWidth="1"/>
    <col min="12038" max="12042" width="10.7109375" style="225" customWidth="1"/>
    <col min="12043" max="12288" width="11.42578125" style="225"/>
    <col min="12289" max="12289" width="0.140625" style="225" customWidth="1"/>
    <col min="12290" max="12290" width="2.7109375" style="225" customWidth="1"/>
    <col min="12291" max="12291" width="18.5703125" style="225" customWidth="1"/>
    <col min="12292" max="12292" width="1.28515625" style="225" customWidth="1"/>
    <col min="12293" max="12293" width="30.7109375" style="225" customWidth="1"/>
    <col min="12294" max="12298" width="10.7109375" style="225" customWidth="1"/>
    <col min="12299" max="12544" width="11.42578125" style="225"/>
    <col min="12545" max="12545" width="0.140625" style="225" customWidth="1"/>
    <col min="12546" max="12546" width="2.7109375" style="225" customWidth="1"/>
    <col min="12547" max="12547" width="18.5703125" style="225" customWidth="1"/>
    <col min="12548" max="12548" width="1.28515625" style="225" customWidth="1"/>
    <col min="12549" max="12549" width="30.7109375" style="225" customWidth="1"/>
    <col min="12550" max="12554" width="10.7109375" style="225" customWidth="1"/>
    <col min="12555" max="12800" width="11.42578125" style="225"/>
    <col min="12801" max="12801" width="0.140625" style="225" customWidth="1"/>
    <col min="12802" max="12802" width="2.7109375" style="225" customWidth="1"/>
    <col min="12803" max="12803" width="18.5703125" style="225" customWidth="1"/>
    <col min="12804" max="12804" width="1.28515625" style="225" customWidth="1"/>
    <col min="12805" max="12805" width="30.7109375" style="225" customWidth="1"/>
    <col min="12806" max="12810" width="10.7109375" style="225" customWidth="1"/>
    <col min="12811" max="13056" width="11.42578125" style="225"/>
    <col min="13057" max="13057" width="0.140625" style="225" customWidth="1"/>
    <col min="13058" max="13058" width="2.7109375" style="225" customWidth="1"/>
    <col min="13059" max="13059" width="18.5703125" style="225" customWidth="1"/>
    <col min="13060" max="13060" width="1.28515625" style="225" customWidth="1"/>
    <col min="13061" max="13061" width="30.7109375" style="225" customWidth="1"/>
    <col min="13062" max="13066" width="10.7109375" style="225" customWidth="1"/>
    <col min="13067" max="13312" width="11.42578125" style="225"/>
    <col min="13313" max="13313" width="0.140625" style="225" customWidth="1"/>
    <col min="13314" max="13314" width="2.7109375" style="225" customWidth="1"/>
    <col min="13315" max="13315" width="18.5703125" style="225" customWidth="1"/>
    <col min="13316" max="13316" width="1.28515625" style="225" customWidth="1"/>
    <col min="13317" max="13317" width="30.7109375" style="225" customWidth="1"/>
    <col min="13318" max="13322" width="10.7109375" style="225" customWidth="1"/>
    <col min="13323" max="13568" width="11.42578125" style="225"/>
    <col min="13569" max="13569" width="0.140625" style="225" customWidth="1"/>
    <col min="13570" max="13570" width="2.7109375" style="225" customWidth="1"/>
    <col min="13571" max="13571" width="18.5703125" style="225" customWidth="1"/>
    <col min="13572" max="13572" width="1.28515625" style="225" customWidth="1"/>
    <col min="13573" max="13573" width="30.7109375" style="225" customWidth="1"/>
    <col min="13574" max="13578" width="10.7109375" style="225" customWidth="1"/>
    <col min="13579" max="13824" width="11.42578125" style="225"/>
    <col min="13825" max="13825" width="0.140625" style="225" customWidth="1"/>
    <col min="13826" max="13826" width="2.7109375" style="225" customWidth="1"/>
    <col min="13827" max="13827" width="18.5703125" style="225" customWidth="1"/>
    <col min="13828" max="13828" width="1.28515625" style="225" customWidth="1"/>
    <col min="13829" max="13829" width="30.7109375" style="225" customWidth="1"/>
    <col min="13830" max="13834" width="10.7109375" style="225" customWidth="1"/>
    <col min="13835" max="14080" width="11.42578125" style="225"/>
    <col min="14081" max="14081" width="0.140625" style="225" customWidth="1"/>
    <col min="14082" max="14082" width="2.7109375" style="225" customWidth="1"/>
    <col min="14083" max="14083" width="18.5703125" style="225" customWidth="1"/>
    <col min="14084" max="14084" width="1.28515625" style="225" customWidth="1"/>
    <col min="14085" max="14085" width="30.7109375" style="225" customWidth="1"/>
    <col min="14086" max="14090" width="10.7109375" style="225" customWidth="1"/>
    <col min="14091" max="14336" width="11.42578125" style="225"/>
    <col min="14337" max="14337" width="0.140625" style="225" customWidth="1"/>
    <col min="14338" max="14338" width="2.7109375" style="225" customWidth="1"/>
    <col min="14339" max="14339" width="18.5703125" style="225" customWidth="1"/>
    <col min="14340" max="14340" width="1.28515625" style="225" customWidth="1"/>
    <col min="14341" max="14341" width="30.7109375" style="225" customWidth="1"/>
    <col min="14342" max="14346" width="10.7109375" style="225" customWidth="1"/>
    <col min="14347" max="14592" width="11.42578125" style="225"/>
    <col min="14593" max="14593" width="0.140625" style="225" customWidth="1"/>
    <col min="14594" max="14594" width="2.7109375" style="225" customWidth="1"/>
    <col min="14595" max="14595" width="18.5703125" style="225" customWidth="1"/>
    <col min="14596" max="14596" width="1.28515625" style="225" customWidth="1"/>
    <col min="14597" max="14597" width="30.7109375" style="225" customWidth="1"/>
    <col min="14598" max="14602" width="10.7109375" style="225" customWidth="1"/>
    <col min="14603" max="14848" width="11.42578125" style="225"/>
    <col min="14849" max="14849" width="0.140625" style="225" customWidth="1"/>
    <col min="14850" max="14850" width="2.7109375" style="225" customWidth="1"/>
    <col min="14851" max="14851" width="18.5703125" style="225" customWidth="1"/>
    <col min="14852" max="14852" width="1.28515625" style="225" customWidth="1"/>
    <col min="14853" max="14853" width="30.7109375" style="225" customWidth="1"/>
    <col min="14854" max="14858" width="10.7109375" style="225" customWidth="1"/>
    <col min="14859" max="15104" width="11.42578125" style="225"/>
    <col min="15105" max="15105" width="0.140625" style="225" customWidth="1"/>
    <col min="15106" max="15106" width="2.7109375" style="225" customWidth="1"/>
    <col min="15107" max="15107" width="18.5703125" style="225" customWidth="1"/>
    <col min="15108" max="15108" width="1.28515625" style="225" customWidth="1"/>
    <col min="15109" max="15109" width="30.7109375" style="225" customWidth="1"/>
    <col min="15110" max="15114" width="10.7109375" style="225" customWidth="1"/>
    <col min="15115" max="15360" width="11.42578125" style="225"/>
    <col min="15361" max="15361" width="0.140625" style="225" customWidth="1"/>
    <col min="15362" max="15362" width="2.7109375" style="225" customWidth="1"/>
    <col min="15363" max="15363" width="18.5703125" style="225" customWidth="1"/>
    <col min="15364" max="15364" width="1.28515625" style="225" customWidth="1"/>
    <col min="15365" max="15365" width="30.7109375" style="225" customWidth="1"/>
    <col min="15366" max="15370" width="10.7109375" style="225" customWidth="1"/>
    <col min="15371" max="15616" width="11.42578125" style="225"/>
    <col min="15617" max="15617" width="0.140625" style="225" customWidth="1"/>
    <col min="15618" max="15618" width="2.7109375" style="225" customWidth="1"/>
    <col min="15619" max="15619" width="18.5703125" style="225" customWidth="1"/>
    <col min="15620" max="15620" width="1.28515625" style="225" customWidth="1"/>
    <col min="15621" max="15621" width="30.7109375" style="225" customWidth="1"/>
    <col min="15622" max="15626" width="10.7109375" style="225" customWidth="1"/>
    <col min="15627" max="15872" width="11.42578125" style="225"/>
    <col min="15873" max="15873" width="0.140625" style="225" customWidth="1"/>
    <col min="15874" max="15874" width="2.7109375" style="225" customWidth="1"/>
    <col min="15875" max="15875" width="18.5703125" style="225" customWidth="1"/>
    <col min="15876" max="15876" width="1.28515625" style="225" customWidth="1"/>
    <col min="15877" max="15877" width="30.7109375" style="225" customWidth="1"/>
    <col min="15878" max="15882" width="10.7109375" style="225" customWidth="1"/>
    <col min="15883" max="16128" width="11.42578125" style="225"/>
    <col min="16129" max="16129" width="0.140625" style="225" customWidth="1"/>
    <col min="16130" max="16130" width="2.7109375" style="225" customWidth="1"/>
    <col min="16131" max="16131" width="18.5703125" style="225" customWidth="1"/>
    <col min="16132" max="16132" width="1.28515625" style="225" customWidth="1"/>
    <col min="16133" max="16133" width="30.7109375" style="225" customWidth="1"/>
    <col min="16134" max="16138" width="10.7109375" style="225" customWidth="1"/>
    <col min="16139" max="16384" width="11.42578125" style="225"/>
  </cols>
  <sheetData>
    <row r="1" spans="1:7" s="222" customFormat="1" ht="0.75" customHeight="1"/>
    <row r="2" spans="1:7" s="222" customFormat="1" ht="21" customHeight="1">
      <c r="B2" s="223"/>
      <c r="F2" s="229"/>
      <c r="G2" s="66" t="s">
        <v>36</v>
      </c>
    </row>
    <row r="3" spans="1:7" s="222" customFormat="1" ht="15" customHeight="1">
      <c r="F3" s="230"/>
      <c r="G3" s="921" t="s">
        <v>538</v>
      </c>
    </row>
    <row r="4" spans="1:7" s="162" customFormat="1" ht="20.25" customHeight="1">
      <c r="B4" s="161"/>
      <c r="C4" s="6" t="str">
        <f>Indice!C4</f>
        <v>Producción de energía eléctrica</v>
      </c>
    </row>
    <row r="5" spans="1:7" s="162" customFormat="1" ht="12.75" customHeight="1">
      <c r="B5" s="161"/>
      <c r="C5" s="224"/>
    </row>
    <row r="6" spans="1:7" s="162" customFormat="1" ht="13.5" customHeight="1">
      <c r="B6" s="161"/>
      <c r="C6" s="164"/>
      <c r="D6" s="165"/>
      <c r="E6" s="165"/>
    </row>
    <row r="7" spans="1:7" s="162" customFormat="1" ht="12.75" customHeight="1">
      <c r="B7" s="161"/>
      <c r="C7" s="1012" t="s">
        <v>533</v>
      </c>
      <c r="D7" s="165"/>
      <c r="E7" s="468"/>
      <c r="G7" s="606"/>
    </row>
    <row r="8" spans="1:7" s="222" customFormat="1" ht="12.75" customHeight="1">
      <c r="A8" s="162"/>
      <c r="B8" s="161"/>
      <c r="C8" s="1012"/>
      <c r="D8" s="165"/>
      <c r="E8" s="468"/>
      <c r="F8" s="186"/>
      <c r="G8" s="607"/>
    </row>
    <row r="9" spans="1:7" s="222" customFormat="1" ht="12.75" customHeight="1">
      <c r="A9" s="162"/>
      <c r="B9" s="161"/>
      <c r="C9" s="1012"/>
      <c r="D9" s="165"/>
      <c r="E9" s="468"/>
      <c r="F9" s="186"/>
      <c r="G9" s="607"/>
    </row>
    <row r="10" spans="1:7" s="222" customFormat="1" ht="12.75" customHeight="1">
      <c r="A10" s="162"/>
      <c r="B10" s="161"/>
      <c r="C10" s="1012"/>
      <c r="D10" s="165"/>
      <c r="E10" s="468"/>
      <c r="F10" s="186"/>
      <c r="G10" s="607"/>
    </row>
    <row r="11" spans="1:7" s="222" customFormat="1" ht="12.75" customHeight="1">
      <c r="A11" s="162"/>
      <c r="B11" s="161"/>
      <c r="C11" s="358" t="s">
        <v>360</v>
      </c>
      <c r="D11" s="165"/>
      <c r="E11" s="599"/>
      <c r="F11" s="186"/>
      <c r="G11" s="607"/>
    </row>
    <row r="12" spans="1:7" s="222" customFormat="1" ht="12.75" customHeight="1">
      <c r="A12" s="162"/>
      <c r="B12" s="161"/>
      <c r="D12" s="165"/>
      <c r="E12" s="599"/>
      <c r="F12" s="186"/>
      <c r="G12" s="607"/>
    </row>
    <row r="13" spans="1:7" s="222" customFormat="1" ht="12.75" customHeight="1">
      <c r="A13" s="162"/>
      <c r="B13" s="161"/>
      <c r="C13" s="790"/>
      <c r="D13" s="165"/>
      <c r="E13" s="599"/>
      <c r="F13" s="186"/>
      <c r="G13" s="607"/>
    </row>
    <row r="14" spans="1:7" s="222" customFormat="1" ht="12.75" customHeight="1">
      <c r="A14" s="162"/>
      <c r="B14" s="161"/>
      <c r="C14" s="164"/>
      <c r="D14" s="165"/>
      <c r="E14" s="599"/>
      <c r="F14" s="186"/>
      <c r="G14" s="607"/>
    </row>
    <row r="15" spans="1:7" s="222" customFormat="1" ht="12.75" customHeight="1">
      <c r="A15" s="162"/>
      <c r="B15" s="161"/>
      <c r="C15" s="164"/>
      <c r="D15" s="165"/>
      <c r="E15" s="599"/>
      <c r="F15" s="186"/>
      <c r="G15" s="607"/>
    </row>
    <row r="16" spans="1:7" s="222" customFormat="1" ht="12.75" customHeight="1">
      <c r="A16" s="162"/>
      <c r="B16" s="161"/>
      <c r="C16" s="164"/>
      <c r="D16" s="165"/>
      <c r="E16" s="599"/>
      <c r="F16" s="186"/>
      <c r="G16" s="607"/>
    </row>
    <row r="17" spans="1:11" s="222" customFormat="1" ht="12.75" customHeight="1">
      <c r="A17" s="162"/>
      <c r="B17" s="161"/>
      <c r="C17" s="164"/>
      <c r="D17" s="165"/>
      <c r="E17" s="599"/>
      <c r="F17" s="186"/>
      <c r="G17" s="607"/>
    </row>
    <row r="18" spans="1:11" s="222" customFormat="1" ht="12.75" customHeight="1">
      <c r="A18" s="162"/>
      <c r="B18" s="161"/>
      <c r="C18" s="164"/>
      <c r="D18" s="165"/>
      <c r="E18" s="599"/>
      <c r="F18" s="186"/>
      <c r="G18" s="607"/>
    </row>
    <row r="19" spans="1:11" s="222" customFormat="1" ht="12.75" customHeight="1">
      <c r="A19" s="162"/>
      <c r="B19" s="161"/>
      <c r="C19" s="164"/>
      <c r="D19" s="165"/>
      <c r="E19" s="599"/>
      <c r="F19" s="186"/>
      <c r="G19" s="607"/>
    </row>
    <row r="20" spans="1:11" s="222" customFormat="1" ht="12.75" customHeight="1">
      <c r="A20" s="162"/>
      <c r="B20" s="161"/>
      <c r="C20" s="164"/>
      <c r="D20" s="165"/>
      <c r="E20" s="599"/>
      <c r="F20" s="186"/>
      <c r="G20" s="607"/>
    </row>
    <row r="21" spans="1:11" s="222" customFormat="1" ht="12.75" customHeight="1">
      <c r="A21" s="162"/>
      <c r="B21" s="161"/>
      <c r="C21" s="164"/>
      <c r="D21" s="165"/>
      <c r="E21" s="599"/>
      <c r="F21" s="186"/>
      <c r="G21" s="607"/>
    </row>
    <row r="22" spans="1:11">
      <c r="E22" s="600"/>
      <c r="G22" s="608"/>
    </row>
    <row r="23" spans="1:11">
      <c r="E23" s="600"/>
      <c r="G23" s="608"/>
      <c r="H23" s="226"/>
      <c r="I23" s="226"/>
      <c r="J23" s="226"/>
      <c r="K23" s="226"/>
    </row>
    <row r="24" spans="1:11">
      <c r="E24" s="601"/>
      <c r="F24" s="228"/>
      <c r="G24" s="601"/>
      <c r="H24" s="226"/>
      <c r="I24" s="226"/>
      <c r="J24" s="226"/>
      <c r="K24" s="226"/>
    </row>
    <row r="25" spans="1:11" ht="15.6" customHeight="1">
      <c r="E25" s="1025" t="s">
        <v>488</v>
      </c>
      <c r="F25" s="1025"/>
      <c r="G25" s="1025"/>
      <c r="H25" s="226"/>
      <c r="I25" s="226"/>
      <c r="J25" s="226"/>
      <c r="K25" s="226"/>
    </row>
    <row r="26" spans="1:11" ht="12.75" customHeight="1">
      <c r="E26" s="408"/>
      <c r="F26" s="408"/>
      <c r="G26" s="408"/>
    </row>
    <row r="27" spans="1:11" ht="12.75" customHeight="1"/>
  </sheetData>
  <mergeCells count="2">
    <mergeCell ref="E25:G25"/>
    <mergeCell ref="C7:C10"/>
  </mergeCells>
  <hyperlinks>
    <hyperlink ref="C4" location="Indice!A1" display="Indice!A1"/>
  </hyperlinks>
  <printOptions horizontalCentered="1" verticalCentered="1"/>
  <pageMargins left="0.78740157480314965" right="0.78740157480314965" top="0.98425196850393704" bottom="0.98425196850393704" header="0" footer="0"/>
  <pageSetup paperSize="9" scale="83" orientation="landscape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J37"/>
  <sheetViews>
    <sheetView showGridLines="0" showRowColHeaders="0" zoomScaleNormal="100" workbookViewId="0">
      <selection activeCell="B2" sqref="B2"/>
    </sheetView>
  </sheetViews>
  <sheetFormatPr baseColWidth="10" defaultRowHeight="12.75"/>
  <cols>
    <col min="1" max="1" width="0.140625" style="240" customWidth="1"/>
    <col min="2" max="2" width="2.7109375" style="240" customWidth="1"/>
    <col min="3" max="3" width="23.7109375" style="240" customWidth="1"/>
    <col min="4" max="4" width="1.28515625" style="240" customWidth="1"/>
    <col min="5" max="5" width="58.85546875" style="240" customWidth="1"/>
    <col min="6" max="9" width="11.42578125" style="252"/>
    <col min="10" max="10" width="9.5703125" style="252" customWidth="1"/>
    <col min="11" max="256" width="11.42578125" style="252"/>
    <col min="257" max="257" width="0.140625" style="252" customWidth="1"/>
    <col min="258" max="258" width="2.7109375" style="252" customWidth="1"/>
    <col min="259" max="259" width="18.5703125" style="252" customWidth="1"/>
    <col min="260" max="260" width="1.28515625" style="252" customWidth="1"/>
    <col min="261" max="261" width="58.85546875" style="252" customWidth="1"/>
    <col min="262" max="263" width="11.42578125" style="252"/>
    <col min="264" max="264" width="2.140625" style="252" customWidth="1"/>
    <col min="265" max="265" width="11.42578125" style="252"/>
    <col min="266" max="266" width="9.5703125" style="252" customWidth="1"/>
    <col min="267" max="512" width="11.42578125" style="252"/>
    <col min="513" max="513" width="0.140625" style="252" customWidth="1"/>
    <col min="514" max="514" width="2.7109375" style="252" customWidth="1"/>
    <col min="515" max="515" width="18.5703125" style="252" customWidth="1"/>
    <col min="516" max="516" width="1.28515625" style="252" customWidth="1"/>
    <col min="517" max="517" width="58.85546875" style="252" customWidth="1"/>
    <col min="518" max="519" width="11.42578125" style="252"/>
    <col min="520" max="520" width="2.140625" style="252" customWidth="1"/>
    <col min="521" max="521" width="11.42578125" style="252"/>
    <col min="522" max="522" width="9.5703125" style="252" customWidth="1"/>
    <col min="523" max="768" width="11.42578125" style="252"/>
    <col min="769" max="769" width="0.140625" style="252" customWidth="1"/>
    <col min="770" max="770" width="2.7109375" style="252" customWidth="1"/>
    <col min="771" max="771" width="18.5703125" style="252" customWidth="1"/>
    <col min="772" max="772" width="1.28515625" style="252" customWidth="1"/>
    <col min="773" max="773" width="58.85546875" style="252" customWidth="1"/>
    <col min="774" max="775" width="11.42578125" style="252"/>
    <col min="776" max="776" width="2.140625" style="252" customWidth="1"/>
    <col min="777" max="777" width="11.42578125" style="252"/>
    <col min="778" max="778" width="9.5703125" style="252" customWidth="1"/>
    <col min="779" max="1024" width="11.42578125" style="252"/>
    <col min="1025" max="1025" width="0.140625" style="252" customWidth="1"/>
    <col min="1026" max="1026" width="2.7109375" style="252" customWidth="1"/>
    <col min="1027" max="1027" width="18.5703125" style="252" customWidth="1"/>
    <col min="1028" max="1028" width="1.28515625" style="252" customWidth="1"/>
    <col min="1029" max="1029" width="58.85546875" style="252" customWidth="1"/>
    <col min="1030" max="1031" width="11.42578125" style="252"/>
    <col min="1032" max="1032" width="2.140625" style="252" customWidth="1"/>
    <col min="1033" max="1033" width="11.42578125" style="252"/>
    <col min="1034" max="1034" width="9.5703125" style="252" customWidth="1"/>
    <col min="1035" max="1280" width="11.42578125" style="252"/>
    <col min="1281" max="1281" width="0.140625" style="252" customWidth="1"/>
    <col min="1282" max="1282" width="2.7109375" style="252" customWidth="1"/>
    <col min="1283" max="1283" width="18.5703125" style="252" customWidth="1"/>
    <col min="1284" max="1284" width="1.28515625" style="252" customWidth="1"/>
    <col min="1285" max="1285" width="58.85546875" style="252" customWidth="1"/>
    <col min="1286" max="1287" width="11.42578125" style="252"/>
    <col min="1288" max="1288" width="2.140625" style="252" customWidth="1"/>
    <col min="1289" max="1289" width="11.42578125" style="252"/>
    <col min="1290" max="1290" width="9.5703125" style="252" customWidth="1"/>
    <col min="1291" max="1536" width="11.42578125" style="252"/>
    <col min="1537" max="1537" width="0.140625" style="252" customWidth="1"/>
    <col min="1538" max="1538" width="2.7109375" style="252" customWidth="1"/>
    <col min="1539" max="1539" width="18.5703125" style="252" customWidth="1"/>
    <col min="1540" max="1540" width="1.28515625" style="252" customWidth="1"/>
    <col min="1541" max="1541" width="58.85546875" style="252" customWidth="1"/>
    <col min="1542" max="1543" width="11.42578125" style="252"/>
    <col min="1544" max="1544" width="2.140625" style="252" customWidth="1"/>
    <col min="1545" max="1545" width="11.42578125" style="252"/>
    <col min="1546" max="1546" width="9.5703125" style="252" customWidth="1"/>
    <col min="1547" max="1792" width="11.42578125" style="252"/>
    <col min="1793" max="1793" width="0.140625" style="252" customWidth="1"/>
    <col min="1794" max="1794" width="2.7109375" style="252" customWidth="1"/>
    <col min="1795" max="1795" width="18.5703125" style="252" customWidth="1"/>
    <col min="1796" max="1796" width="1.28515625" style="252" customWidth="1"/>
    <col min="1797" max="1797" width="58.85546875" style="252" customWidth="1"/>
    <col min="1798" max="1799" width="11.42578125" style="252"/>
    <col min="1800" max="1800" width="2.140625" style="252" customWidth="1"/>
    <col min="1801" max="1801" width="11.42578125" style="252"/>
    <col min="1802" max="1802" width="9.5703125" style="252" customWidth="1"/>
    <col min="1803" max="2048" width="11.42578125" style="252"/>
    <col min="2049" max="2049" width="0.140625" style="252" customWidth="1"/>
    <col min="2050" max="2050" width="2.7109375" style="252" customWidth="1"/>
    <col min="2051" max="2051" width="18.5703125" style="252" customWidth="1"/>
    <col min="2052" max="2052" width="1.28515625" style="252" customWidth="1"/>
    <col min="2053" max="2053" width="58.85546875" style="252" customWidth="1"/>
    <col min="2054" max="2055" width="11.42578125" style="252"/>
    <col min="2056" max="2056" width="2.140625" style="252" customWidth="1"/>
    <col min="2057" max="2057" width="11.42578125" style="252"/>
    <col min="2058" max="2058" width="9.5703125" style="252" customWidth="1"/>
    <col min="2059" max="2304" width="11.42578125" style="252"/>
    <col min="2305" max="2305" width="0.140625" style="252" customWidth="1"/>
    <col min="2306" max="2306" width="2.7109375" style="252" customWidth="1"/>
    <col min="2307" max="2307" width="18.5703125" style="252" customWidth="1"/>
    <col min="2308" max="2308" width="1.28515625" style="252" customWidth="1"/>
    <col min="2309" max="2309" width="58.85546875" style="252" customWidth="1"/>
    <col min="2310" max="2311" width="11.42578125" style="252"/>
    <col min="2312" max="2312" width="2.140625" style="252" customWidth="1"/>
    <col min="2313" max="2313" width="11.42578125" style="252"/>
    <col min="2314" max="2314" width="9.5703125" style="252" customWidth="1"/>
    <col min="2315" max="2560" width="11.42578125" style="252"/>
    <col min="2561" max="2561" width="0.140625" style="252" customWidth="1"/>
    <col min="2562" max="2562" width="2.7109375" style="252" customWidth="1"/>
    <col min="2563" max="2563" width="18.5703125" style="252" customWidth="1"/>
    <col min="2564" max="2564" width="1.28515625" style="252" customWidth="1"/>
    <col min="2565" max="2565" width="58.85546875" style="252" customWidth="1"/>
    <col min="2566" max="2567" width="11.42578125" style="252"/>
    <col min="2568" max="2568" width="2.140625" style="252" customWidth="1"/>
    <col min="2569" max="2569" width="11.42578125" style="252"/>
    <col min="2570" max="2570" width="9.5703125" style="252" customWidth="1"/>
    <col min="2571" max="2816" width="11.42578125" style="252"/>
    <col min="2817" max="2817" width="0.140625" style="252" customWidth="1"/>
    <col min="2818" max="2818" width="2.7109375" style="252" customWidth="1"/>
    <col min="2819" max="2819" width="18.5703125" style="252" customWidth="1"/>
    <col min="2820" max="2820" width="1.28515625" style="252" customWidth="1"/>
    <col min="2821" max="2821" width="58.85546875" style="252" customWidth="1"/>
    <col min="2822" max="2823" width="11.42578125" style="252"/>
    <col min="2824" max="2824" width="2.140625" style="252" customWidth="1"/>
    <col min="2825" max="2825" width="11.42578125" style="252"/>
    <col min="2826" max="2826" width="9.5703125" style="252" customWidth="1"/>
    <col min="2827" max="3072" width="11.42578125" style="252"/>
    <col min="3073" max="3073" width="0.140625" style="252" customWidth="1"/>
    <col min="3074" max="3074" width="2.7109375" style="252" customWidth="1"/>
    <col min="3075" max="3075" width="18.5703125" style="252" customWidth="1"/>
    <col min="3076" max="3076" width="1.28515625" style="252" customWidth="1"/>
    <col min="3077" max="3077" width="58.85546875" style="252" customWidth="1"/>
    <col min="3078" max="3079" width="11.42578125" style="252"/>
    <col min="3080" max="3080" width="2.140625" style="252" customWidth="1"/>
    <col min="3081" max="3081" width="11.42578125" style="252"/>
    <col min="3082" max="3082" width="9.5703125" style="252" customWidth="1"/>
    <col min="3083" max="3328" width="11.42578125" style="252"/>
    <col min="3329" max="3329" width="0.140625" style="252" customWidth="1"/>
    <col min="3330" max="3330" width="2.7109375" style="252" customWidth="1"/>
    <col min="3331" max="3331" width="18.5703125" style="252" customWidth="1"/>
    <col min="3332" max="3332" width="1.28515625" style="252" customWidth="1"/>
    <col min="3333" max="3333" width="58.85546875" style="252" customWidth="1"/>
    <col min="3334" max="3335" width="11.42578125" style="252"/>
    <col min="3336" max="3336" width="2.140625" style="252" customWidth="1"/>
    <col min="3337" max="3337" width="11.42578125" style="252"/>
    <col min="3338" max="3338" width="9.5703125" style="252" customWidth="1"/>
    <col min="3339" max="3584" width="11.42578125" style="252"/>
    <col min="3585" max="3585" width="0.140625" style="252" customWidth="1"/>
    <col min="3586" max="3586" width="2.7109375" style="252" customWidth="1"/>
    <col min="3587" max="3587" width="18.5703125" style="252" customWidth="1"/>
    <col min="3588" max="3588" width="1.28515625" style="252" customWidth="1"/>
    <col min="3589" max="3589" width="58.85546875" style="252" customWidth="1"/>
    <col min="3590" max="3591" width="11.42578125" style="252"/>
    <col min="3592" max="3592" width="2.140625" style="252" customWidth="1"/>
    <col min="3593" max="3593" width="11.42578125" style="252"/>
    <col min="3594" max="3594" width="9.5703125" style="252" customWidth="1"/>
    <col min="3595" max="3840" width="11.42578125" style="252"/>
    <col min="3841" max="3841" width="0.140625" style="252" customWidth="1"/>
    <col min="3842" max="3842" width="2.7109375" style="252" customWidth="1"/>
    <col min="3843" max="3843" width="18.5703125" style="252" customWidth="1"/>
    <col min="3844" max="3844" width="1.28515625" style="252" customWidth="1"/>
    <col min="3845" max="3845" width="58.85546875" style="252" customWidth="1"/>
    <col min="3846" max="3847" width="11.42578125" style="252"/>
    <col min="3848" max="3848" width="2.140625" style="252" customWidth="1"/>
    <col min="3849" max="3849" width="11.42578125" style="252"/>
    <col min="3850" max="3850" width="9.5703125" style="252" customWidth="1"/>
    <col min="3851" max="4096" width="11.42578125" style="252"/>
    <col min="4097" max="4097" width="0.140625" style="252" customWidth="1"/>
    <col min="4098" max="4098" width="2.7109375" style="252" customWidth="1"/>
    <col min="4099" max="4099" width="18.5703125" style="252" customWidth="1"/>
    <col min="4100" max="4100" width="1.28515625" style="252" customWidth="1"/>
    <col min="4101" max="4101" width="58.85546875" style="252" customWidth="1"/>
    <col min="4102" max="4103" width="11.42578125" style="252"/>
    <col min="4104" max="4104" width="2.140625" style="252" customWidth="1"/>
    <col min="4105" max="4105" width="11.42578125" style="252"/>
    <col min="4106" max="4106" width="9.5703125" style="252" customWidth="1"/>
    <col min="4107" max="4352" width="11.42578125" style="252"/>
    <col min="4353" max="4353" width="0.140625" style="252" customWidth="1"/>
    <col min="4354" max="4354" width="2.7109375" style="252" customWidth="1"/>
    <col min="4355" max="4355" width="18.5703125" style="252" customWidth="1"/>
    <col min="4356" max="4356" width="1.28515625" style="252" customWidth="1"/>
    <col min="4357" max="4357" width="58.85546875" style="252" customWidth="1"/>
    <col min="4358" max="4359" width="11.42578125" style="252"/>
    <col min="4360" max="4360" width="2.140625" style="252" customWidth="1"/>
    <col min="4361" max="4361" width="11.42578125" style="252"/>
    <col min="4362" max="4362" width="9.5703125" style="252" customWidth="1"/>
    <col min="4363" max="4608" width="11.42578125" style="252"/>
    <col min="4609" max="4609" width="0.140625" style="252" customWidth="1"/>
    <col min="4610" max="4610" width="2.7109375" style="252" customWidth="1"/>
    <col min="4611" max="4611" width="18.5703125" style="252" customWidth="1"/>
    <col min="4612" max="4612" width="1.28515625" style="252" customWidth="1"/>
    <col min="4613" max="4613" width="58.85546875" style="252" customWidth="1"/>
    <col min="4614" max="4615" width="11.42578125" style="252"/>
    <col min="4616" max="4616" width="2.140625" style="252" customWidth="1"/>
    <col min="4617" max="4617" width="11.42578125" style="252"/>
    <col min="4618" max="4618" width="9.5703125" style="252" customWidth="1"/>
    <col min="4619" max="4864" width="11.42578125" style="252"/>
    <col min="4865" max="4865" width="0.140625" style="252" customWidth="1"/>
    <col min="4866" max="4866" width="2.7109375" style="252" customWidth="1"/>
    <col min="4867" max="4867" width="18.5703125" style="252" customWidth="1"/>
    <col min="4868" max="4868" width="1.28515625" style="252" customWidth="1"/>
    <col min="4869" max="4869" width="58.85546875" style="252" customWidth="1"/>
    <col min="4870" max="4871" width="11.42578125" style="252"/>
    <col min="4872" max="4872" width="2.140625" style="252" customWidth="1"/>
    <col min="4873" max="4873" width="11.42578125" style="252"/>
    <col min="4874" max="4874" width="9.5703125" style="252" customWidth="1"/>
    <col min="4875" max="5120" width="11.42578125" style="252"/>
    <col min="5121" max="5121" width="0.140625" style="252" customWidth="1"/>
    <col min="5122" max="5122" width="2.7109375" style="252" customWidth="1"/>
    <col min="5123" max="5123" width="18.5703125" style="252" customWidth="1"/>
    <col min="5124" max="5124" width="1.28515625" style="252" customWidth="1"/>
    <col min="5125" max="5125" width="58.85546875" style="252" customWidth="1"/>
    <col min="5126" max="5127" width="11.42578125" style="252"/>
    <col min="5128" max="5128" width="2.140625" style="252" customWidth="1"/>
    <col min="5129" max="5129" width="11.42578125" style="252"/>
    <col min="5130" max="5130" width="9.5703125" style="252" customWidth="1"/>
    <col min="5131" max="5376" width="11.42578125" style="252"/>
    <col min="5377" max="5377" width="0.140625" style="252" customWidth="1"/>
    <col min="5378" max="5378" width="2.7109375" style="252" customWidth="1"/>
    <col min="5379" max="5379" width="18.5703125" style="252" customWidth="1"/>
    <col min="5380" max="5380" width="1.28515625" style="252" customWidth="1"/>
    <col min="5381" max="5381" width="58.85546875" style="252" customWidth="1"/>
    <col min="5382" max="5383" width="11.42578125" style="252"/>
    <col min="5384" max="5384" width="2.140625" style="252" customWidth="1"/>
    <col min="5385" max="5385" width="11.42578125" style="252"/>
    <col min="5386" max="5386" width="9.5703125" style="252" customWidth="1"/>
    <col min="5387" max="5632" width="11.42578125" style="252"/>
    <col min="5633" max="5633" width="0.140625" style="252" customWidth="1"/>
    <col min="5634" max="5634" width="2.7109375" style="252" customWidth="1"/>
    <col min="5635" max="5635" width="18.5703125" style="252" customWidth="1"/>
    <col min="5636" max="5636" width="1.28515625" style="252" customWidth="1"/>
    <col min="5637" max="5637" width="58.85546875" style="252" customWidth="1"/>
    <col min="5638" max="5639" width="11.42578125" style="252"/>
    <col min="5640" max="5640" width="2.140625" style="252" customWidth="1"/>
    <col min="5641" max="5641" width="11.42578125" style="252"/>
    <col min="5642" max="5642" width="9.5703125" style="252" customWidth="1"/>
    <col min="5643" max="5888" width="11.42578125" style="252"/>
    <col min="5889" max="5889" width="0.140625" style="252" customWidth="1"/>
    <col min="5890" max="5890" width="2.7109375" style="252" customWidth="1"/>
    <col min="5891" max="5891" width="18.5703125" style="252" customWidth="1"/>
    <col min="5892" max="5892" width="1.28515625" style="252" customWidth="1"/>
    <col min="5893" max="5893" width="58.85546875" style="252" customWidth="1"/>
    <col min="5894" max="5895" width="11.42578125" style="252"/>
    <col min="5896" max="5896" width="2.140625" style="252" customWidth="1"/>
    <col min="5897" max="5897" width="11.42578125" style="252"/>
    <col min="5898" max="5898" width="9.5703125" style="252" customWidth="1"/>
    <col min="5899" max="6144" width="11.42578125" style="252"/>
    <col min="6145" max="6145" width="0.140625" style="252" customWidth="1"/>
    <col min="6146" max="6146" width="2.7109375" style="252" customWidth="1"/>
    <col min="6147" max="6147" width="18.5703125" style="252" customWidth="1"/>
    <col min="6148" max="6148" width="1.28515625" style="252" customWidth="1"/>
    <col min="6149" max="6149" width="58.85546875" style="252" customWidth="1"/>
    <col min="6150" max="6151" width="11.42578125" style="252"/>
    <col min="6152" max="6152" width="2.140625" style="252" customWidth="1"/>
    <col min="6153" max="6153" width="11.42578125" style="252"/>
    <col min="6154" max="6154" width="9.5703125" style="252" customWidth="1"/>
    <col min="6155" max="6400" width="11.42578125" style="252"/>
    <col min="6401" max="6401" width="0.140625" style="252" customWidth="1"/>
    <col min="6402" max="6402" width="2.7109375" style="252" customWidth="1"/>
    <col min="6403" max="6403" width="18.5703125" style="252" customWidth="1"/>
    <col min="6404" max="6404" width="1.28515625" style="252" customWidth="1"/>
    <col min="6405" max="6405" width="58.85546875" style="252" customWidth="1"/>
    <col min="6406" max="6407" width="11.42578125" style="252"/>
    <col min="6408" max="6408" width="2.140625" style="252" customWidth="1"/>
    <col min="6409" max="6409" width="11.42578125" style="252"/>
    <col min="6410" max="6410" width="9.5703125" style="252" customWidth="1"/>
    <col min="6411" max="6656" width="11.42578125" style="252"/>
    <col min="6657" max="6657" width="0.140625" style="252" customWidth="1"/>
    <col min="6658" max="6658" width="2.7109375" style="252" customWidth="1"/>
    <col min="6659" max="6659" width="18.5703125" style="252" customWidth="1"/>
    <col min="6660" max="6660" width="1.28515625" style="252" customWidth="1"/>
    <col min="6661" max="6661" width="58.85546875" style="252" customWidth="1"/>
    <col min="6662" max="6663" width="11.42578125" style="252"/>
    <col min="6664" max="6664" width="2.140625" style="252" customWidth="1"/>
    <col min="6665" max="6665" width="11.42578125" style="252"/>
    <col min="6666" max="6666" width="9.5703125" style="252" customWidth="1"/>
    <col min="6667" max="6912" width="11.42578125" style="252"/>
    <col min="6913" max="6913" width="0.140625" style="252" customWidth="1"/>
    <col min="6914" max="6914" width="2.7109375" style="252" customWidth="1"/>
    <col min="6915" max="6915" width="18.5703125" style="252" customWidth="1"/>
    <col min="6916" max="6916" width="1.28515625" style="252" customWidth="1"/>
    <col min="6917" max="6917" width="58.85546875" style="252" customWidth="1"/>
    <col min="6918" max="6919" width="11.42578125" style="252"/>
    <col min="6920" max="6920" width="2.140625" style="252" customWidth="1"/>
    <col min="6921" max="6921" width="11.42578125" style="252"/>
    <col min="6922" max="6922" width="9.5703125" style="252" customWidth="1"/>
    <col min="6923" max="7168" width="11.42578125" style="252"/>
    <col min="7169" max="7169" width="0.140625" style="252" customWidth="1"/>
    <col min="7170" max="7170" width="2.7109375" style="252" customWidth="1"/>
    <col min="7171" max="7171" width="18.5703125" style="252" customWidth="1"/>
    <col min="7172" max="7172" width="1.28515625" style="252" customWidth="1"/>
    <col min="7173" max="7173" width="58.85546875" style="252" customWidth="1"/>
    <col min="7174" max="7175" width="11.42578125" style="252"/>
    <col min="7176" max="7176" width="2.140625" style="252" customWidth="1"/>
    <col min="7177" max="7177" width="11.42578125" style="252"/>
    <col min="7178" max="7178" width="9.5703125" style="252" customWidth="1"/>
    <col min="7179" max="7424" width="11.42578125" style="252"/>
    <col min="7425" max="7425" width="0.140625" style="252" customWidth="1"/>
    <col min="7426" max="7426" width="2.7109375" style="252" customWidth="1"/>
    <col min="7427" max="7427" width="18.5703125" style="252" customWidth="1"/>
    <col min="7428" max="7428" width="1.28515625" style="252" customWidth="1"/>
    <col min="7429" max="7429" width="58.85546875" style="252" customWidth="1"/>
    <col min="7430" max="7431" width="11.42578125" style="252"/>
    <col min="7432" max="7432" width="2.140625" style="252" customWidth="1"/>
    <col min="7433" max="7433" width="11.42578125" style="252"/>
    <col min="7434" max="7434" width="9.5703125" style="252" customWidth="1"/>
    <col min="7435" max="7680" width="11.42578125" style="252"/>
    <col min="7681" max="7681" width="0.140625" style="252" customWidth="1"/>
    <col min="7682" max="7682" width="2.7109375" style="252" customWidth="1"/>
    <col min="7683" max="7683" width="18.5703125" style="252" customWidth="1"/>
    <col min="7684" max="7684" width="1.28515625" style="252" customWidth="1"/>
    <col min="7685" max="7685" width="58.85546875" style="252" customWidth="1"/>
    <col min="7686" max="7687" width="11.42578125" style="252"/>
    <col min="7688" max="7688" width="2.140625" style="252" customWidth="1"/>
    <col min="7689" max="7689" width="11.42578125" style="252"/>
    <col min="7690" max="7690" width="9.5703125" style="252" customWidth="1"/>
    <col min="7691" max="7936" width="11.42578125" style="252"/>
    <col min="7937" max="7937" width="0.140625" style="252" customWidth="1"/>
    <col min="7938" max="7938" width="2.7109375" style="252" customWidth="1"/>
    <col min="7939" max="7939" width="18.5703125" style="252" customWidth="1"/>
    <col min="7940" max="7940" width="1.28515625" style="252" customWidth="1"/>
    <col min="7941" max="7941" width="58.85546875" style="252" customWidth="1"/>
    <col min="7942" max="7943" width="11.42578125" style="252"/>
    <col min="7944" max="7944" width="2.140625" style="252" customWidth="1"/>
    <col min="7945" max="7945" width="11.42578125" style="252"/>
    <col min="7946" max="7946" width="9.5703125" style="252" customWidth="1"/>
    <col min="7947" max="8192" width="11.42578125" style="252"/>
    <col min="8193" max="8193" width="0.140625" style="252" customWidth="1"/>
    <col min="8194" max="8194" width="2.7109375" style="252" customWidth="1"/>
    <col min="8195" max="8195" width="18.5703125" style="252" customWidth="1"/>
    <col min="8196" max="8196" width="1.28515625" style="252" customWidth="1"/>
    <col min="8197" max="8197" width="58.85546875" style="252" customWidth="1"/>
    <col min="8198" max="8199" width="11.42578125" style="252"/>
    <col min="8200" max="8200" width="2.140625" style="252" customWidth="1"/>
    <col min="8201" max="8201" width="11.42578125" style="252"/>
    <col min="8202" max="8202" width="9.5703125" style="252" customWidth="1"/>
    <col min="8203" max="8448" width="11.42578125" style="252"/>
    <col min="8449" max="8449" width="0.140625" style="252" customWidth="1"/>
    <col min="8450" max="8450" width="2.7109375" style="252" customWidth="1"/>
    <col min="8451" max="8451" width="18.5703125" style="252" customWidth="1"/>
    <col min="8452" max="8452" width="1.28515625" style="252" customWidth="1"/>
    <col min="8453" max="8453" width="58.85546875" style="252" customWidth="1"/>
    <col min="8454" max="8455" width="11.42578125" style="252"/>
    <col min="8456" max="8456" width="2.140625" style="252" customWidth="1"/>
    <col min="8457" max="8457" width="11.42578125" style="252"/>
    <col min="8458" max="8458" width="9.5703125" style="252" customWidth="1"/>
    <col min="8459" max="8704" width="11.42578125" style="252"/>
    <col min="8705" max="8705" width="0.140625" style="252" customWidth="1"/>
    <col min="8706" max="8706" width="2.7109375" style="252" customWidth="1"/>
    <col min="8707" max="8707" width="18.5703125" style="252" customWidth="1"/>
    <col min="8708" max="8708" width="1.28515625" style="252" customWidth="1"/>
    <col min="8709" max="8709" width="58.85546875" style="252" customWidth="1"/>
    <col min="8710" max="8711" width="11.42578125" style="252"/>
    <col min="8712" max="8712" width="2.140625" style="252" customWidth="1"/>
    <col min="8713" max="8713" width="11.42578125" style="252"/>
    <col min="8714" max="8714" width="9.5703125" style="252" customWidth="1"/>
    <col min="8715" max="8960" width="11.42578125" style="252"/>
    <col min="8961" max="8961" width="0.140625" style="252" customWidth="1"/>
    <col min="8962" max="8962" width="2.7109375" style="252" customWidth="1"/>
    <col min="8963" max="8963" width="18.5703125" style="252" customWidth="1"/>
    <col min="8964" max="8964" width="1.28515625" style="252" customWidth="1"/>
    <col min="8965" max="8965" width="58.85546875" style="252" customWidth="1"/>
    <col min="8966" max="8967" width="11.42578125" style="252"/>
    <col min="8968" max="8968" width="2.140625" style="252" customWidth="1"/>
    <col min="8969" max="8969" width="11.42578125" style="252"/>
    <col min="8970" max="8970" width="9.5703125" style="252" customWidth="1"/>
    <col min="8971" max="9216" width="11.42578125" style="252"/>
    <col min="9217" max="9217" width="0.140625" style="252" customWidth="1"/>
    <col min="9218" max="9218" width="2.7109375" style="252" customWidth="1"/>
    <col min="9219" max="9219" width="18.5703125" style="252" customWidth="1"/>
    <col min="9220" max="9220" width="1.28515625" style="252" customWidth="1"/>
    <col min="9221" max="9221" width="58.85546875" style="252" customWidth="1"/>
    <col min="9222" max="9223" width="11.42578125" style="252"/>
    <col min="9224" max="9224" width="2.140625" style="252" customWidth="1"/>
    <col min="9225" max="9225" width="11.42578125" style="252"/>
    <col min="9226" max="9226" width="9.5703125" style="252" customWidth="1"/>
    <col min="9227" max="9472" width="11.42578125" style="252"/>
    <col min="9473" max="9473" width="0.140625" style="252" customWidth="1"/>
    <col min="9474" max="9474" width="2.7109375" style="252" customWidth="1"/>
    <col min="9475" max="9475" width="18.5703125" style="252" customWidth="1"/>
    <col min="9476" max="9476" width="1.28515625" style="252" customWidth="1"/>
    <col min="9477" max="9477" width="58.85546875" style="252" customWidth="1"/>
    <col min="9478" max="9479" width="11.42578125" style="252"/>
    <col min="9480" max="9480" width="2.140625" style="252" customWidth="1"/>
    <col min="9481" max="9481" width="11.42578125" style="252"/>
    <col min="9482" max="9482" width="9.5703125" style="252" customWidth="1"/>
    <col min="9483" max="9728" width="11.42578125" style="252"/>
    <col min="9729" max="9729" width="0.140625" style="252" customWidth="1"/>
    <col min="9730" max="9730" width="2.7109375" style="252" customWidth="1"/>
    <col min="9731" max="9731" width="18.5703125" style="252" customWidth="1"/>
    <col min="9732" max="9732" width="1.28515625" style="252" customWidth="1"/>
    <col min="9733" max="9733" width="58.85546875" style="252" customWidth="1"/>
    <col min="9734" max="9735" width="11.42578125" style="252"/>
    <col min="9736" max="9736" width="2.140625" style="252" customWidth="1"/>
    <col min="9737" max="9737" width="11.42578125" style="252"/>
    <col min="9738" max="9738" width="9.5703125" style="252" customWidth="1"/>
    <col min="9739" max="9984" width="11.42578125" style="252"/>
    <col min="9985" max="9985" width="0.140625" style="252" customWidth="1"/>
    <col min="9986" max="9986" width="2.7109375" style="252" customWidth="1"/>
    <col min="9987" max="9987" width="18.5703125" style="252" customWidth="1"/>
    <col min="9988" max="9988" width="1.28515625" style="252" customWidth="1"/>
    <col min="9989" max="9989" width="58.85546875" style="252" customWidth="1"/>
    <col min="9990" max="9991" width="11.42578125" style="252"/>
    <col min="9992" max="9992" width="2.140625" style="252" customWidth="1"/>
    <col min="9993" max="9993" width="11.42578125" style="252"/>
    <col min="9994" max="9994" width="9.5703125" style="252" customWidth="1"/>
    <col min="9995" max="10240" width="11.42578125" style="252"/>
    <col min="10241" max="10241" width="0.140625" style="252" customWidth="1"/>
    <col min="10242" max="10242" width="2.7109375" style="252" customWidth="1"/>
    <col min="10243" max="10243" width="18.5703125" style="252" customWidth="1"/>
    <col min="10244" max="10244" width="1.28515625" style="252" customWidth="1"/>
    <col min="10245" max="10245" width="58.85546875" style="252" customWidth="1"/>
    <col min="10246" max="10247" width="11.42578125" style="252"/>
    <col min="10248" max="10248" width="2.140625" style="252" customWidth="1"/>
    <col min="10249" max="10249" width="11.42578125" style="252"/>
    <col min="10250" max="10250" width="9.5703125" style="252" customWidth="1"/>
    <col min="10251" max="10496" width="11.42578125" style="252"/>
    <col min="10497" max="10497" width="0.140625" style="252" customWidth="1"/>
    <col min="10498" max="10498" width="2.7109375" style="252" customWidth="1"/>
    <col min="10499" max="10499" width="18.5703125" style="252" customWidth="1"/>
    <col min="10500" max="10500" width="1.28515625" style="252" customWidth="1"/>
    <col min="10501" max="10501" width="58.85546875" style="252" customWidth="1"/>
    <col min="10502" max="10503" width="11.42578125" style="252"/>
    <col min="10504" max="10504" width="2.140625" style="252" customWidth="1"/>
    <col min="10505" max="10505" width="11.42578125" style="252"/>
    <col min="10506" max="10506" width="9.5703125" style="252" customWidth="1"/>
    <col min="10507" max="10752" width="11.42578125" style="252"/>
    <col min="10753" max="10753" width="0.140625" style="252" customWidth="1"/>
    <col min="10754" max="10754" width="2.7109375" style="252" customWidth="1"/>
    <col min="10755" max="10755" width="18.5703125" style="252" customWidth="1"/>
    <col min="10756" max="10756" width="1.28515625" style="252" customWidth="1"/>
    <col min="10757" max="10757" width="58.85546875" style="252" customWidth="1"/>
    <col min="10758" max="10759" width="11.42578125" style="252"/>
    <col min="10760" max="10760" width="2.140625" style="252" customWidth="1"/>
    <col min="10761" max="10761" width="11.42578125" style="252"/>
    <col min="10762" max="10762" width="9.5703125" style="252" customWidth="1"/>
    <col min="10763" max="11008" width="11.42578125" style="252"/>
    <col min="11009" max="11009" width="0.140625" style="252" customWidth="1"/>
    <col min="11010" max="11010" width="2.7109375" style="252" customWidth="1"/>
    <col min="11011" max="11011" width="18.5703125" style="252" customWidth="1"/>
    <col min="11012" max="11012" width="1.28515625" style="252" customWidth="1"/>
    <col min="11013" max="11013" width="58.85546875" style="252" customWidth="1"/>
    <col min="11014" max="11015" width="11.42578125" style="252"/>
    <col min="11016" max="11016" width="2.140625" style="252" customWidth="1"/>
    <col min="11017" max="11017" width="11.42578125" style="252"/>
    <col min="11018" max="11018" width="9.5703125" style="252" customWidth="1"/>
    <col min="11019" max="11264" width="11.42578125" style="252"/>
    <col min="11265" max="11265" width="0.140625" style="252" customWidth="1"/>
    <col min="11266" max="11266" width="2.7109375" style="252" customWidth="1"/>
    <col min="11267" max="11267" width="18.5703125" style="252" customWidth="1"/>
    <col min="11268" max="11268" width="1.28515625" style="252" customWidth="1"/>
    <col min="11269" max="11269" width="58.85546875" style="252" customWidth="1"/>
    <col min="11270" max="11271" width="11.42578125" style="252"/>
    <col min="11272" max="11272" width="2.140625" style="252" customWidth="1"/>
    <col min="11273" max="11273" width="11.42578125" style="252"/>
    <col min="11274" max="11274" width="9.5703125" style="252" customWidth="1"/>
    <col min="11275" max="11520" width="11.42578125" style="252"/>
    <col min="11521" max="11521" width="0.140625" style="252" customWidth="1"/>
    <col min="11522" max="11522" width="2.7109375" style="252" customWidth="1"/>
    <col min="11523" max="11523" width="18.5703125" style="252" customWidth="1"/>
    <col min="11524" max="11524" width="1.28515625" style="252" customWidth="1"/>
    <col min="11525" max="11525" width="58.85546875" style="252" customWidth="1"/>
    <col min="11526" max="11527" width="11.42578125" style="252"/>
    <col min="11528" max="11528" width="2.140625" style="252" customWidth="1"/>
    <col min="11529" max="11529" width="11.42578125" style="252"/>
    <col min="11530" max="11530" width="9.5703125" style="252" customWidth="1"/>
    <col min="11531" max="11776" width="11.42578125" style="252"/>
    <col min="11777" max="11777" width="0.140625" style="252" customWidth="1"/>
    <col min="11778" max="11778" width="2.7109375" style="252" customWidth="1"/>
    <col min="11779" max="11779" width="18.5703125" style="252" customWidth="1"/>
    <col min="11780" max="11780" width="1.28515625" style="252" customWidth="1"/>
    <col min="11781" max="11781" width="58.85546875" style="252" customWidth="1"/>
    <col min="11782" max="11783" width="11.42578125" style="252"/>
    <col min="11784" max="11784" width="2.140625" style="252" customWidth="1"/>
    <col min="11785" max="11785" width="11.42578125" style="252"/>
    <col min="11786" max="11786" width="9.5703125" style="252" customWidth="1"/>
    <col min="11787" max="12032" width="11.42578125" style="252"/>
    <col min="12033" max="12033" width="0.140625" style="252" customWidth="1"/>
    <col min="12034" max="12034" width="2.7109375" style="252" customWidth="1"/>
    <col min="12035" max="12035" width="18.5703125" style="252" customWidth="1"/>
    <col min="12036" max="12036" width="1.28515625" style="252" customWidth="1"/>
    <col min="12037" max="12037" width="58.85546875" style="252" customWidth="1"/>
    <col min="12038" max="12039" width="11.42578125" style="252"/>
    <col min="12040" max="12040" width="2.140625" style="252" customWidth="1"/>
    <col min="12041" max="12041" width="11.42578125" style="252"/>
    <col min="12042" max="12042" width="9.5703125" style="252" customWidth="1"/>
    <col min="12043" max="12288" width="11.42578125" style="252"/>
    <col min="12289" max="12289" width="0.140625" style="252" customWidth="1"/>
    <col min="12290" max="12290" width="2.7109375" style="252" customWidth="1"/>
    <col min="12291" max="12291" width="18.5703125" style="252" customWidth="1"/>
    <col min="12292" max="12292" width="1.28515625" style="252" customWidth="1"/>
    <col min="12293" max="12293" width="58.85546875" style="252" customWidth="1"/>
    <col min="12294" max="12295" width="11.42578125" style="252"/>
    <col min="12296" max="12296" width="2.140625" style="252" customWidth="1"/>
    <col min="12297" max="12297" width="11.42578125" style="252"/>
    <col min="12298" max="12298" width="9.5703125" style="252" customWidth="1"/>
    <col min="12299" max="12544" width="11.42578125" style="252"/>
    <col min="12545" max="12545" width="0.140625" style="252" customWidth="1"/>
    <col min="12546" max="12546" width="2.7109375" style="252" customWidth="1"/>
    <col min="12547" max="12547" width="18.5703125" style="252" customWidth="1"/>
    <col min="12548" max="12548" width="1.28515625" style="252" customWidth="1"/>
    <col min="12549" max="12549" width="58.85546875" style="252" customWidth="1"/>
    <col min="12550" max="12551" width="11.42578125" style="252"/>
    <col min="12552" max="12552" width="2.140625" style="252" customWidth="1"/>
    <col min="12553" max="12553" width="11.42578125" style="252"/>
    <col min="12554" max="12554" width="9.5703125" style="252" customWidth="1"/>
    <col min="12555" max="12800" width="11.42578125" style="252"/>
    <col min="12801" max="12801" width="0.140625" style="252" customWidth="1"/>
    <col min="12802" max="12802" width="2.7109375" style="252" customWidth="1"/>
    <col min="12803" max="12803" width="18.5703125" style="252" customWidth="1"/>
    <col min="12804" max="12804" width="1.28515625" style="252" customWidth="1"/>
    <col min="12805" max="12805" width="58.85546875" style="252" customWidth="1"/>
    <col min="12806" max="12807" width="11.42578125" style="252"/>
    <col min="12808" max="12808" width="2.140625" style="252" customWidth="1"/>
    <col min="12809" max="12809" width="11.42578125" style="252"/>
    <col min="12810" max="12810" width="9.5703125" style="252" customWidth="1"/>
    <col min="12811" max="13056" width="11.42578125" style="252"/>
    <col min="13057" max="13057" width="0.140625" style="252" customWidth="1"/>
    <col min="13058" max="13058" width="2.7109375" style="252" customWidth="1"/>
    <col min="13059" max="13059" width="18.5703125" style="252" customWidth="1"/>
    <col min="13060" max="13060" width="1.28515625" style="252" customWidth="1"/>
    <col min="13061" max="13061" width="58.85546875" style="252" customWidth="1"/>
    <col min="13062" max="13063" width="11.42578125" style="252"/>
    <col min="13064" max="13064" width="2.140625" style="252" customWidth="1"/>
    <col min="13065" max="13065" width="11.42578125" style="252"/>
    <col min="13066" max="13066" width="9.5703125" style="252" customWidth="1"/>
    <col min="13067" max="13312" width="11.42578125" style="252"/>
    <col min="13313" max="13313" width="0.140625" style="252" customWidth="1"/>
    <col min="13314" max="13314" width="2.7109375" style="252" customWidth="1"/>
    <col min="13315" max="13315" width="18.5703125" style="252" customWidth="1"/>
    <col min="13316" max="13316" width="1.28515625" style="252" customWidth="1"/>
    <col min="13317" max="13317" width="58.85546875" style="252" customWidth="1"/>
    <col min="13318" max="13319" width="11.42578125" style="252"/>
    <col min="13320" max="13320" width="2.140625" style="252" customWidth="1"/>
    <col min="13321" max="13321" width="11.42578125" style="252"/>
    <col min="13322" max="13322" width="9.5703125" style="252" customWidth="1"/>
    <col min="13323" max="13568" width="11.42578125" style="252"/>
    <col min="13569" max="13569" width="0.140625" style="252" customWidth="1"/>
    <col min="13570" max="13570" width="2.7109375" style="252" customWidth="1"/>
    <col min="13571" max="13571" width="18.5703125" style="252" customWidth="1"/>
    <col min="13572" max="13572" width="1.28515625" style="252" customWidth="1"/>
    <col min="13573" max="13573" width="58.85546875" style="252" customWidth="1"/>
    <col min="13574" max="13575" width="11.42578125" style="252"/>
    <col min="13576" max="13576" width="2.140625" style="252" customWidth="1"/>
    <col min="13577" max="13577" width="11.42578125" style="252"/>
    <col min="13578" max="13578" width="9.5703125" style="252" customWidth="1"/>
    <col min="13579" max="13824" width="11.42578125" style="252"/>
    <col min="13825" max="13825" width="0.140625" style="252" customWidth="1"/>
    <col min="13826" max="13826" width="2.7109375" style="252" customWidth="1"/>
    <col min="13827" max="13827" width="18.5703125" style="252" customWidth="1"/>
    <col min="13828" max="13828" width="1.28515625" style="252" customWidth="1"/>
    <col min="13829" max="13829" width="58.85546875" style="252" customWidth="1"/>
    <col min="13830" max="13831" width="11.42578125" style="252"/>
    <col min="13832" max="13832" width="2.140625" style="252" customWidth="1"/>
    <col min="13833" max="13833" width="11.42578125" style="252"/>
    <col min="13834" max="13834" width="9.5703125" style="252" customWidth="1"/>
    <col min="13835" max="14080" width="11.42578125" style="252"/>
    <col min="14081" max="14081" width="0.140625" style="252" customWidth="1"/>
    <col min="14082" max="14082" width="2.7109375" style="252" customWidth="1"/>
    <col min="14083" max="14083" width="18.5703125" style="252" customWidth="1"/>
    <col min="14084" max="14084" width="1.28515625" style="252" customWidth="1"/>
    <col min="14085" max="14085" width="58.85546875" style="252" customWidth="1"/>
    <col min="14086" max="14087" width="11.42578125" style="252"/>
    <col min="14088" max="14088" width="2.140625" style="252" customWidth="1"/>
    <col min="14089" max="14089" width="11.42578125" style="252"/>
    <col min="14090" max="14090" width="9.5703125" style="252" customWidth="1"/>
    <col min="14091" max="14336" width="11.42578125" style="252"/>
    <col min="14337" max="14337" width="0.140625" style="252" customWidth="1"/>
    <col min="14338" max="14338" width="2.7109375" style="252" customWidth="1"/>
    <col min="14339" max="14339" width="18.5703125" style="252" customWidth="1"/>
    <col min="14340" max="14340" width="1.28515625" style="252" customWidth="1"/>
    <col min="14341" max="14341" width="58.85546875" style="252" customWidth="1"/>
    <col min="14342" max="14343" width="11.42578125" style="252"/>
    <col min="14344" max="14344" width="2.140625" style="252" customWidth="1"/>
    <col min="14345" max="14345" width="11.42578125" style="252"/>
    <col min="14346" max="14346" width="9.5703125" style="252" customWidth="1"/>
    <col min="14347" max="14592" width="11.42578125" style="252"/>
    <col min="14593" max="14593" width="0.140625" style="252" customWidth="1"/>
    <col min="14594" max="14594" width="2.7109375" style="252" customWidth="1"/>
    <col min="14595" max="14595" width="18.5703125" style="252" customWidth="1"/>
    <col min="14596" max="14596" width="1.28515625" style="252" customWidth="1"/>
    <col min="14597" max="14597" width="58.85546875" style="252" customWidth="1"/>
    <col min="14598" max="14599" width="11.42578125" style="252"/>
    <col min="14600" max="14600" width="2.140625" style="252" customWidth="1"/>
    <col min="14601" max="14601" width="11.42578125" style="252"/>
    <col min="14602" max="14602" width="9.5703125" style="252" customWidth="1"/>
    <col min="14603" max="14848" width="11.42578125" style="252"/>
    <col min="14849" max="14849" width="0.140625" style="252" customWidth="1"/>
    <col min="14850" max="14850" width="2.7109375" style="252" customWidth="1"/>
    <col min="14851" max="14851" width="18.5703125" style="252" customWidth="1"/>
    <col min="14852" max="14852" width="1.28515625" style="252" customWidth="1"/>
    <col min="14853" max="14853" width="58.85546875" style="252" customWidth="1"/>
    <col min="14854" max="14855" width="11.42578125" style="252"/>
    <col min="14856" max="14856" width="2.140625" style="252" customWidth="1"/>
    <col min="14857" max="14857" width="11.42578125" style="252"/>
    <col min="14858" max="14858" width="9.5703125" style="252" customWidth="1"/>
    <col min="14859" max="15104" width="11.42578125" style="252"/>
    <col min="15105" max="15105" width="0.140625" style="252" customWidth="1"/>
    <col min="15106" max="15106" width="2.7109375" style="252" customWidth="1"/>
    <col min="15107" max="15107" width="18.5703125" style="252" customWidth="1"/>
    <col min="15108" max="15108" width="1.28515625" style="252" customWidth="1"/>
    <col min="15109" max="15109" width="58.85546875" style="252" customWidth="1"/>
    <col min="15110" max="15111" width="11.42578125" style="252"/>
    <col min="15112" max="15112" width="2.140625" style="252" customWidth="1"/>
    <col min="15113" max="15113" width="11.42578125" style="252"/>
    <col min="15114" max="15114" width="9.5703125" style="252" customWidth="1"/>
    <col min="15115" max="15360" width="11.42578125" style="252"/>
    <col min="15361" max="15361" width="0.140625" style="252" customWidth="1"/>
    <col min="15362" max="15362" width="2.7109375" style="252" customWidth="1"/>
    <col min="15363" max="15363" width="18.5703125" style="252" customWidth="1"/>
    <col min="15364" max="15364" width="1.28515625" style="252" customWidth="1"/>
    <col min="15365" max="15365" width="58.85546875" style="252" customWidth="1"/>
    <col min="15366" max="15367" width="11.42578125" style="252"/>
    <col min="15368" max="15368" width="2.140625" style="252" customWidth="1"/>
    <col min="15369" max="15369" width="11.42578125" style="252"/>
    <col min="15370" max="15370" width="9.5703125" style="252" customWidth="1"/>
    <col min="15371" max="15616" width="11.42578125" style="252"/>
    <col min="15617" max="15617" width="0.140625" style="252" customWidth="1"/>
    <col min="15618" max="15618" width="2.7109375" style="252" customWidth="1"/>
    <col min="15619" max="15619" width="18.5703125" style="252" customWidth="1"/>
    <col min="15620" max="15620" width="1.28515625" style="252" customWidth="1"/>
    <col min="15621" max="15621" width="58.85546875" style="252" customWidth="1"/>
    <col min="15622" max="15623" width="11.42578125" style="252"/>
    <col min="15624" max="15624" width="2.140625" style="252" customWidth="1"/>
    <col min="15625" max="15625" width="11.42578125" style="252"/>
    <col min="15626" max="15626" width="9.5703125" style="252" customWidth="1"/>
    <col min="15627" max="15872" width="11.42578125" style="252"/>
    <col min="15873" max="15873" width="0.140625" style="252" customWidth="1"/>
    <col min="15874" max="15874" width="2.7109375" style="252" customWidth="1"/>
    <col min="15875" max="15875" width="18.5703125" style="252" customWidth="1"/>
    <col min="15876" max="15876" width="1.28515625" style="252" customWidth="1"/>
    <col min="15877" max="15877" width="58.85546875" style="252" customWidth="1"/>
    <col min="15878" max="15879" width="11.42578125" style="252"/>
    <col min="15880" max="15880" width="2.140625" style="252" customWidth="1"/>
    <col min="15881" max="15881" width="11.42578125" style="252"/>
    <col min="15882" max="15882" width="9.5703125" style="252" customWidth="1"/>
    <col min="15883" max="16128" width="11.42578125" style="252"/>
    <col min="16129" max="16129" width="0.140625" style="252" customWidth="1"/>
    <col min="16130" max="16130" width="2.7109375" style="252" customWidth="1"/>
    <col min="16131" max="16131" width="18.5703125" style="252" customWidth="1"/>
    <col min="16132" max="16132" width="1.28515625" style="252" customWidth="1"/>
    <col min="16133" max="16133" width="58.85546875" style="252" customWidth="1"/>
    <col min="16134" max="16135" width="11.42578125" style="252"/>
    <col min="16136" max="16136" width="2.140625" style="252" customWidth="1"/>
    <col min="16137" max="16137" width="11.42578125" style="252"/>
    <col min="16138" max="16138" width="9.5703125" style="252" customWidth="1"/>
    <col min="16139" max="16384" width="11.42578125" style="252"/>
  </cols>
  <sheetData>
    <row r="1" spans="2:10" s="240" customFormat="1" ht="0.75" customHeight="1"/>
    <row r="2" spans="2:10" s="240" customFormat="1" ht="21" customHeight="1">
      <c r="E2" s="66" t="s">
        <v>36</v>
      </c>
    </row>
    <row r="3" spans="2:10" s="240" customFormat="1" ht="15" customHeight="1">
      <c r="E3" s="921" t="s">
        <v>538</v>
      </c>
    </row>
    <row r="4" spans="2:10" s="242" customFormat="1" ht="20.25" customHeight="1">
      <c r="B4" s="241"/>
      <c r="C4" s="6" t="str">
        <f>Indice!C4</f>
        <v>Producción de energía eléctrica</v>
      </c>
    </row>
    <row r="5" spans="2:10" s="242" customFormat="1" ht="12.75" customHeight="1">
      <c r="B5" s="241"/>
      <c r="C5" s="243"/>
      <c r="G5" s="261"/>
    </row>
    <row r="6" spans="2:10" s="242" customFormat="1" ht="13.5" customHeight="1">
      <c r="B6" s="241"/>
      <c r="C6" s="244"/>
      <c r="D6" s="245"/>
      <c r="E6" s="245"/>
    </row>
    <row r="7" spans="2:10" s="242" customFormat="1" ht="12.75" customHeight="1">
      <c r="B7" s="241"/>
      <c r="C7" s="1026" t="s">
        <v>563</v>
      </c>
      <c r="D7" s="245"/>
      <c r="E7" s="609"/>
      <c r="H7" s="246"/>
      <c r="I7" s="246"/>
    </row>
    <row r="8" spans="2:10" s="242" customFormat="1" ht="12.75" customHeight="1">
      <c r="B8" s="241"/>
      <c r="C8" s="1026"/>
      <c r="D8" s="245"/>
      <c r="E8" s="609"/>
      <c r="F8" s="246"/>
      <c r="G8" s="247"/>
      <c r="H8" s="248"/>
      <c r="I8" s="248"/>
      <c r="J8" s="249"/>
    </row>
    <row r="9" spans="2:10" s="242" customFormat="1" ht="12.75" customHeight="1">
      <c r="B9" s="241"/>
      <c r="C9" s="1026"/>
      <c r="D9" s="245"/>
      <c r="E9" s="609"/>
      <c r="F9" s="246"/>
      <c r="G9" s="247"/>
      <c r="H9" s="249"/>
      <c r="I9" s="249"/>
      <c r="J9" s="248"/>
    </row>
    <row r="10" spans="2:10" s="242" customFormat="1" ht="12.75" customHeight="1">
      <c r="B10" s="241"/>
      <c r="C10" s="358" t="s">
        <v>1</v>
      </c>
      <c r="D10" s="245"/>
      <c r="E10" s="609"/>
      <c r="F10" s="246"/>
      <c r="G10" s="247"/>
      <c r="H10" s="249"/>
      <c r="I10" s="249"/>
      <c r="J10" s="248"/>
    </row>
    <row r="11" spans="2:10" s="242" customFormat="1" ht="12.75" customHeight="1">
      <c r="B11" s="241"/>
      <c r="D11" s="245"/>
      <c r="E11" s="610"/>
      <c r="F11" s="246"/>
      <c r="G11" s="247"/>
      <c r="H11" s="249"/>
      <c r="I11" s="249"/>
      <c r="J11" s="248"/>
    </row>
    <row r="12" spans="2:10" s="242" customFormat="1" ht="12.75" customHeight="1">
      <c r="B12" s="241"/>
      <c r="D12" s="245"/>
      <c r="E12" s="610"/>
      <c r="F12" s="246"/>
      <c r="G12" s="247"/>
      <c r="H12" s="249"/>
      <c r="I12" s="249"/>
      <c r="J12" s="248"/>
    </row>
    <row r="13" spans="2:10" s="242" customFormat="1" ht="12.75" customHeight="1">
      <c r="B13" s="241"/>
      <c r="C13" s="250"/>
      <c r="D13" s="245"/>
      <c r="E13" s="610"/>
      <c r="F13" s="246"/>
      <c r="G13" s="247"/>
      <c r="H13" s="249"/>
      <c r="I13" s="249"/>
      <c r="J13" s="248"/>
    </row>
    <row r="14" spans="2:10" s="242" customFormat="1" ht="12.75" customHeight="1">
      <c r="B14" s="241"/>
      <c r="C14" s="250"/>
      <c r="D14" s="245"/>
      <c r="E14" s="610"/>
      <c r="F14" s="246"/>
      <c r="G14" s="247"/>
      <c r="H14" s="249"/>
      <c r="I14" s="249"/>
      <c r="J14" s="248"/>
    </row>
    <row r="15" spans="2:10" s="242" customFormat="1" ht="12.75" customHeight="1">
      <c r="B15" s="241"/>
      <c r="C15" s="250"/>
      <c r="D15" s="245"/>
      <c r="E15" s="610"/>
      <c r="F15" s="246"/>
      <c r="G15" s="247"/>
      <c r="H15" s="249"/>
      <c r="I15" s="249"/>
      <c r="J15" s="248"/>
    </row>
    <row r="16" spans="2:10" s="242" customFormat="1" ht="12.75" customHeight="1">
      <c r="B16" s="241"/>
      <c r="D16" s="245"/>
      <c r="E16" s="610"/>
      <c r="F16" s="246"/>
      <c r="G16" s="247"/>
      <c r="H16" s="249"/>
      <c r="I16" s="249"/>
      <c r="J16" s="248"/>
    </row>
    <row r="17" spans="2:10" s="242" customFormat="1" ht="12.75" customHeight="1">
      <c r="B17" s="241"/>
      <c r="D17" s="245"/>
      <c r="E17" s="610"/>
      <c r="F17" s="246"/>
      <c r="G17" s="247"/>
      <c r="H17" s="249"/>
      <c r="I17" s="249"/>
      <c r="J17" s="248"/>
    </row>
    <row r="18" spans="2:10" s="242" customFormat="1" ht="12.75" customHeight="1">
      <c r="B18" s="241"/>
      <c r="C18" s="250"/>
      <c r="D18" s="245"/>
      <c r="E18" s="610"/>
      <c r="F18" s="246"/>
      <c r="G18" s="247"/>
      <c r="H18" s="249"/>
      <c r="I18" s="249"/>
      <c r="J18" s="248"/>
    </row>
    <row r="19" spans="2:10" s="242" customFormat="1" ht="12.75" customHeight="1">
      <c r="B19" s="241"/>
      <c r="C19" s="244"/>
      <c r="D19" s="245"/>
      <c r="E19" s="610"/>
      <c r="F19" s="246"/>
      <c r="H19" s="249"/>
      <c r="I19" s="249"/>
      <c r="J19" s="248"/>
    </row>
    <row r="20" spans="2:10" s="242" customFormat="1" ht="12.75" customHeight="1">
      <c r="B20" s="241"/>
      <c r="C20" s="244"/>
      <c r="D20" s="245"/>
      <c r="E20" s="610"/>
      <c r="F20" s="246"/>
      <c r="H20" s="248"/>
      <c r="I20" s="248"/>
      <c r="J20" s="248"/>
    </row>
    <row r="21" spans="2:10" s="242" customFormat="1" ht="12.75" customHeight="1">
      <c r="B21" s="241"/>
      <c r="C21" s="244"/>
      <c r="D21" s="245"/>
      <c r="E21" s="610"/>
    </row>
    <row r="22" spans="2:10" ht="12.75" customHeight="1">
      <c r="C22" s="254"/>
      <c r="E22" s="785"/>
    </row>
    <row r="23" spans="2:10">
      <c r="C23" s="254"/>
      <c r="F23" s="246"/>
      <c r="H23" s="248"/>
      <c r="I23" s="248"/>
      <c r="J23" s="249"/>
    </row>
    <row r="24" spans="2:10">
      <c r="C24" s="254"/>
      <c r="F24" s="246"/>
      <c r="H24" s="248"/>
      <c r="I24" s="248"/>
      <c r="J24" s="249"/>
    </row>
    <row r="25" spans="2:10">
      <c r="C25" s="254"/>
      <c r="F25" s="246"/>
      <c r="H25" s="249"/>
      <c r="I25" s="249"/>
      <c r="J25" s="248"/>
    </row>
    <row r="26" spans="2:10">
      <c r="C26" s="254"/>
      <c r="F26" s="246"/>
      <c r="H26" s="249"/>
      <c r="I26" s="249"/>
      <c r="J26" s="248"/>
    </row>
    <row r="27" spans="2:10" ht="12.75" customHeight="1">
      <c r="F27" s="246"/>
      <c r="H27" s="249"/>
      <c r="I27" s="249"/>
      <c r="J27" s="248"/>
    </row>
    <row r="28" spans="2:10">
      <c r="F28" s="246"/>
      <c r="H28" s="249"/>
      <c r="I28" s="249"/>
      <c r="J28" s="248"/>
    </row>
    <row r="29" spans="2:10">
      <c r="F29" s="246"/>
      <c r="H29" s="249"/>
      <c r="I29" s="249"/>
      <c r="J29" s="248"/>
    </row>
    <row r="30" spans="2:10">
      <c r="F30" s="246"/>
      <c r="H30" s="249"/>
      <c r="I30" s="249"/>
      <c r="J30" s="248"/>
    </row>
    <row r="31" spans="2:10">
      <c r="F31" s="246"/>
      <c r="H31" s="249"/>
      <c r="I31" s="249"/>
      <c r="J31" s="248"/>
    </row>
    <row r="32" spans="2:10">
      <c r="F32" s="246"/>
      <c r="H32" s="249"/>
      <c r="I32" s="249"/>
      <c r="J32" s="248"/>
    </row>
    <row r="33" spans="5:10">
      <c r="F33" s="246"/>
      <c r="H33" s="249"/>
      <c r="I33" s="249"/>
      <c r="J33" s="248"/>
    </row>
    <row r="34" spans="5:10">
      <c r="F34" s="246"/>
      <c r="H34" s="249"/>
      <c r="I34" s="249"/>
      <c r="J34" s="248"/>
    </row>
    <row r="35" spans="5:10">
      <c r="F35" s="246"/>
      <c r="H35" s="249"/>
      <c r="I35" s="249"/>
      <c r="J35" s="248"/>
    </row>
    <row r="36" spans="5:10">
      <c r="F36" s="246"/>
      <c r="H36" s="249"/>
      <c r="I36" s="249"/>
      <c r="J36" s="248"/>
    </row>
    <row r="37" spans="5:10">
      <c r="E37" s="251"/>
    </row>
  </sheetData>
  <mergeCells count="1">
    <mergeCell ref="C7:C9"/>
  </mergeCells>
  <hyperlinks>
    <hyperlink ref="C4" location="Indice!A1" display="Indice!A1"/>
  </hyperlinks>
  <printOptions horizontalCentered="1" verticalCentered="1"/>
  <pageMargins left="0.78740157480314965" right="0.78740157480314965" top="0.98425196850393704" bottom="0.98425196850393704" header="0" footer="0"/>
  <pageSetup paperSize="9" orientation="landscape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1:K28"/>
  <sheetViews>
    <sheetView showGridLines="0" showRowColHeaders="0" zoomScaleNormal="100" workbookViewId="0">
      <selection activeCell="E7" sqref="E7:E24"/>
    </sheetView>
  </sheetViews>
  <sheetFormatPr baseColWidth="10" defaultRowHeight="12.75"/>
  <cols>
    <col min="1" max="1" width="0.140625" style="222" customWidth="1"/>
    <col min="2" max="2" width="2.7109375" style="222" customWidth="1"/>
    <col min="3" max="3" width="23.7109375" style="222" customWidth="1"/>
    <col min="4" max="4" width="1.28515625" style="222" customWidth="1"/>
    <col min="5" max="5" width="105.7109375" style="222" customWidth="1"/>
    <col min="6" max="10" width="10.7109375" style="225" customWidth="1"/>
    <col min="11" max="256" width="11.42578125" style="225"/>
    <col min="257" max="257" width="0.140625" style="225" customWidth="1"/>
    <col min="258" max="258" width="2.7109375" style="225" customWidth="1"/>
    <col min="259" max="259" width="18.5703125" style="225" customWidth="1"/>
    <col min="260" max="260" width="1.28515625" style="225" customWidth="1"/>
    <col min="261" max="261" width="30.7109375" style="225" customWidth="1"/>
    <col min="262" max="266" width="10.7109375" style="225" customWidth="1"/>
    <col min="267" max="512" width="11.42578125" style="225"/>
    <col min="513" max="513" width="0.140625" style="225" customWidth="1"/>
    <col min="514" max="514" width="2.7109375" style="225" customWidth="1"/>
    <col min="515" max="515" width="18.5703125" style="225" customWidth="1"/>
    <col min="516" max="516" width="1.28515625" style="225" customWidth="1"/>
    <col min="517" max="517" width="30.7109375" style="225" customWidth="1"/>
    <col min="518" max="522" width="10.7109375" style="225" customWidth="1"/>
    <col min="523" max="768" width="11.42578125" style="225"/>
    <col min="769" max="769" width="0.140625" style="225" customWidth="1"/>
    <col min="770" max="770" width="2.7109375" style="225" customWidth="1"/>
    <col min="771" max="771" width="18.5703125" style="225" customWidth="1"/>
    <col min="772" max="772" width="1.28515625" style="225" customWidth="1"/>
    <col min="773" max="773" width="30.7109375" style="225" customWidth="1"/>
    <col min="774" max="778" width="10.7109375" style="225" customWidth="1"/>
    <col min="779" max="1024" width="11.42578125" style="225"/>
    <col min="1025" max="1025" width="0.140625" style="225" customWidth="1"/>
    <col min="1026" max="1026" width="2.7109375" style="225" customWidth="1"/>
    <col min="1027" max="1027" width="18.5703125" style="225" customWidth="1"/>
    <col min="1028" max="1028" width="1.28515625" style="225" customWidth="1"/>
    <col min="1029" max="1029" width="30.7109375" style="225" customWidth="1"/>
    <col min="1030" max="1034" width="10.7109375" style="225" customWidth="1"/>
    <col min="1035" max="1280" width="11.42578125" style="225"/>
    <col min="1281" max="1281" width="0.140625" style="225" customWidth="1"/>
    <col min="1282" max="1282" width="2.7109375" style="225" customWidth="1"/>
    <col min="1283" max="1283" width="18.5703125" style="225" customWidth="1"/>
    <col min="1284" max="1284" width="1.28515625" style="225" customWidth="1"/>
    <col min="1285" max="1285" width="30.7109375" style="225" customWidth="1"/>
    <col min="1286" max="1290" width="10.7109375" style="225" customWidth="1"/>
    <col min="1291" max="1536" width="11.42578125" style="225"/>
    <col min="1537" max="1537" width="0.140625" style="225" customWidth="1"/>
    <col min="1538" max="1538" width="2.7109375" style="225" customWidth="1"/>
    <col min="1539" max="1539" width="18.5703125" style="225" customWidth="1"/>
    <col min="1540" max="1540" width="1.28515625" style="225" customWidth="1"/>
    <col min="1541" max="1541" width="30.7109375" style="225" customWidth="1"/>
    <col min="1542" max="1546" width="10.7109375" style="225" customWidth="1"/>
    <col min="1547" max="1792" width="11.42578125" style="225"/>
    <col min="1793" max="1793" width="0.140625" style="225" customWidth="1"/>
    <col min="1794" max="1794" width="2.7109375" style="225" customWidth="1"/>
    <col min="1795" max="1795" width="18.5703125" style="225" customWidth="1"/>
    <col min="1796" max="1796" width="1.28515625" style="225" customWidth="1"/>
    <col min="1797" max="1797" width="30.7109375" style="225" customWidth="1"/>
    <col min="1798" max="1802" width="10.7109375" style="225" customWidth="1"/>
    <col min="1803" max="2048" width="11.42578125" style="225"/>
    <col min="2049" max="2049" width="0.140625" style="225" customWidth="1"/>
    <col min="2050" max="2050" width="2.7109375" style="225" customWidth="1"/>
    <col min="2051" max="2051" width="18.5703125" style="225" customWidth="1"/>
    <col min="2052" max="2052" width="1.28515625" style="225" customWidth="1"/>
    <col min="2053" max="2053" width="30.7109375" style="225" customWidth="1"/>
    <col min="2054" max="2058" width="10.7109375" style="225" customWidth="1"/>
    <col min="2059" max="2304" width="11.42578125" style="225"/>
    <col min="2305" max="2305" width="0.140625" style="225" customWidth="1"/>
    <col min="2306" max="2306" width="2.7109375" style="225" customWidth="1"/>
    <col min="2307" max="2307" width="18.5703125" style="225" customWidth="1"/>
    <col min="2308" max="2308" width="1.28515625" style="225" customWidth="1"/>
    <col min="2309" max="2309" width="30.7109375" style="225" customWidth="1"/>
    <col min="2310" max="2314" width="10.7109375" style="225" customWidth="1"/>
    <col min="2315" max="2560" width="11.42578125" style="225"/>
    <col min="2561" max="2561" width="0.140625" style="225" customWidth="1"/>
    <col min="2562" max="2562" width="2.7109375" style="225" customWidth="1"/>
    <col min="2563" max="2563" width="18.5703125" style="225" customWidth="1"/>
    <col min="2564" max="2564" width="1.28515625" style="225" customWidth="1"/>
    <col min="2565" max="2565" width="30.7109375" style="225" customWidth="1"/>
    <col min="2566" max="2570" width="10.7109375" style="225" customWidth="1"/>
    <col min="2571" max="2816" width="11.42578125" style="225"/>
    <col min="2817" max="2817" width="0.140625" style="225" customWidth="1"/>
    <col min="2818" max="2818" width="2.7109375" style="225" customWidth="1"/>
    <col min="2819" max="2819" width="18.5703125" style="225" customWidth="1"/>
    <col min="2820" max="2820" width="1.28515625" style="225" customWidth="1"/>
    <col min="2821" max="2821" width="30.7109375" style="225" customWidth="1"/>
    <col min="2822" max="2826" width="10.7109375" style="225" customWidth="1"/>
    <col min="2827" max="3072" width="11.42578125" style="225"/>
    <col min="3073" max="3073" width="0.140625" style="225" customWidth="1"/>
    <col min="3074" max="3074" width="2.7109375" style="225" customWidth="1"/>
    <col min="3075" max="3075" width="18.5703125" style="225" customWidth="1"/>
    <col min="3076" max="3076" width="1.28515625" style="225" customWidth="1"/>
    <col min="3077" max="3077" width="30.7109375" style="225" customWidth="1"/>
    <col min="3078" max="3082" width="10.7109375" style="225" customWidth="1"/>
    <col min="3083" max="3328" width="11.42578125" style="225"/>
    <col min="3329" max="3329" width="0.140625" style="225" customWidth="1"/>
    <col min="3330" max="3330" width="2.7109375" style="225" customWidth="1"/>
    <col min="3331" max="3331" width="18.5703125" style="225" customWidth="1"/>
    <col min="3332" max="3332" width="1.28515625" style="225" customWidth="1"/>
    <col min="3333" max="3333" width="30.7109375" style="225" customWidth="1"/>
    <col min="3334" max="3338" width="10.7109375" style="225" customWidth="1"/>
    <col min="3339" max="3584" width="11.42578125" style="225"/>
    <col min="3585" max="3585" width="0.140625" style="225" customWidth="1"/>
    <col min="3586" max="3586" width="2.7109375" style="225" customWidth="1"/>
    <col min="3587" max="3587" width="18.5703125" style="225" customWidth="1"/>
    <col min="3588" max="3588" width="1.28515625" style="225" customWidth="1"/>
    <col min="3589" max="3589" width="30.7109375" style="225" customWidth="1"/>
    <col min="3590" max="3594" width="10.7109375" style="225" customWidth="1"/>
    <col min="3595" max="3840" width="11.42578125" style="225"/>
    <col min="3841" max="3841" width="0.140625" style="225" customWidth="1"/>
    <col min="3842" max="3842" width="2.7109375" style="225" customWidth="1"/>
    <col min="3843" max="3843" width="18.5703125" style="225" customWidth="1"/>
    <col min="3844" max="3844" width="1.28515625" style="225" customWidth="1"/>
    <col min="3845" max="3845" width="30.7109375" style="225" customWidth="1"/>
    <col min="3846" max="3850" width="10.7109375" style="225" customWidth="1"/>
    <col min="3851" max="4096" width="11.42578125" style="225"/>
    <col min="4097" max="4097" width="0.140625" style="225" customWidth="1"/>
    <col min="4098" max="4098" width="2.7109375" style="225" customWidth="1"/>
    <col min="4099" max="4099" width="18.5703125" style="225" customWidth="1"/>
    <col min="4100" max="4100" width="1.28515625" style="225" customWidth="1"/>
    <col min="4101" max="4101" width="30.7109375" style="225" customWidth="1"/>
    <col min="4102" max="4106" width="10.7109375" style="225" customWidth="1"/>
    <col min="4107" max="4352" width="11.42578125" style="225"/>
    <col min="4353" max="4353" width="0.140625" style="225" customWidth="1"/>
    <col min="4354" max="4354" width="2.7109375" style="225" customWidth="1"/>
    <col min="4355" max="4355" width="18.5703125" style="225" customWidth="1"/>
    <col min="4356" max="4356" width="1.28515625" style="225" customWidth="1"/>
    <col min="4357" max="4357" width="30.7109375" style="225" customWidth="1"/>
    <col min="4358" max="4362" width="10.7109375" style="225" customWidth="1"/>
    <col min="4363" max="4608" width="11.42578125" style="225"/>
    <col min="4609" max="4609" width="0.140625" style="225" customWidth="1"/>
    <col min="4610" max="4610" width="2.7109375" style="225" customWidth="1"/>
    <col min="4611" max="4611" width="18.5703125" style="225" customWidth="1"/>
    <col min="4612" max="4612" width="1.28515625" style="225" customWidth="1"/>
    <col min="4613" max="4613" width="30.7109375" style="225" customWidth="1"/>
    <col min="4614" max="4618" width="10.7109375" style="225" customWidth="1"/>
    <col min="4619" max="4864" width="11.42578125" style="225"/>
    <col min="4865" max="4865" width="0.140625" style="225" customWidth="1"/>
    <col min="4866" max="4866" width="2.7109375" style="225" customWidth="1"/>
    <col min="4867" max="4867" width="18.5703125" style="225" customWidth="1"/>
    <col min="4868" max="4868" width="1.28515625" style="225" customWidth="1"/>
    <col min="4869" max="4869" width="30.7109375" style="225" customWidth="1"/>
    <col min="4870" max="4874" width="10.7109375" style="225" customWidth="1"/>
    <col min="4875" max="5120" width="11.42578125" style="225"/>
    <col min="5121" max="5121" width="0.140625" style="225" customWidth="1"/>
    <col min="5122" max="5122" width="2.7109375" style="225" customWidth="1"/>
    <col min="5123" max="5123" width="18.5703125" style="225" customWidth="1"/>
    <col min="5124" max="5124" width="1.28515625" style="225" customWidth="1"/>
    <col min="5125" max="5125" width="30.7109375" style="225" customWidth="1"/>
    <col min="5126" max="5130" width="10.7109375" style="225" customWidth="1"/>
    <col min="5131" max="5376" width="11.42578125" style="225"/>
    <col min="5377" max="5377" width="0.140625" style="225" customWidth="1"/>
    <col min="5378" max="5378" width="2.7109375" style="225" customWidth="1"/>
    <col min="5379" max="5379" width="18.5703125" style="225" customWidth="1"/>
    <col min="5380" max="5380" width="1.28515625" style="225" customWidth="1"/>
    <col min="5381" max="5381" width="30.7109375" style="225" customWidth="1"/>
    <col min="5382" max="5386" width="10.7109375" style="225" customWidth="1"/>
    <col min="5387" max="5632" width="11.42578125" style="225"/>
    <col min="5633" max="5633" width="0.140625" style="225" customWidth="1"/>
    <col min="5634" max="5634" width="2.7109375" style="225" customWidth="1"/>
    <col min="5635" max="5635" width="18.5703125" style="225" customWidth="1"/>
    <col min="5636" max="5636" width="1.28515625" style="225" customWidth="1"/>
    <col min="5637" max="5637" width="30.7109375" style="225" customWidth="1"/>
    <col min="5638" max="5642" width="10.7109375" style="225" customWidth="1"/>
    <col min="5643" max="5888" width="11.42578125" style="225"/>
    <col min="5889" max="5889" width="0.140625" style="225" customWidth="1"/>
    <col min="5890" max="5890" width="2.7109375" style="225" customWidth="1"/>
    <col min="5891" max="5891" width="18.5703125" style="225" customWidth="1"/>
    <col min="5892" max="5892" width="1.28515625" style="225" customWidth="1"/>
    <col min="5893" max="5893" width="30.7109375" style="225" customWidth="1"/>
    <col min="5894" max="5898" width="10.7109375" style="225" customWidth="1"/>
    <col min="5899" max="6144" width="11.42578125" style="225"/>
    <col min="6145" max="6145" width="0.140625" style="225" customWidth="1"/>
    <col min="6146" max="6146" width="2.7109375" style="225" customWidth="1"/>
    <col min="6147" max="6147" width="18.5703125" style="225" customWidth="1"/>
    <col min="6148" max="6148" width="1.28515625" style="225" customWidth="1"/>
    <col min="6149" max="6149" width="30.7109375" style="225" customWidth="1"/>
    <col min="6150" max="6154" width="10.7109375" style="225" customWidth="1"/>
    <col min="6155" max="6400" width="11.42578125" style="225"/>
    <col min="6401" max="6401" width="0.140625" style="225" customWidth="1"/>
    <col min="6402" max="6402" width="2.7109375" style="225" customWidth="1"/>
    <col min="6403" max="6403" width="18.5703125" style="225" customWidth="1"/>
    <col min="6404" max="6404" width="1.28515625" style="225" customWidth="1"/>
    <col min="6405" max="6405" width="30.7109375" style="225" customWidth="1"/>
    <col min="6406" max="6410" width="10.7109375" style="225" customWidth="1"/>
    <col min="6411" max="6656" width="11.42578125" style="225"/>
    <col min="6657" max="6657" width="0.140625" style="225" customWidth="1"/>
    <col min="6658" max="6658" width="2.7109375" style="225" customWidth="1"/>
    <col min="6659" max="6659" width="18.5703125" style="225" customWidth="1"/>
    <col min="6660" max="6660" width="1.28515625" style="225" customWidth="1"/>
    <col min="6661" max="6661" width="30.7109375" style="225" customWidth="1"/>
    <col min="6662" max="6666" width="10.7109375" style="225" customWidth="1"/>
    <col min="6667" max="6912" width="11.42578125" style="225"/>
    <col min="6913" max="6913" width="0.140625" style="225" customWidth="1"/>
    <col min="6914" max="6914" width="2.7109375" style="225" customWidth="1"/>
    <col min="6915" max="6915" width="18.5703125" style="225" customWidth="1"/>
    <col min="6916" max="6916" width="1.28515625" style="225" customWidth="1"/>
    <col min="6917" max="6917" width="30.7109375" style="225" customWidth="1"/>
    <col min="6918" max="6922" width="10.7109375" style="225" customWidth="1"/>
    <col min="6923" max="7168" width="11.42578125" style="225"/>
    <col min="7169" max="7169" width="0.140625" style="225" customWidth="1"/>
    <col min="7170" max="7170" width="2.7109375" style="225" customWidth="1"/>
    <col min="7171" max="7171" width="18.5703125" style="225" customWidth="1"/>
    <col min="7172" max="7172" width="1.28515625" style="225" customWidth="1"/>
    <col min="7173" max="7173" width="30.7109375" style="225" customWidth="1"/>
    <col min="7174" max="7178" width="10.7109375" style="225" customWidth="1"/>
    <col min="7179" max="7424" width="11.42578125" style="225"/>
    <col min="7425" max="7425" width="0.140625" style="225" customWidth="1"/>
    <col min="7426" max="7426" width="2.7109375" style="225" customWidth="1"/>
    <col min="7427" max="7427" width="18.5703125" style="225" customWidth="1"/>
    <col min="7428" max="7428" width="1.28515625" style="225" customWidth="1"/>
    <col min="7429" max="7429" width="30.7109375" style="225" customWidth="1"/>
    <col min="7430" max="7434" width="10.7109375" style="225" customWidth="1"/>
    <col min="7435" max="7680" width="11.42578125" style="225"/>
    <col min="7681" max="7681" width="0.140625" style="225" customWidth="1"/>
    <col min="7682" max="7682" width="2.7109375" style="225" customWidth="1"/>
    <col min="7683" max="7683" width="18.5703125" style="225" customWidth="1"/>
    <col min="7684" max="7684" width="1.28515625" style="225" customWidth="1"/>
    <col min="7685" max="7685" width="30.7109375" style="225" customWidth="1"/>
    <col min="7686" max="7690" width="10.7109375" style="225" customWidth="1"/>
    <col min="7691" max="7936" width="11.42578125" style="225"/>
    <col min="7937" max="7937" width="0.140625" style="225" customWidth="1"/>
    <col min="7938" max="7938" width="2.7109375" style="225" customWidth="1"/>
    <col min="7939" max="7939" width="18.5703125" style="225" customWidth="1"/>
    <col min="7940" max="7940" width="1.28515625" style="225" customWidth="1"/>
    <col min="7941" max="7941" width="30.7109375" style="225" customWidth="1"/>
    <col min="7942" max="7946" width="10.7109375" style="225" customWidth="1"/>
    <col min="7947" max="8192" width="11.42578125" style="225"/>
    <col min="8193" max="8193" width="0.140625" style="225" customWidth="1"/>
    <col min="8194" max="8194" width="2.7109375" style="225" customWidth="1"/>
    <col min="8195" max="8195" width="18.5703125" style="225" customWidth="1"/>
    <col min="8196" max="8196" width="1.28515625" style="225" customWidth="1"/>
    <col min="8197" max="8197" width="30.7109375" style="225" customWidth="1"/>
    <col min="8198" max="8202" width="10.7109375" style="225" customWidth="1"/>
    <col min="8203" max="8448" width="11.42578125" style="225"/>
    <col min="8449" max="8449" width="0.140625" style="225" customWidth="1"/>
    <col min="8450" max="8450" width="2.7109375" style="225" customWidth="1"/>
    <col min="8451" max="8451" width="18.5703125" style="225" customWidth="1"/>
    <col min="8452" max="8452" width="1.28515625" style="225" customWidth="1"/>
    <col min="8453" max="8453" width="30.7109375" style="225" customWidth="1"/>
    <col min="8454" max="8458" width="10.7109375" style="225" customWidth="1"/>
    <col min="8459" max="8704" width="11.42578125" style="225"/>
    <col min="8705" max="8705" width="0.140625" style="225" customWidth="1"/>
    <col min="8706" max="8706" width="2.7109375" style="225" customWidth="1"/>
    <col min="8707" max="8707" width="18.5703125" style="225" customWidth="1"/>
    <col min="8708" max="8708" width="1.28515625" style="225" customWidth="1"/>
    <col min="8709" max="8709" width="30.7109375" style="225" customWidth="1"/>
    <col min="8710" max="8714" width="10.7109375" style="225" customWidth="1"/>
    <col min="8715" max="8960" width="11.42578125" style="225"/>
    <col min="8961" max="8961" width="0.140625" style="225" customWidth="1"/>
    <col min="8962" max="8962" width="2.7109375" style="225" customWidth="1"/>
    <col min="8963" max="8963" width="18.5703125" style="225" customWidth="1"/>
    <col min="8964" max="8964" width="1.28515625" style="225" customWidth="1"/>
    <col min="8965" max="8965" width="30.7109375" style="225" customWidth="1"/>
    <col min="8966" max="8970" width="10.7109375" style="225" customWidth="1"/>
    <col min="8971" max="9216" width="11.42578125" style="225"/>
    <col min="9217" max="9217" width="0.140625" style="225" customWidth="1"/>
    <col min="9218" max="9218" width="2.7109375" style="225" customWidth="1"/>
    <col min="9219" max="9219" width="18.5703125" style="225" customWidth="1"/>
    <col min="9220" max="9220" width="1.28515625" style="225" customWidth="1"/>
    <col min="9221" max="9221" width="30.7109375" style="225" customWidth="1"/>
    <col min="9222" max="9226" width="10.7109375" style="225" customWidth="1"/>
    <col min="9227" max="9472" width="11.42578125" style="225"/>
    <col min="9473" max="9473" width="0.140625" style="225" customWidth="1"/>
    <col min="9474" max="9474" width="2.7109375" style="225" customWidth="1"/>
    <col min="9475" max="9475" width="18.5703125" style="225" customWidth="1"/>
    <col min="9476" max="9476" width="1.28515625" style="225" customWidth="1"/>
    <col min="9477" max="9477" width="30.7109375" style="225" customWidth="1"/>
    <col min="9478" max="9482" width="10.7109375" style="225" customWidth="1"/>
    <col min="9483" max="9728" width="11.42578125" style="225"/>
    <col min="9729" max="9729" width="0.140625" style="225" customWidth="1"/>
    <col min="9730" max="9730" width="2.7109375" style="225" customWidth="1"/>
    <col min="9731" max="9731" width="18.5703125" style="225" customWidth="1"/>
    <col min="9732" max="9732" width="1.28515625" style="225" customWidth="1"/>
    <col min="9733" max="9733" width="30.7109375" style="225" customWidth="1"/>
    <col min="9734" max="9738" width="10.7109375" style="225" customWidth="1"/>
    <col min="9739" max="9984" width="11.42578125" style="225"/>
    <col min="9985" max="9985" width="0.140625" style="225" customWidth="1"/>
    <col min="9986" max="9986" width="2.7109375" style="225" customWidth="1"/>
    <col min="9987" max="9987" width="18.5703125" style="225" customWidth="1"/>
    <col min="9988" max="9988" width="1.28515625" style="225" customWidth="1"/>
    <col min="9989" max="9989" width="30.7109375" style="225" customWidth="1"/>
    <col min="9990" max="9994" width="10.7109375" style="225" customWidth="1"/>
    <col min="9995" max="10240" width="11.42578125" style="225"/>
    <col min="10241" max="10241" width="0.140625" style="225" customWidth="1"/>
    <col min="10242" max="10242" width="2.7109375" style="225" customWidth="1"/>
    <col min="10243" max="10243" width="18.5703125" style="225" customWidth="1"/>
    <col min="10244" max="10244" width="1.28515625" style="225" customWidth="1"/>
    <col min="10245" max="10245" width="30.7109375" style="225" customWidth="1"/>
    <col min="10246" max="10250" width="10.7109375" style="225" customWidth="1"/>
    <col min="10251" max="10496" width="11.42578125" style="225"/>
    <col min="10497" max="10497" width="0.140625" style="225" customWidth="1"/>
    <col min="10498" max="10498" width="2.7109375" style="225" customWidth="1"/>
    <col min="10499" max="10499" width="18.5703125" style="225" customWidth="1"/>
    <col min="10500" max="10500" width="1.28515625" style="225" customWidth="1"/>
    <col min="10501" max="10501" width="30.7109375" style="225" customWidth="1"/>
    <col min="10502" max="10506" width="10.7109375" style="225" customWidth="1"/>
    <col min="10507" max="10752" width="11.42578125" style="225"/>
    <col min="10753" max="10753" width="0.140625" style="225" customWidth="1"/>
    <col min="10754" max="10754" width="2.7109375" style="225" customWidth="1"/>
    <col min="10755" max="10755" width="18.5703125" style="225" customWidth="1"/>
    <col min="10756" max="10756" width="1.28515625" style="225" customWidth="1"/>
    <col min="10757" max="10757" width="30.7109375" style="225" customWidth="1"/>
    <col min="10758" max="10762" width="10.7109375" style="225" customWidth="1"/>
    <col min="10763" max="11008" width="11.42578125" style="225"/>
    <col min="11009" max="11009" width="0.140625" style="225" customWidth="1"/>
    <col min="11010" max="11010" width="2.7109375" style="225" customWidth="1"/>
    <col min="11011" max="11011" width="18.5703125" style="225" customWidth="1"/>
    <col min="11012" max="11012" width="1.28515625" style="225" customWidth="1"/>
    <col min="11013" max="11013" width="30.7109375" style="225" customWidth="1"/>
    <col min="11014" max="11018" width="10.7109375" style="225" customWidth="1"/>
    <col min="11019" max="11264" width="11.42578125" style="225"/>
    <col min="11265" max="11265" width="0.140625" style="225" customWidth="1"/>
    <col min="11266" max="11266" width="2.7109375" style="225" customWidth="1"/>
    <col min="11267" max="11267" width="18.5703125" style="225" customWidth="1"/>
    <col min="11268" max="11268" width="1.28515625" style="225" customWidth="1"/>
    <col min="11269" max="11269" width="30.7109375" style="225" customWidth="1"/>
    <col min="11270" max="11274" width="10.7109375" style="225" customWidth="1"/>
    <col min="11275" max="11520" width="11.42578125" style="225"/>
    <col min="11521" max="11521" width="0.140625" style="225" customWidth="1"/>
    <col min="11522" max="11522" width="2.7109375" style="225" customWidth="1"/>
    <col min="11523" max="11523" width="18.5703125" style="225" customWidth="1"/>
    <col min="11524" max="11524" width="1.28515625" style="225" customWidth="1"/>
    <col min="11525" max="11525" width="30.7109375" style="225" customWidth="1"/>
    <col min="11526" max="11530" width="10.7109375" style="225" customWidth="1"/>
    <col min="11531" max="11776" width="11.42578125" style="225"/>
    <col min="11777" max="11777" width="0.140625" style="225" customWidth="1"/>
    <col min="11778" max="11778" width="2.7109375" style="225" customWidth="1"/>
    <col min="11779" max="11779" width="18.5703125" style="225" customWidth="1"/>
    <col min="11780" max="11780" width="1.28515625" style="225" customWidth="1"/>
    <col min="11781" max="11781" width="30.7109375" style="225" customWidth="1"/>
    <col min="11782" max="11786" width="10.7109375" style="225" customWidth="1"/>
    <col min="11787" max="12032" width="11.42578125" style="225"/>
    <col min="12033" max="12033" width="0.140625" style="225" customWidth="1"/>
    <col min="12034" max="12034" width="2.7109375" style="225" customWidth="1"/>
    <col min="12035" max="12035" width="18.5703125" style="225" customWidth="1"/>
    <col min="12036" max="12036" width="1.28515625" style="225" customWidth="1"/>
    <col min="12037" max="12037" width="30.7109375" style="225" customWidth="1"/>
    <col min="12038" max="12042" width="10.7109375" style="225" customWidth="1"/>
    <col min="12043" max="12288" width="11.42578125" style="225"/>
    <col min="12289" max="12289" width="0.140625" style="225" customWidth="1"/>
    <col min="12290" max="12290" width="2.7109375" style="225" customWidth="1"/>
    <col min="12291" max="12291" width="18.5703125" style="225" customWidth="1"/>
    <col min="12292" max="12292" width="1.28515625" style="225" customWidth="1"/>
    <col min="12293" max="12293" width="30.7109375" style="225" customWidth="1"/>
    <col min="12294" max="12298" width="10.7109375" style="225" customWidth="1"/>
    <col min="12299" max="12544" width="11.42578125" style="225"/>
    <col min="12545" max="12545" width="0.140625" style="225" customWidth="1"/>
    <col min="12546" max="12546" width="2.7109375" style="225" customWidth="1"/>
    <col min="12547" max="12547" width="18.5703125" style="225" customWidth="1"/>
    <col min="12548" max="12548" width="1.28515625" style="225" customWidth="1"/>
    <col min="12549" max="12549" width="30.7109375" style="225" customWidth="1"/>
    <col min="12550" max="12554" width="10.7109375" style="225" customWidth="1"/>
    <col min="12555" max="12800" width="11.42578125" style="225"/>
    <col min="12801" max="12801" width="0.140625" style="225" customWidth="1"/>
    <col min="12802" max="12802" width="2.7109375" style="225" customWidth="1"/>
    <col min="12803" max="12803" width="18.5703125" style="225" customWidth="1"/>
    <col min="12804" max="12804" width="1.28515625" style="225" customWidth="1"/>
    <col min="12805" max="12805" width="30.7109375" style="225" customWidth="1"/>
    <col min="12806" max="12810" width="10.7109375" style="225" customWidth="1"/>
    <col min="12811" max="13056" width="11.42578125" style="225"/>
    <col min="13057" max="13057" width="0.140625" style="225" customWidth="1"/>
    <col min="13058" max="13058" width="2.7109375" style="225" customWidth="1"/>
    <col min="13059" max="13059" width="18.5703125" style="225" customWidth="1"/>
    <col min="13060" max="13060" width="1.28515625" style="225" customWidth="1"/>
    <col min="13061" max="13061" width="30.7109375" style="225" customWidth="1"/>
    <col min="13062" max="13066" width="10.7109375" style="225" customWidth="1"/>
    <col min="13067" max="13312" width="11.42578125" style="225"/>
    <col min="13313" max="13313" width="0.140625" style="225" customWidth="1"/>
    <col min="13314" max="13314" width="2.7109375" style="225" customWidth="1"/>
    <col min="13315" max="13315" width="18.5703125" style="225" customWidth="1"/>
    <col min="13316" max="13316" width="1.28515625" style="225" customWidth="1"/>
    <col min="13317" max="13317" width="30.7109375" style="225" customWidth="1"/>
    <col min="13318" max="13322" width="10.7109375" style="225" customWidth="1"/>
    <col min="13323" max="13568" width="11.42578125" style="225"/>
    <col min="13569" max="13569" width="0.140625" style="225" customWidth="1"/>
    <col min="13570" max="13570" width="2.7109375" style="225" customWidth="1"/>
    <col min="13571" max="13571" width="18.5703125" style="225" customWidth="1"/>
    <col min="13572" max="13572" width="1.28515625" style="225" customWidth="1"/>
    <col min="13573" max="13573" width="30.7109375" style="225" customWidth="1"/>
    <col min="13574" max="13578" width="10.7109375" style="225" customWidth="1"/>
    <col min="13579" max="13824" width="11.42578125" style="225"/>
    <col min="13825" max="13825" width="0.140625" style="225" customWidth="1"/>
    <col min="13826" max="13826" width="2.7109375" style="225" customWidth="1"/>
    <col min="13827" max="13827" width="18.5703125" style="225" customWidth="1"/>
    <col min="13828" max="13828" width="1.28515625" style="225" customWidth="1"/>
    <col min="13829" max="13829" width="30.7109375" style="225" customWidth="1"/>
    <col min="13830" max="13834" width="10.7109375" style="225" customWidth="1"/>
    <col min="13835" max="14080" width="11.42578125" style="225"/>
    <col min="14081" max="14081" width="0.140625" style="225" customWidth="1"/>
    <col min="14082" max="14082" width="2.7109375" style="225" customWidth="1"/>
    <col min="14083" max="14083" width="18.5703125" style="225" customWidth="1"/>
    <col min="14084" max="14084" width="1.28515625" style="225" customWidth="1"/>
    <col min="14085" max="14085" width="30.7109375" style="225" customWidth="1"/>
    <col min="14086" max="14090" width="10.7109375" style="225" customWidth="1"/>
    <col min="14091" max="14336" width="11.42578125" style="225"/>
    <col min="14337" max="14337" width="0.140625" style="225" customWidth="1"/>
    <col min="14338" max="14338" width="2.7109375" style="225" customWidth="1"/>
    <col min="14339" max="14339" width="18.5703125" style="225" customWidth="1"/>
    <col min="14340" max="14340" width="1.28515625" style="225" customWidth="1"/>
    <col min="14341" max="14341" width="30.7109375" style="225" customWidth="1"/>
    <col min="14342" max="14346" width="10.7109375" style="225" customWidth="1"/>
    <col min="14347" max="14592" width="11.42578125" style="225"/>
    <col min="14593" max="14593" width="0.140625" style="225" customWidth="1"/>
    <col min="14594" max="14594" width="2.7109375" style="225" customWidth="1"/>
    <col min="14595" max="14595" width="18.5703125" style="225" customWidth="1"/>
    <col min="14596" max="14596" width="1.28515625" style="225" customWidth="1"/>
    <col min="14597" max="14597" width="30.7109375" style="225" customWidth="1"/>
    <col min="14598" max="14602" width="10.7109375" style="225" customWidth="1"/>
    <col min="14603" max="14848" width="11.42578125" style="225"/>
    <col min="14849" max="14849" width="0.140625" style="225" customWidth="1"/>
    <col min="14850" max="14850" width="2.7109375" style="225" customWidth="1"/>
    <col min="14851" max="14851" width="18.5703125" style="225" customWidth="1"/>
    <col min="14852" max="14852" width="1.28515625" style="225" customWidth="1"/>
    <col min="14853" max="14853" width="30.7109375" style="225" customWidth="1"/>
    <col min="14854" max="14858" width="10.7109375" style="225" customWidth="1"/>
    <col min="14859" max="15104" width="11.42578125" style="225"/>
    <col min="15105" max="15105" width="0.140625" style="225" customWidth="1"/>
    <col min="15106" max="15106" width="2.7109375" style="225" customWidth="1"/>
    <col min="15107" max="15107" width="18.5703125" style="225" customWidth="1"/>
    <col min="15108" max="15108" width="1.28515625" style="225" customWidth="1"/>
    <col min="15109" max="15109" width="30.7109375" style="225" customWidth="1"/>
    <col min="15110" max="15114" width="10.7109375" style="225" customWidth="1"/>
    <col min="15115" max="15360" width="11.42578125" style="225"/>
    <col min="15361" max="15361" width="0.140625" style="225" customWidth="1"/>
    <col min="15362" max="15362" width="2.7109375" style="225" customWidth="1"/>
    <col min="15363" max="15363" width="18.5703125" style="225" customWidth="1"/>
    <col min="15364" max="15364" width="1.28515625" style="225" customWidth="1"/>
    <col min="15365" max="15365" width="30.7109375" style="225" customWidth="1"/>
    <col min="15366" max="15370" width="10.7109375" style="225" customWidth="1"/>
    <col min="15371" max="15616" width="11.42578125" style="225"/>
    <col min="15617" max="15617" width="0.140625" style="225" customWidth="1"/>
    <col min="15618" max="15618" width="2.7109375" style="225" customWidth="1"/>
    <col min="15619" max="15619" width="18.5703125" style="225" customWidth="1"/>
    <col min="15620" max="15620" width="1.28515625" style="225" customWidth="1"/>
    <col min="15621" max="15621" width="30.7109375" style="225" customWidth="1"/>
    <col min="15622" max="15626" width="10.7109375" style="225" customWidth="1"/>
    <col min="15627" max="15872" width="11.42578125" style="225"/>
    <col min="15873" max="15873" width="0.140625" style="225" customWidth="1"/>
    <col min="15874" max="15874" width="2.7109375" style="225" customWidth="1"/>
    <col min="15875" max="15875" width="18.5703125" style="225" customWidth="1"/>
    <col min="15876" max="15876" width="1.28515625" style="225" customWidth="1"/>
    <col min="15877" max="15877" width="30.7109375" style="225" customWidth="1"/>
    <col min="15878" max="15882" width="10.7109375" style="225" customWidth="1"/>
    <col min="15883" max="16128" width="11.42578125" style="225"/>
    <col min="16129" max="16129" width="0.140625" style="225" customWidth="1"/>
    <col min="16130" max="16130" width="2.7109375" style="225" customWidth="1"/>
    <col min="16131" max="16131" width="18.5703125" style="225" customWidth="1"/>
    <col min="16132" max="16132" width="1.28515625" style="225" customWidth="1"/>
    <col min="16133" max="16133" width="30.7109375" style="225" customWidth="1"/>
    <col min="16134" max="16138" width="10.7109375" style="225" customWidth="1"/>
    <col min="16139" max="16384" width="11.42578125" style="225"/>
  </cols>
  <sheetData>
    <row r="1" spans="1:7" s="222" customFormat="1" ht="0.75" customHeight="1"/>
    <row r="2" spans="1:7" s="222" customFormat="1" ht="21" customHeight="1">
      <c r="B2" s="223"/>
      <c r="E2" s="66" t="s">
        <v>36</v>
      </c>
      <c r="F2" s="229"/>
      <c r="G2" s="229"/>
    </row>
    <row r="3" spans="1:7" s="222" customFormat="1" ht="15" customHeight="1">
      <c r="E3" s="921" t="s">
        <v>538</v>
      </c>
      <c r="F3" s="230"/>
      <c r="G3" s="230"/>
    </row>
    <row r="4" spans="1:7" s="162" customFormat="1" ht="20.25" customHeight="1">
      <c r="B4" s="161"/>
      <c r="C4" s="6" t="str">
        <f>Indice!C4</f>
        <v>Producción de energía eléctrica</v>
      </c>
    </row>
    <row r="5" spans="1:7" s="162" customFormat="1" ht="12.75" customHeight="1">
      <c r="B5" s="161"/>
      <c r="C5" s="224"/>
    </row>
    <row r="6" spans="1:7" s="162" customFormat="1" ht="13.5" customHeight="1">
      <c r="B6" s="161"/>
      <c r="C6" s="164"/>
      <c r="D6" s="165"/>
      <c r="E6" s="165"/>
    </row>
    <row r="7" spans="1:7" s="162" customFormat="1" ht="12.75" customHeight="1">
      <c r="B7" s="161"/>
      <c r="C7" s="1012" t="s">
        <v>564</v>
      </c>
      <c r="D7" s="165"/>
      <c r="E7" s="468"/>
    </row>
    <row r="8" spans="1:7" s="222" customFormat="1" ht="12.75" customHeight="1">
      <c r="A8" s="162"/>
      <c r="B8" s="161"/>
      <c r="C8" s="1012"/>
      <c r="D8" s="165"/>
      <c r="E8" s="468"/>
      <c r="F8" s="186"/>
      <c r="G8" s="186"/>
    </row>
    <row r="9" spans="1:7" s="222" customFormat="1" ht="12.75" customHeight="1">
      <c r="A9" s="162"/>
      <c r="B9" s="161"/>
      <c r="C9" s="1012"/>
      <c r="D9" s="165"/>
      <c r="E9" s="468"/>
      <c r="F9" s="186"/>
      <c r="G9" s="186"/>
    </row>
    <row r="10" spans="1:7" s="222" customFormat="1" ht="12.75" customHeight="1">
      <c r="A10" s="162"/>
      <c r="B10" s="161"/>
      <c r="C10" s="358" t="s">
        <v>1</v>
      </c>
      <c r="D10" s="165"/>
      <c r="E10" s="468"/>
      <c r="F10" s="186"/>
      <c r="G10" s="186"/>
    </row>
    <row r="11" spans="1:7" s="222" customFormat="1" ht="12.75" customHeight="1">
      <c r="A11" s="162"/>
      <c r="B11" s="161"/>
      <c r="D11" s="165"/>
      <c r="E11" s="599"/>
      <c r="F11" s="186"/>
      <c r="G11" s="186"/>
    </row>
    <row r="12" spans="1:7" s="222" customFormat="1" ht="12.75" customHeight="1">
      <c r="A12" s="162"/>
      <c r="B12" s="161"/>
      <c r="D12" s="165"/>
      <c r="E12" s="599"/>
      <c r="F12" s="186"/>
      <c r="G12" s="186"/>
    </row>
    <row r="13" spans="1:7" s="222" customFormat="1" ht="12.75" customHeight="1">
      <c r="A13" s="162"/>
      <c r="B13" s="161"/>
      <c r="C13" s="164"/>
      <c r="D13" s="165"/>
      <c r="E13" s="599"/>
      <c r="F13" s="186"/>
      <c r="G13" s="186"/>
    </row>
    <row r="14" spans="1:7" s="222" customFormat="1" ht="12.75" customHeight="1">
      <c r="A14" s="162"/>
      <c r="B14" s="161"/>
      <c r="C14" s="164"/>
      <c r="D14" s="165"/>
      <c r="E14" s="599"/>
      <c r="F14" s="186"/>
      <c r="G14" s="186"/>
    </row>
    <row r="15" spans="1:7" s="222" customFormat="1" ht="12.75" customHeight="1">
      <c r="A15" s="162"/>
      <c r="B15" s="161"/>
      <c r="C15" s="164"/>
      <c r="D15" s="165"/>
      <c r="E15" s="599"/>
      <c r="F15" s="186"/>
      <c r="G15" s="186"/>
    </row>
    <row r="16" spans="1:7" s="222" customFormat="1" ht="12.75" customHeight="1">
      <c r="A16" s="162"/>
      <c r="B16" s="161"/>
      <c r="C16" s="164"/>
      <c r="D16" s="165"/>
      <c r="E16" s="599"/>
      <c r="F16" s="186"/>
      <c r="G16" s="186"/>
    </row>
    <row r="17" spans="1:11" s="222" customFormat="1" ht="12.75" customHeight="1">
      <c r="A17" s="162"/>
      <c r="B17" s="161"/>
      <c r="C17" s="164"/>
      <c r="D17" s="165"/>
      <c r="E17" s="599"/>
      <c r="F17" s="186"/>
      <c r="G17" s="186"/>
    </row>
    <row r="18" spans="1:11" s="222" customFormat="1" ht="12.75" customHeight="1">
      <c r="A18" s="162"/>
      <c r="B18" s="161"/>
      <c r="C18" s="164"/>
      <c r="D18" s="165"/>
      <c r="E18" s="599"/>
      <c r="F18" s="186"/>
      <c r="G18" s="186"/>
    </row>
    <row r="19" spans="1:11" s="222" customFormat="1" ht="12.75" customHeight="1">
      <c r="A19" s="162"/>
      <c r="B19" s="161"/>
      <c r="C19" s="164"/>
      <c r="D19" s="165"/>
      <c r="E19" s="599"/>
      <c r="F19" s="186"/>
      <c r="G19" s="186"/>
    </row>
    <row r="20" spans="1:11" s="222" customFormat="1" ht="12.75" customHeight="1">
      <c r="A20" s="162"/>
      <c r="B20" s="161"/>
      <c r="C20" s="164"/>
      <c r="D20" s="165"/>
      <c r="E20" s="599"/>
      <c r="F20" s="186"/>
      <c r="G20" s="186"/>
    </row>
    <row r="21" spans="1:11" s="222" customFormat="1" ht="12.75" customHeight="1">
      <c r="A21" s="162"/>
      <c r="B21" s="161"/>
      <c r="C21" s="164"/>
      <c r="D21" s="165"/>
      <c r="E21" s="599"/>
      <c r="F21" s="186"/>
      <c r="G21" s="186"/>
    </row>
    <row r="22" spans="1:11">
      <c r="E22" s="600"/>
    </row>
    <row r="23" spans="1:11">
      <c r="E23" s="600"/>
      <c r="H23" s="226"/>
      <c r="I23" s="226"/>
      <c r="J23" s="226"/>
      <c r="K23" s="226"/>
    </row>
    <row r="24" spans="1:11">
      <c r="E24" s="601"/>
      <c r="F24" s="228"/>
      <c r="G24" s="228"/>
      <c r="H24" s="226"/>
      <c r="I24" s="226"/>
      <c r="J24" s="226"/>
      <c r="K24" s="226"/>
    </row>
    <row r="25" spans="1:11">
      <c r="F25" s="227"/>
      <c r="G25" s="227"/>
      <c r="H25" s="226"/>
      <c r="I25" s="226"/>
      <c r="J25" s="226"/>
      <c r="K25" s="226"/>
    </row>
    <row r="26" spans="1:11">
      <c r="F26" s="227"/>
      <c r="G26" s="227"/>
      <c r="H26" s="226"/>
      <c r="I26" s="226"/>
      <c r="J26" s="226"/>
      <c r="K26" s="226"/>
    </row>
    <row r="27" spans="1:11">
      <c r="E27" s="228"/>
      <c r="F27" s="228"/>
      <c r="G27" s="228"/>
      <c r="H27" s="226"/>
      <c r="I27" s="226"/>
      <c r="J27" s="226"/>
      <c r="K27" s="226"/>
    </row>
    <row r="28" spans="1:11">
      <c r="E28" s="228"/>
      <c r="F28" s="228"/>
      <c r="G28" s="228"/>
    </row>
  </sheetData>
  <mergeCells count="1">
    <mergeCell ref="C7:C9"/>
  </mergeCells>
  <hyperlinks>
    <hyperlink ref="C4" location="Indice!A1" display="Indice!A1"/>
  </hyperlinks>
  <printOptions horizontalCentered="1" verticalCentered="1"/>
  <pageMargins left="0.78740157480314965" right="0.78740157480314965" top="0.98425196850393704" bottom="0.98425196850393704" header="0" footer="0"/>
  <pageSetup paperSize="9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56</vt:i4>
      </vt:variant>
      <vt:variant>
        <vt:lpstr>Rangos con nombre</vt:lpstr>
      </vt:variant>
      <vt:variant>
        <vt:i4>58</vt:i4>
      </vt:variant>
    </vt:vector>
  </HeadingPairs>
  <TitlesOfParts>
    <vt:vector size="114" baseType="lpstr">
      <vt:lpstr>Indice</vt:lpstr>
      <vt:lpstr>C1</vt:lpstr>
      <vt:lpstr>C2</vt:lpstr>
      <vt:lpstr>C3</vt:lpstr>
      <vt:lpstr>C4</vt:lpstr>
      <vt:lpstr>C5</vt:lpstr>
      <vt:lpstr>C6</vt:lpstr>
      <vt:lpstr>C7</vt:lpstr>
      <vt:lpstr>C8</vt:lpstr>
      <vt:lpstr>C9</vt:lpstr>
      <vt:lpstr>C10</vt:lpstr>
      <vt:lpstr>C11</vt:lpstr>
      <vt:lpstr>C12</vt:lpstr>
      <vt:lpstr>C13</vt:lpstr>
      <vt:lpstr>C14</vt:lpstr>
      <vt:lpstr>C15</vt:lpstr>
      <vt:lpstr>C16</vt:lpstr>
      <vt:lpstr>C17</vt:lpstr>
      <vt:lpstr>C18</vt:lpstr>
      <vt:lpstr>C19</vt:lpstr>
      <vt:lpstr>C20</vt:lpstr>
      <vt:lpstr>C21</vt:lpstr>
      <vt:lpstr>C22</vt:lpstr>
      <vt:lpstr>C23</vt:lpstr>
      <vt:lpstr>C24</vt:lpstr>
      <vt:lpstr>C25</vt:lpstr>
      <vt:lpstr>C26</vt:lpstr>
      <vt:lpstr>C27</vt:lpstr>
      <vt:lpstr>C28</vt:lpstr>
      <vt:lpstr>C29</vt:lpstr>
      <vt:lpstr>C30</vt:lpstr>
      <vt:lpstr>C31</vt:lpstr>
      <vt:lpstr>C32</vt:lpstr>
      <vt:lpstr>C33</vt:lpstr>
      <vt:lpstr>C34</vt:lpstr>
      <vt:lpstr>C35</vt:lpstr>
      <vt:lpstr>C36</vt:lpstr>
      <vt:lpstr>C37</vt:lpstr>
      <vt:lpstr>C38</vt:lpstr>
      <vt:lpstr>C39</vt:lpstr>
      <vt:lpstr>C40</vt:lpstr>
      <vt:lpstr>C41</vt:lpstr>
      <vt:lpstr>C42</vt:lpstr>
      <vt:lpstr>C43</vt:lpstr>
      <vt:lpstr>C44</vt:lpstr>
      <vt:lpstr>C45</vt:lpstr>
      <vt:lpstr>C46</vt:lpstr>
      <vt:lpstr>C47</vt:lpstr>
      <vt:lpstr>C48</vt:lpstr>
      <vt:lpstr>C49</vt:lpstr>
      <vt:lpstr>C50</vt:lpstr>
      <vt:lpstr>C51</vt:lpstr>
      <vt:lpstr>C52</vt:lpstr>
      <vt:lpstr>Data 1</vt:lpstr>
      <vt:lpstr>Data 2</vt:lpstr>
      <vt:lpstr>Data 3</vt:lpstr>
      <vt:lpstr>'C1'!Área_de_impresión</vt:lpstr>
      <vt:lpstr>'C10'!Área_de_impresión</vt:lpstr>
      <vt:lpstr>'C11'!Área_de_impresión</vt:lpstr>
      <vt:lpstr>'C12'!Área_de_impresión</vt:lpstr>
      <vt:lpstr>'C13'!Área_de_impresión</vt:lpstr>
      <vt:lpstr>'C14'!Área_de_impresión</vt:lpstr>
      <vt:lpstr>'C15'!Área_de_impresión</vt:lpstr>
      <vt:lpstr>'C17'!Área_de_impresión</vt:lpstr>
      <vt:lpstr>'C18'!Área_de_impresión</vt:lpstr>
      <vt:lpstr>'C19'!Área_de_impresión</vt:lpstr>
      <vt:lpstr>'C2'!Área_de_impresión</vt:lpstr>
      <vt:lpstr>'C20'!Área_de_impresión</vt:lpstr>
      <vt:lpstr>'C21'!Área_de_impresión</vt:lpstr>
      <vt:lpstr>'C22'!Área_de_impresión</vt:lpstr>
      <vt:lpstr>'C23'!Área_de_impresión</vt:lpstr>
      <vt:lpstr>'C24'!Área_de_impresión</vt:lpstr>
      <vt:lpstr>'C25'!Área_de_impresión</vt:lpstr>
      <vt:lpstr>'C26'!Área_de_impresión</vt:lpstr>
      <vt:lpstr>'C27'!Área_de_impresión</vt:lpstr>
      <vt:lpstr>'C28'!Área_de_impresión</vt:lpstr>
      <vt:lpstr>'C29'!Área_de_impresión</vt:lpstr>
      <vt:lpstr>'C3'!Área_de_impresión</vt:lpstr>
      <vt:lpstr>'C30'!Área_de_impresión</vt:lpstr>
      <vt:lpstr>'C31'!Área_de_impresión</vt:lpstr>
      <vt:lpstr>'C32'!Área_de_impresión</vt:lpstr>
      <vt:lpstr>'C33'!Área_de_impresión</vt:lpstr>
      <vt:lpstr>'C34'!Área_de_impresión</vt:lpstr>
      <vt:lpstr>'C35'!Área_de_impresión</vt:lpstr>
      <vt:lpstr>'C36'!Área_de_impresión</vt:lpstr>
      <vt:lpstr>'C37'!Área_de_impresión</vt:lpstr>
      <vt:lpstr>'C38'!Área_de_impresión</vt:lpstr>
      <vt:lpstr>'C39'!Área_de_impresión</vt:lpstr>
      <vt:lpstr>'C4'!Área_de_impresión</vt:lpstr>
      <vt:lpstr>'C40'!Área_de_impresión</vt:lpstr>
      <vt:lpstr>'C41'!Área_de_impresión</vt:lpstr>
      <vt:lpstr>'C42'!Área_de_impresión</vt:lpstr>
      <vt:lpstr>'C43'!Área_de_impresión</vt:lpstr>
      <vt:lpstr>'C44'!Área_de_impresión</vt:lpstr>
      <vt:lpstr>'C45'!Área_de_impresión</vt:lpstr>
      <vt:lpstr>'C46'!Área_de_impresión</vt:lpstr>
      <vt:lpstr>'C47'!Área_de_impresión</vt:lpstr>
      <vt:lpstr>'C48'!Área_de_impresión</vt:lpstr>
      <vt:lpstr>'C49'!Área_de_impresión</vt:lpstr>
      <vt:lpstr>'C5'!Área_de_impresión</vt:lpstr>
      <vt:lpstr>'C50'!Área_de_impresión</vt:lpstr>
      <vt:lpstr>'C51'!Área_de_impresión</vt:lpstr>
      <vt:lpstr>'C52'!Área_de_impresión</vt:lpstr>
      <vt:lpstr>'C6'!Área_de_impresión</vt:lpstr>
      <vt:lpstr>'C7'!Área_de_impresión</vt:lpstr>
      <vt:lpstr>'C9'!Área_de_impresión</vt:lpstr>
      <vt:lpstr>'Data 1'!Área_de_impresión</vt:lpstr>
      <vt:lpstr>'Data 2'!Área_de_impresión</vt:lpstr>
      <vt:lpstr>'Data 3'!Área_de_impresión</vt:lpstr>
      <vt:lpstr>Indice!Área_de_impresión</vt:lpstr>
      <vt:lpstr>'C33'!Títulos_a_imprimir</vt:lpstr>
      <vt:lpstr>'C35'!Títulos_a_imprimir</vt:lpstr>
      <vt:lpstr>'C52'!Títulos_a_imprimir</vt:lpstr>
      <vt:lpstr>'Data 1'!Títulos_a_imprimir</vt:lpstr>
    </vt:vector>
  </TitlesOfParts>
  <Company>Red Eléctrica de España, S.A.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Operación del Sistema Eléctrico. Informe 1998 (7)</dc:title>
  <dc:creator>Red Eléctrica de España (www.ree.es)</dc:creator>
  <cp:lastModifiedBy>Madejon Con., Sonsoles</cp:lastModifiedBy>
  <cp:lastPrinted>2017-05-30T09:31:21Z</cp:lastPrinted>
  <dcterms:created xsi:type="dcterms:W3CDTF">1999-09-27T10:22:29Z</dcterms:created>
  <dcterms:modified xsi:type="dcterms:W3CDTF">2019-06-26T06:52:47Z</dcterms:modified>
</cp:coreProperties>
</file>