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charts/chart15.xml" ContentType="application/vnd.openxmlformats-officedocument.drawingml.chart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drawings/drawing31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charts/chart20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9.xml" ContentType="application/vnd.openxmlformats-officedocument.drawingml.chartshapes+xml"/>
  <Override PartName="/xl/charts/chart25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3.xml" ContentType="application/vnd.openxmlformats-officedocument.drawingml.chartshapes+xml"/>
  <Override PartName="/xl/charts/chart28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9.xml" ContentType="application/vnd.openxmlformats-officedocument.drawingml.chart+xml"/>
  <Override PartName="/xl/drawings/drawing46.xml" ContentType="application/vnd.openxmlformats-officedocument.drawingml.chartshapes+xml"/>
  <Override PartName="/xl/charts/chart30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31.xml" ContentType="application/vnd.openxmlformats-officedocument.drawingml.chart+xml"/>
  <Override PartName="/xl/drawings/drawing50.xml" ContentType="application/vnd.openxmlformats-officedocument.drawingml.chartshapes+xml"/>
  <Override PartName="/xl/charts/chart32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33.xml" ContentType="application/vnd.openxmlformats-officedocument.drawingml.chart+xml"/>
  <Override PartName="/xl/drawings/drawing53.xml" ContentType="application/vnd.openxmlformats-officedocument.drawingml.chartshapes+xml"/>
  <Override PartName="/xl/charts/chart34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harts/chart35.xml" ContentType="application/vnd.openxmlformats-officedocument.drawingml.chart+xml"/>
  <Override PartName="/xl/drawings/drawing57.xml" ContentType="application/vnd.openxmlformats-officedocument.drawingml.chartshapes+xml"/>
  <Override PartName="/xl/charts/chart36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7.xml" ContentType="application/vnd.openxmlformats-officedocument.drawingml.chart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charts/chart38.xml" ContentType="application/vnd.openxmlformats-officedocument.drawingml.chart+xml"/>
  <Override PartName="/xl/drawings/drawing62.xml" ContentType="application/vnd.openxmlformats-officedocument.drawingml.chartshapes+xml"/>
  <Override PartName="/xl/charts/chart39.xml" ContentType="application/vnd.openxmlformats-officedocument.drawingml.chart+xml"/>
  <Override PartName="/xl/drawings/drawing63.xml" ContentType="application/vnd.openxmlformats-officedocument.drawing+xml"/>
  <Override PartName="/xl/charts/chart40.xml" ContentType="application/vnd.openxmlformats-officedocument.drawingml.chart+xml"/>
  <Override PartName="/xl/drawings/drawing64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65.xml" ContentType="application/vnd.openxmlformats-officedocument.drawing+xml"/>
  <Override PartName="/xl/charts/chart43.xml" ContentType="application/vnd.openxmlformats-officedocument.drawingml.chart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INFORME OPERACION\2017\"/>
    </mc:Choice>
  </mc:AlternateContent>
  <bookViews>
    <workbookView xWindow="0" yWindow="0" windowWidth="19395" windowHeight="7440" tabRatio="808"/>
  </bookViews>
  <sheets>
    <sheet name="Indice" sheetId="1" r:id="rId1"/>
    <sheet name="C1" sheetId="2" r:id="rId2"/>
    <sheet name="C2" sheetId="3" r:id="rId3"/>
    <sheet name="C3" sheetId="10" r:id="rId4"/>
    <sheet name="C4" sheetId="26" r:id="rId5"/>
    <sheet name="C4.2" sheetId="51" r:id="rId6"/>
    <sheet name="C5" sheetId="6" r:id="rId7"/>
    <sheet name="C6" sheetId="7" r:id="rId8"/>
    <sheet name="C7" sheetId="46" r:id="rId9"/>
    <sheet name="C7.2" sheetId="52" r:id="rId10"/>
    <sheet name="C8" sheetId="8" r:id="rId11"/>
    <sheet name="C9" sheetId="9" r:id="rId12"/>
    <sheet name="C10" sheetId="37" r:id="rId13"/>
    <sheet name="C11" sheetId="12" r:id="rId14"/>
    <sheet name="C12" sheetId="13" r:id="rId15"/>
    <sheet name="C13" sheetId="41" r:id="rId16"/>
    <sheet name="C14" sheetId="35" r:id="rId17"/>
    <sheet name="C15" sheetId="43" r:id="rId18"/>
    <sheet name="C16" sheetId="11" r:id="rId19"/>
    <sheet name="C17" sheetId="14" r:id="rId20"/>
    <sheet name="C18" sheetId="15" r:id="rId21"/>
    <sheet name="C19" sheetId="38" r:id="rId22"/>
    <sheet name="C20" sheetId="16" r:id="rId23"/>
    <sheet name="C21" sheetId="17" r:id="rId24"/>
    <sheet name="C22" sheetId="18" r:id="rId25"/>
    <sheet name="C23" sheetId="40" r:id="rId26"/>
    <sheet name="C24" sheetId="20" r:id="rId27"/>
    <sheet name="C25" sheetId="21" r:id="rId28"/>
    <sheet name="C26" sheetId="39" r:id="rId29"/>
    <sheet name="C27" sheetId="22" r:id="rId30"/>
    <sheet name="C28" sheetId="23" r:id="rId31"/>
    <sheet name="C29" sheetId="48" r:id="rId32"/>
    <sheet name="C30" sheetId="30" r:id="rId33"/>
    <sheet name="C31" sheetId="28" r:id="rId34"/>
    <sheet name="C32" sheetId="44" r:id="rId35"/>
    <sheet name="C33" sheetId="32" r:id="rId36"/>
    <sheet name="C34" sheetId="49" r:id="rId37"/>
    <sheet name="Data 1" sheetId="24" r:id="rId38"/>
    <sheet name="Data 2" sheetId="25" r:id="rId39"/>
    <sheet name="Data 3" sheetId="27" r:id="rId40"/>
    <sheet name="Data 4" sheetId="47" r:id="rId41"/>
    <sheet name="Data 5" sheetId="45" r:id="rId42"/>
  </sheets>
  <definedNames>
    <definedName name="_xlnm._FilterDatabase" localSheetId="7" hidden="1">'C6'!$A$4:$A$386</definedName>
    <definedName name="_xlnm.Print_Area" localSheetId="1">'C1'!$A$1:$V$28</definedName>
    <definedName name="_xlnm.Print_Area" localSheetId="12">'C10'!$B$2:$F$25</definedName>
    <definedName name="_xlnm.Print_Area" localSheetId="13">'C11'!$A$1:$L$23</definedName>
    <definedName name="_xlnm.Print_Area" localSheetId="14">'C12'!$B$2:$F$26</definedName>
    <definedName name="_xlnm.Print_Area" localSheetId="15">'C13'!$B$2:$E$26</definedName>
    <definedName name="_xlnm.Print_Area" localSheetId="16">'C14'!$B$2:$F$41</definedName>
    <definedName name="_xlnm.Print_Area" localSheetId="17">'C15'!$B$2:$F$22</definedName>
    <definedName name="_xlnm.Print_Area" localSheetId="18">'C16'!$B$2:$E$32</definedName>
    <definedName name="_xlnm.Print_Area" localSheetId="19">'C17'!$A$1:$T$25</definedName>
    <definedName name="_xlnm.Print_Area" localSheetId="20">'C18'!$A$1:$E$22</definedName>
    <definedName name="_xlnm.Print_Area" localSheetId="21">'C19'!$B$2:$E$26</definedName>
    <definedName name="_xlnm.Print_Area" localSheetId="2">'C2'!$A$1:$E$22</definedName>
    <definedName name="_xlnm.Print_Area" localSheetId="22">'C20'!$A$1:$E$25</definedName>
    <definedName name="_xlnm.Print_Area" localSheetId="23">'C21'!$A$1:$M$26</definedName>
    <definedName name="_xlnm.Print_Area" localSheetId="24">'C22'!$A$1:$E$25</definedName>
    <definedName name="_xlnm.Print_Area" localSheetId="25">'C23'!$B$2:$F$24</definedName>
    <definedName name="_xlnm.Print_Area" localSheetId="26">'C24'!$A$1:$L$24</definedName>
    <definedName name="_xlnm.Print_Area" localSheetId="27">'C25'!$A$1:$E$25</definedName>
    <definedName name="_xlnm.Print_Area" localSheetId="28">'C26'!$B$2:$F$24</definedName>
    <definedName name="_xlnm.Print_Area" localSheetId="29">'C27'!$A$1:$L$25</definedName>
    <definedName name="_xlnm.Print_Area" localSheetId="30">'C28'!$A$1:$E$25</definedName>
    <definedName name="_xlnm.Print_Area" localSheetId="3">'C3'!$A$1:$E$22</definedName>
    <definedName name="_xlnm.Print_Area" localSheetId="32">'C30'!$A$1:$J$23</definedName>
    <definedName name="_xlnm.Print_Area" localSheetId="33">'C31'!$B$2:$F$28</definedName>
    <definedName name="_xlnm.Print_Area" localSheetId="34">'C32'!$A$2:$F$25</definedName>
    <definedName name="_xlnm.Print_Area" localSheetId="35">'C33'!$A$1:$F$25</definedName>
    <definedName name="_xlnm.Print_Area" localSheetId="4">'C4'!$A$1:$E$22</definedName>
    <definedName name="_xlnm.Print_Area" localSheetId="5">'C4.2'!$A$1:$E$22</definedName>
    <definedName name="_xlnm.Print_Area" localSheetId="6">'C5'!$A$1:$I$29</definedName>
    <definedName name="_xlnm.Print_Area" localSheetId="7">'C6'!$A$1:$E$28</definedName>
    <definedName name="_xlnm.Print_Area" localSheetId="10">'C8'!$A$1:$J$23</definedName>
    <definedName name="_xlnm.Print_Area" localSheetId="11">'C9'!$A$1:$M$20</definedName>
    <definedName name="_xlnm.Print_Area" localSheetId="37">'Data 1'!$A$1:$Q$22</definedName>
    <definedName name="_xlnm.Print_Area" localSheetId="38">'Data 2'!$A$1:$I$763</definedName>
    <definedName name="_xlnm.Print_Area" localSheetId="39">'Data 3'!$A$1:$H$3</definedName>
    <definedName name="_xlnm.Print_Area" localSheetId="0">Indice!$A$1:$F$41</definedName>
    <definedName name="_xlnm.Print_Titles" localSheetId="38">'Data 2'!$1:$3</definedName>
    <definedName name="_xlnm.Print_Titles" localSheetId="39">'Data 3'!$1:$3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E116" i="24" l="1"/>
  <c r="I261" i="25"/>
  <c r="P19" i="27" l="1"/>
  <c r="P18" i="27"/>
  <c r="P17" i="27"/>
  <c r="P16" i="27"/>
  <c r="P15" i="27"/>
  <c r="P14" i="27"/>
  <c r="P13" i="27"/>
  <c r="P12" i="27"/>
  <c r="P11" i="27"/>
  <c r="P10" i="27"/>
  <c r="P9" i="27"/>
  <c r="P8" i="27"/>
  <c r="P7" i="27"/>
  <c r="I19" i="27"/>
  <c r="H19" i="27"/>
  <c r="G19" i="27"/>
  <c r="F19" i="27"/>
  <c r="E19" i="27"/>
  <c r="D19" i="27"/>
  <c r="C19" i="27"/>
  <c r="J144" i="25" l="1"/>
  <c r="J145" i="25"/>
  <c r="J146" i="25"/>
  <c r="J147" i="25"/>
  <c r="J148" i="25"/>
  <c r="J149" i="25"/>
  <c r="J150" i="25"/>
  <c r="J151" i="25"/>
  <c r="J152" i="25"/>
  <c r="J153" i="25"/>
  <c r="J154" i="25"/>
  <c r="J155" i="25"/>
  <c r="D206" i="25"/>
  <c r="L127" i="25"/>
  <c r="L128" i="25"/>
  <c r="L129" i="25"/>
  <c r="L130" i="25"/>
  <c r="L131" i="25"/>
  <c r="L132" i="25"/>
  <c r="L133" i="25"/>
  <c r="L134" i="25"/>
  <c r="L135" i="25"/>
  <c r="L136" i="25"/>
  <c r="L137" i="25"/>
  <c r="L126" i="25"/>
  <c r="H261" i="25" l="1"/>
  <c r="E764" i="25" l="1"/>
  <c r="G764" i="25"/>
  <c r="G748" i="25"/>
  <c r="H255" i="25"/>
  <c r="J255" i="25"/>
  <c r="J76" i="25" l="1"/>
  <c r="J77" i="25"/>
  <c r="J78" i="25"/>
  <c r="J79" i="25"/>
  <c r="J80" i="25"/>
  <c r="J81" i="25"/>
  <c r="J82" i="25"/>
  <c r="J83" i="25"/>
  <c r="J84" i="25"/>
  <c r="J85" i="25"/>
  <c r="J86" i="25"/>
  <c r="J75" i="25"/>
  <c r="G69" i="25" l="1"/>
  <c r="F69" i="25"/>
  <c r="K69" i="25"/>
  <c r="J69" i="25"/>
  <c r="E25" i="25" l="1"/>
  <c r="E26" i="25"/>
  <c r="E27" i="25"/>
  <c r="E28" i="25"/>
  <c r="E29" i="25"/>
  <c r="F25" i="25"/>
  <c r="F26" i="25"/>
  <c r="F27" i="25"/>
  <c r="F28" i="25"/>
  <c r="F29" i="25"/>
  <c r="E7" i="45"/>
  <c r="L7" i="45"/>
  <c r="E8" i="45"/>
  <c r="L8" i="45"/>
  <c r="F30" i="25" l="1"/>
  <c r="E30" i="25"/>
  <c r="L22" i="45" l="1"/>
  <c r="L23" i="45" s="1"/>
  <c r="L24" i="45" s="1"/>
  <c r="L25" i="45" s="1"/>
  <c r="L26" i="45" s="1"/>
  <c r="L27" i="45" s="1"/>
  <c r="L28" i="45" s="1"/>
  <c r="L29" i="45" s="1"/>
  <c r="L30" i="45" s="1"/>
  <c r="L31" i="45" s="1"/>
  <c r="L21" i="45"/>
  <c r="L9" i="45"/>
  <c r="L10" i="45"/>
  <c r="L11" i="45"/>
  <c r="L12" i="45"/>
  <c r="L13" i="45" s="1"/>
  <c r="L14" i="45" s="1"/>
  <c r="L15" i="45" s="1"/>
  <c r="L16" i="45" s="1"/>
  <c r="L17" i="45" s="1"/>
  <c r="L18" i="45" s="1"/>
  <c r="E21" i="45"/>
  <c r="E22" i="45"/>
  <c r="E23" i="45"/>
  <c r="E24" i="45"/>
  <c r="E25" i="45"/>
  <c r="E26" i="45"/>
  <c r="E27" i="45"/>
  <c r="E28" i="45"/>
  <c r="E29" i="45"/>
  <c r="E30" i="45"/>
  <c r="E31" i="45"/>
  <c r="E20" i="45"/>
  <c r="E9" i="45"/>
  <c r="E10" i="45"/>
  <c r="E11" i="45"/>
  <c r="E12" i="45"/>
  <c r="E13" i="45"/>
  <c r="E14" i="45"/>
  <c r="E15" i="45"/>
  <c r="E16" i="45"/>
  <c r="E17" i="45"/>
  <c r="E18" i="45"/>
  <c r="V24" i="2"/>
  <c r="Q72" i="24"/>
  <c r="D119" i="24" l="1"/>
  <c r="H272" i="25" l="1"/>
  <c r="I272" i="25" s="1"/>
  <c r="H271" i="25"/>
  <c r="I271" i="25" s="1"/>
  <c r="H270" i="25"/>
  <c r="I270" i="25" s="1"/>
  <c r="H269" i="25"/>
  <c r="I269" i="25" s="1"/>
  <c r="H268" i="25"/>
  <c r="I268" i="25" s="1"/>
  <c r="H267" i="25"/>
  <c r="I267" i="25" s="1"/>
  <c r="H266" i="25"/>
  <c r="I266" i="25" s="1"/>
  <c r="H265" i="25"/>
  <c r="I265" i="25" s="1"/>
  <c r="H264" i="25"/>
  <c r="I264" i="25" s="1"/>
  <c r="H263" i="25"/>
  <c r="I263" i="25" s="1"/>
  <c r="H262" i="25"/>
  <c r="I262" i="25" s="1"/>
  <c r="L20" i="45"/>
  <c r="V23" i="2" l="1"/>
  <c r="V22" i="2"/>
  <c r="V8" i="2"/>
  <c r="I25" i="2"/>
  <c r="J25" i="2"/>
  <c r="K25" i="2"/>
  <c r="L25" i="2"/>
  <c r="M25" i="2"/>
  <c r="N25" i="2"/>
  <c r="O25" i="2"/>
  <c r="P25" i="2"/>
  <c r="Q25" i="2"/>
  <c r="R25" i="2"/>
  <c r="S25" i="2"/>
  <c r="U25" i="2"/>
  <c r="H25" i="2"/>
  <c r="I13" i="2"/>
  <c r="J13" i="2"/>
  <c r="L13" i="2"/>
  <c r="M13" i="2"/>
  <c r="N13" i="2"/>
  <c r="P13" i="2"/>
  <c r="Q13" i="2"/>
  <c r="U16" i="2"/>
  <c r="N17" i="2"/>
  <c r="U20" i="2"/>
  <c r="I21" i="2"/>
  <c r="I22" i="2"/>
  <c r="J22" i="2"/>
  <c r="K22" i="2"/>
  <c r="L22" i="2"/>
  <c r="M22" i="2"/>
  <c r="N22" i="2"/>
  <c r="O22" i="2"/>
  <c r="P22" i="2"/>
  <c r="Q22" i="2"/>
  <c r="R22" i="2"/>
  <c r="S22" i="2"/>
  <c r="U22" i="2"/>
  <c r="I23" i="2"/>
  <c r="J23" i="2"/>
  <c r="K23" i="2"/>
  <c r="L23" i="2"/>
  <c r="M23" i="2"/>
  <c r="N23" i="2"/>
  <c r="O23" i="2"/>
  <c r="P23" i="2"/>
  <c r="Q23" i="2"/>
  <c r="R23" i="2"/>
  <c r="S23" i="2"/>
  <c r="U23" i="2"/>
  <c r="I24" i="2"/>
  <c r="J24" i="2"/>
  <c r="K24" i="2"/>
  <c r="L24" i="2"/>
  <c r="M24" i="2"/>
  <c r="N24" i="2"/>
  <c r="O24" i="2"/>
  <c r="P24" i="2"/>
  <c r="Q24" i="2"/>
  <c r="R24" i="2"/>
  <c r="S24" i="2"/>
  <c r="U24" i="2"/>
  <c r="U8" i="2"/>
  <c r="U9" i="2"/>
  <c r="I28" i="2"/>
  <c r="J28" i="2"/>
  <c r="K28" i="2"/>
  <c r="L28" i="2"/>
  <c r="M28" i="2"/>
  <c r="N28" i="2"/>
  <c r="O28" i="2"/>
  <c r="P28" i="2"/>
  <c r="Q28" i="2"/>
  <c r="R28" i="2"/>
  <c r="S28" i="2"/>
  <c r="H28" i="2"/>
  <c r="H24" i="2"/>
  <c r="H23" i="2"/>
  <c r="H22" i="2"/>
  <c r="H13" i="2"/>
  <c r="H21" i="2"/>
  <c r="R18" i="24"/>
  <c r="D9" i="24"/>
  <c r="D11" i="24"/>
  <c r="Q9" i="24"/>
  <c r="Q51" i="24"/>
  <c r="Q14" i="24" s="1"/>
  <c r="P9" i="24"/>
  <c r="P11" i="24"/>
  <c r="Q11" i="24"/>
  <c r="P12" i="24"/>
  <c r="Q12" i="24"/>
  <c r="P14" i="24"/>
  <c r="E9" i="24"/>
  <c r="F9" i="24"/>
  <c r="G9" i="24"/>
  <c r="H9" i="24"/>
  <c r="I9" i="24"/>
  <c r="J9" i="24"/>
  <c r="K9" i="24"/>
  <c r="L9" i="24"/>
  <c r="M9" i="24"/>
  <c r="N9" i="24"/>
  <c r="O9" i="24"/>
  <c r="E11" i="24"/>
  <c r="F11" i="24"/>
  <c r="G11" i="24"/>
  <c r="H11" i="24"/>
  <c r="I11" i="24"/>
  <c r="J11" i="24"/>
  <c r="K11" i="24"/>
  <c r="L11" i="24"/>
  <c r="M11" i="24"/>
  <c r="N11" i="24"/>
  <c r="O11" i="24"/>
  <c r="E12" i="24"/>
  <c r="F12" i="24"/>
  <c r="G12" i="24"/>
  <c r="H12" i="24"/>
  <c r="I12" i="24"/>
  <c r="J12" i="24"/>
  <c r="K12" i="24"/>
  <c r="L12" i="24"/>
  <c r="M12" i="24"/>
  <c r="N12" i="24"/>
  <c r="O12" i="24"/>
  <c r="E14" i="24"/>
  <c r="F14" i="24"/>
  <c r="G14" i="24"/>
  <c r="H14" i="24"/>
  <c r="I14" i="24"/>
  <c r="J14" i="24"/>
  <c r="K14" i="24"/>
  <c r="L14" i="24"/>
  <c r="M14" i="24"/>
  <c r="N14" i="24"/>
  <c r="O14" i="24"/>
  <c r="D14" i="24"/>
  <c r="D12" i="24"/>
  <c r="R28" i="24"/>
  <c r="R27" i="24"/>
  <c r="R21" i="24"/>
  <c r="V14" i="2" s="1"/>
  <c r="R22" i="24"/>
  <c r="R23" i="24"/>
  <c r="R24" i="24"/>
  <c r="R25" i="24"/>
  <c r="V18" i="2" s="1"/>
  <c r="R26" i="24"/>
  <c r="R20" i="24"/>
  <c r="R19" i="24"/>
  <c r="P18" i="24"/>
  <c r="Q18" i="24"/>
  <c r="P19" i="24"/>
  <c r="Q19" i="24"/>
  <c r="U12" i="2" s="1"/>
  <c r="P20" i="24"/>
  <c r="Q20" i="24"/>
  <c r="U13" i="2" s="1"/>
  <c r="P21" i="24"/>
  <c r="Q21" i="24"/>
  <c r="U14" i="2" s="1"/>
  <c r="P22" i="24"/>
  <c r="Q22" i="24"/>
  <c r="U15" i="2" s="1"/>
  <c r="P23" i="24"/>
  <c r="Q23" i="24"/>
  <c r="V16" i="2" s="1"/>
  <c r="P24" i="24"/>
  <c r="Q24" i="24"/>
  <c r="U17" i="2" s="1"/>
  <c r="P25" i="24"/>
  <c r="Q25" i="24"/>
  <c r="U18" i="2" s="1"/>
  <c r="P26" i="24"/>
  <c r="Q26" i="24"/>
  <c r="U19" i="2" s="1"/>
  <c r="P27" i="24"/>
  <c r="Q27" i="24"/>
  <c r="P28" i="24"/>
  <c r="Q28" i="24"/>
  <c r="U21" i="2" s="1"/>
  <c r="E18" i="24"/>
  <c r="F18" i="24"/>
  <c r="J11" i="2" s="1"/>
  <c r="G18" i="24"/>
  <c r="K11" i="2" s="1"/>
  <c r="H18" i="24"/>
  <c r="L11" i="2" s="1"/>
  <c r="I18" i="24"/>
  <c r="J18" i="24"/>
  <c r="N11" i="2" s="1"/>
  <c r="K18" i="24"/>
  <c r="O11" i="2" s="1"/>
  <c r="L18" i="24"/>
  <c r="P11" i="2" s="1"/>
  <c r="M18" i="24"/>
  <c r="N18" i="24"/>
  <c r="R11" i="2" s="1"/>
  <c r="O18" i="24"/>
  <c r="S11" i="2" s="1"/>
  <c r="E19" i="24"/>
  <c r="I12" i="2" s="1"/>
  <c r="F19" i="24"/>
  <c r="G19" i="24"/>
  <c r="K12" i="2" s="1"/>
  <c r="H19" i="24"/>
  <c r="L12" i="2" s="1"/>
  <c r="I19" i="24"/>
  <c r="M12" i="2" s="1"/>
  <c r="J19" i="24"/>
  <c r="N12" i="2" s="1"/>
  <c r="K19" i="24"/>
  <c r="O12" i="2" s="1"/>
  <c r="L19" i="24"/>
  <c r="P12" i="2" s="1"/>
  <c r="M19" i="24"/>
  <c r="Q12" i="2" s="1"/>
  <c r="N19" i="24"/>
  <c r="O19" i="24"/>
  <c r="S12" i="2" s="1"/>
  <c r="E20" i="24"/>
  <c r="F20" i="24"/>
  <c r="G20" i="24"/>
  <c r="H20" i="24"/>
  <c r="I20" i="24"/>
  <c r="J20" i="24"/>
  <c r="K20" i="24"/>
  <c r="L20" i="24"/>
  <c r="M20" i="24"/>
  <c r="N20" i="24"/>
  <c r="R13" i="2" s="1"/>
  <c r="O20" i="24"/>
  <c r="S13" i="2" s="1"/>
  <c r="E21" i="24"/>
  <c r="I14" i="2" s="1"/>
  <c r="F21" i="24"/>
  <c r="J14" i="2" s="1"/>
  <c r="G21" i="24"/>
  <c r="K14" i="2" s="1"/>
  <c r="H21" i="24"/>
  <c r="L14" i="2" s="1"/>
  <c r="I21" i="24"/>
  <c r="M14" i="2" s="1"/>
  <c r="J21" i="24"/>
  <c r="N14" i="2" s="1"/>
  <c r="K21" i="24"/>
  <c r="O14" i="2" s="1"/>
  <c r="L21" i="24"/>
  <c r="P14" i="2" s="1"/>
  <c r="M21" i="24"/>
  <c r="Q14" i="2" s="1"/>
  <c r="N21" i="24"/>
  <c r="R14" i="2" s="1"/>
  <c r="O21" i="24"/>
  <c r="S14" i="2" s="1"/>
  <c r="E22" i="24"/>
  <c r="I15" i="2" s="1"/>
  <c r="F22" i="24"/>
  <c r="J15" i="2" s="1"/>
  <c r="G22" i="24"/>
  <c r="K15" i="2" s="1"/>
  <c r="H22" i="24"/>
  <c r="L15" i="2" s="1"/>
  <c r="I22" i="24"/>
  <c r="M15" i="2" s="1"/>
  <c r="J22" i="24"/>
  <c r="N15" i="2" s="1"/>
  <c r="K22" i="24"/>
  <c r="O15" i="2" s="1"/>
  <c r="L22" i="24"/>
  <c r="P15" i="2" s="1"/>
  <c r="M22" i="24"/>
  <c r="Q15" i="2" s="1"/>
  <c r="N22" i="24"/>
  <c r="R15" i="2" s="1"/>
  <c r="O22" i="24"/>
  <c r="S15" i="2" s="1"/>
  <c r="E23" i="24"/>
  <c r="I16" i="2" s="1"/>
  <c r="F23" i="24"/>
  <c r="J16" i="2" s="1"/>
  <c r="G23" i="24"/>
  <c r="K16" i="2" s="1"/>
  <c r="H23" i="24"/>
  <c r="L16" i="2" s="1"/>
  <c r="I23" i="24"/>
  <c r="M16" i="2" s="1"/>
  <c r="J23" i="24"/>
  <c r="N16" i="2" s="1"/>
  <c r="K23" i="24"/>
  <c r="O16" i="2" s="1"/>
  <c r="L23" i="24"/>
  <c r="P16" i="2" s="1"/>
  <c r="M23" i="24"/>
  <c r="Q16" i="2" s="1"/>
  <c r="N23" i="24"/>
  <c r="R16" i="2" s="1"/>
  <c r="O23" i="24"/>
  <c r="S16" i="2" s="1"/>
  <c r="E24" i="24"/>
  <c r="I17" i="2" s="1"/>
  <c r="F24" i="24"/>
  <c r="J17" i="2" s="1"/>
  <c r="G24" i="24"/>
  <c r="K17" i="2" s="1"/>
  <c r="H24" i="24"/>
  <c r="L17" i="2" s="1"/>
  <c r="I24" i="24"/>
  <c r="M17" i="2" s="1"/>
  <c r="J24" i="24"/>
  <c r="K24" i="24"/>
  <c r="O17" i="2" s="1"/>
  <c r="L24" i="24"/>
  <c r="P17" i="2" s="1"/>
  <c r="M24" i="24"/>
  <c r="Q17" i="2" s="1"/>
  <c r="N24" i="24"/>
  <c r="R17" i="2" s="1"/>
  <c r="O24" i="24"/>
  <c r="S17" i="2" s="1"/>
  <c r="E25" i="24"/>
  <c r="I18" i="2" s="1"/>
  <c r="F25" i="24"/>
  <c r="J18" i="2" s="1"/>
  <c r="G25" i="24"/>
  <c r="K18" i="2" s="1"/>
  <c r="H25" i="24"/>
  <c r="L18" i="2" s="1"/>
  <c r="I25" i="24"/>
  <c r="M18" i="2" s="1"/>
  <c r="J25" i="24"/>
  <c r="N18" i="2" s="1"/>
  <c r="K25" i="24"/>
  <c r="O18" i="2" s="1"/>
  <c r="L25" i="24"/>
  <c r="P18" i="2" s="1"/>
  <c r="M25" i="24"/>
  <c r="Q18" i="2" s="1"/>
  <c r="N25" i="24"/>
  <c r="R18" i="2" s="1"/>
  <c r="O25" i="24"/>
  <c r="S18" i="2" s="1"/>
  <c r="E26" i="24"/>
  <c r="I19" i="2" s="1"/>
  <c r="F26" i="24"/>
  <c r="J19" i="2" s="1"/>
  <c r="G26" i="24"/>
  <c r="K19" i="2" s="1"/>
  <c r="H26" i="24"/>
  <c r="L19" i="2" s="1"/>
  <c r="I26" i="24"/>
  <c r="M19" i="2" s="1"/>
  <c r="J26" i="24"/>
  <c r="N19" i="2" s="1"/>
  <c r="K26" i="24"/>
  <c r="O19" i="2" s="1"/>
  <c r="L26" i="24"/>
  <c r="P19" i="2" s="1"/>
  <c r="M26" i="24"/>
  <c r="Q19" i="2" s="1"/>
  <c r="N26" i="24"/>
  <c r="R19" i="2" s="1"/>
  <c r="O26" i="24"/>
  <c r="S19" i="2" s="1"/>
  <c r="E27" i="24"/>
  <c r="I20" i="2" s="1"/>
  <c r="F27" i="24"/>
  <c r="J20" i="2" s="1"/>
  <c r="G27" i="24"/>
  <c r="K20" i="2" s="1"/>
  <c r="H27" i="24"/>
  <c r="L20" i="2" s="1"/>
  <c r="I27" i="24"/>
  <c r="M20" i="2" s="1"/>
  <c r="J27" i="24"/>
  <c r="N20" i="2" s="1"/>
  <c r="K27" i="24"/>
  <c r="O20" i="2" s="1"/>
  <c r="L27" i="24"/>
  <c r="P20" i="2" s="1"/>
  <c r="M27" i="24"/>
  <c r="Q20" i="2" s="1"/>
  <c r="N27" i="24"/>
  <c r="R20" i="2" s="1"/>
  <c r="O27" i="24"/>
  <c r="S20" i="2" s="1"/>
  <c r="E28" i="24"/>
  <c r="F28" i="24"/>
  <c r="J21" i="2" s="1"/>
  <c r="G28" i="24"/>
  <c r="K21" i="2" s="1"/>
  <c r="H28" i="24"/>
  <c r="L21" i="2" s="1"/>
  <c r="I28" i="24"/>
  <c r="M21" i="2" s="1"/>
  <c r="J28" i="24"/>
  <c r="N21" i="2" s="1"/>
  <c r="K28" i="24"/>
  <c r="O21" i="2" s="1"/>
  <c r="L28" i="24"/>
  <c r="P21" i="2" s="1"/>
  <c r="M28" i="24"/>
  <c r="Q21" i="2" s="1"/>
  <c r="N28" i="24"/>
  <c r="R21" i="2" s="1"/>
  <c r="O28" i="24"/>
  <c r="S21" i="2" s="1"/>
  <c r="D28" i="24"/>
  <c r="D27" i="24"/>
  <c r="H20" i="2" s="1"/>
  <c r="D21" i="24"/>
  <c r="H14" i="2" s="1"/>
  <c r="D22" i="24"/>
  <c r="H15" i="2" s="1"/>
  <c r="D23" i="24"/>
  <c r="H16" i="2" s="1"/>
  <c r="D24" i="24"/>
  <c r="H17" i="2" s="1"/>
  <c r="D25" i="24"/>
  <c r="H18" i="2" s="1"/>
  <c r="D26" i="24"/>
  <c r="H19" i="2" s="1"/>
  <c r="D20" i="24"/>
  <c r="D19" i="24"/>
  <c r="H12" i="2" s="1"/>
  <c r="D18" i="24"/>
  <c r="Q29" i="24" l="1"/>
  <c r="F29" i="24" s="1"/>
  <c r="U28" i="2"/>
  <c r="N10" i="2"/>
  <c r="H11" i="2"/>
  <c r="D10" i="24"/>
  <c r="H10" i="24"/>
  <c r="D29" i="24"/>
  <c r="K29" i="24"/>
  <c r="E29" i="24"/>
  <c r="V19" i="2"/>
  <c r="U11" i="2"/>
  <c r="U10" i="2" s="1"/>
  <c r="Q10" i="24"/>
  <c r="P13" i="24" s="1"/>
  <c r="V12" i="2"/>
  <c r="V17" i="2"/>
  <c r="V20" i="2"/>
  <c r="V15" i="2"/>
  <c r="R29" i="24"/>
  <c r="V10" i="2" s="1"/>
  <c r="V11" i="2"/>
  <c r="S10" i="2"/>
  <c r="O10" i="2"/>
  <c r="K10" i="2"/>
  <c r="O13" i="2"/>
  <c r="K10" i="24"/>
  <c r="K13" i="2"/>
  <c r="G10" i="24"/>
  <c r="N10" i="24"/>
  <c r="J10" i="24"/>
  <c r="F10" i="24"/>
  <c r="M10" i="24"/>
  <c r="Q11" i="2"/>
  <c r="Q10" i="2" s="1"/>
  <c r="I10" i="24"/>
  <c r="M11" i="2"/>
  <c r="M10" i="2" s="1"/>
  <c r="E10" i="24"/>
  <c r="I11" i="2"/>
  <c r="J12" i="2"/>
  <c r="J10" i="2" s="1"/>
  <c r="H10" i="2"/>
  <c r="I10" i="2"/>
  <c r="P10" i="2"/>
  <c r="L10" i="2"/>
  <c r="O10" i="24"/>
  <c r="L10" i="24"/>
  <c r="R12" i="2"/>
  <c r="R10" i="2" s="1"/>
  <c r="P10" i="24"/>
  <c r="D13" i="24" l="1"/>
  <c r="H29" i="24"/>
  <c r="O29" i="24"/>
  <c r="I29" i="24"/>
  <c r="N29" i="24"/>
  <c r="P29" i="24"/>
  <c r="J29" i="24"/>
  <c r="M29" i="24"/>
  <c r="G29" i="24"/>
  <c r="L29" i="24"/>
  <c r="Q13" i="24"/>
  <c r="L13" i="24"/>
  <c r="O13" i="24"/>
  <c r="N13" i="24"/>
  <c r="M13" i="24"/>
  <c r="G13" i="24"/>
  <c r="E13" i="24"/>
  <c r="J13" i="24"/>
  <c r="I13" i="24"/>
  <c r="F13" i="24"/>
  <c r="K13" i="24"/>
  <c r="H13" i="24"/>
  <c r="I120" i="24" l="1"/>
  <c r="I121" i="24"/>
  <c r="I122" i="24"/>
  <c r="I123" i="24"/>
  <c r="I124" i="24"/>
  <c r="I125" i="24"/>
  <c r="I126" i="24"/>
  <c r="I127" i="24"/>
  <c r="I128" i="24"/>
  <c r="I129" i="24"/>
  <c r="I130" i="24"/>
  <c r="I119" i="24"/>
  <c r="E120" i="24"/>
  <c r="E121" i="24"/>
  <c r="E122" i="24"/>
  <c r="E123" i="24"/>
  <c r="E124" i="24"/>
  <c r="E125" i="24"/>
  <c r="E126" i="24"/>
  <c r="E127" i="24"/>
  <c r="E128" i="24"/>
  <c r="E129" i="24"/>
  <c r="E130" i="24"/>
  <c r="E119" i="24"/>
  <c r="H119" i="24"/>
  <c r="H120" i="24"/>
  <c r="H121" i="24"/>
  <c r="H122" i="24"/>
  <c r="H123" i="24"/>
  <c r="H124" i="24"/>
  <c r="H125" i="24"/>
  <c r="H126" i="24"/>
  <c r="H127" i="24"/>
  <c r="H128" i="24"/>
  <c r="H129" i="24"/>
  <c r="H130" i="24"/>
  <c r="D120" i="24"/>
  <c r="D121" i="24"/>
  <c r="D122" i="24"/>
  <c r="D123" i="24"/>
  <c r="D124" i="24"/>
  <c r="D125" i="24"/>
  <c r="D126" i="24"/>
  <c r="D127" i="24"/>
  <c r="D128" i="24"/>
  <c r="D129" i="24"/>
  <c r="D130" i="24"/>
  <c r="D131" i="24" l="1"/>
  <c r="E131" i="24"/>
  <c r="I131" i="24"/>
  <c r="H131" i="24"/>
  <c r="B3" i="45"/>
  <c r="B3" i="47"/>
  <c r="B3" i="27"/>
  <c r="C3" i="25"/>
  <c r="C3" i="24"/>
  <c r="C4" i="10"/>
  <c r="C4" i="26"/>
  <c r="C4" i="51"/>
  <c r="C4" i="6"/>
  <c r="C4" i="7"/>
  <c r="C4" i="46"/>
  <c r="C4" i="52"/>
  <c r="C4" i="8"/>
  <c r="C4" i="9"/>
  <c r="C4" i="37"/>
  <c r="C4" i="12"/>
  <c r="C4" i="13"/>
  <c r="C4" i="41"/>
  <c r="C4" i="35"/>
  <c r="C4" i="43"/>
  <c r="C4" i="11"/>
  <c r="C4" i="14"/>
  <c r="C4" i="15"/>
  <c r="C4" i="38"/>
  <c r="C4" i="16"/>
  <c r="C4" i="17"/>
  <c r="C4" i="18"/>
  <c r="C4" i="40"/>
  <c r="C4" i="20"/>
  <c r="C4" i="21"/>
  <c r="C4" i="39"/>
  <c r="C4" i="22"/>
  <c r="C4" i="23"/>
  <c r="C4" i="48"/>
  <c r="C4" i="30"/>
  <c r="C4" i="28"/>
  <c r="C4" i="44"/>
  <c r="C4" i="32"/>
  <c r="C4" i="49"/>
  <c r="C4" i="3"/>
  <c r="I132" i="24" l="1"/>
  <c r="E132" i="24"/>
  <c r="H134" i="24"/>
  <c r="F10" i="6"/>
  <c r="F14" i="6"/>
  <c r="F15" i="6"/>
  <c r="F16" i="6"/>
  <c r="F18" i="6"/>
  <c r="F19" i="6"/>
  <c r="H36" i="25"/>
  <c r="H37" i="25"/>
  <c r="H38" i="25"/>
  <c r="H39" i="25"/>
  <c r="H40" i="25"/>
  <c r="H41" i="25"/>
  <c r="H42" i="25"/>
  <c r="H43" i="25"/>
  <c r="H44" i="25"/>
  <c r="H45" i="25"/>
  <c r="H46" i="25"/>
  <c r="H47" i="25"/>
  <c r="E16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5" i="1"/>
  <c r="E14" i="1"/>
  <c r="E13" i="1"/>
  <c r="E12" i="1"/>
  <c r="E11" i="1"/>
  <c r="E10" i="1"/>
  <c r="E9" i="1"/>
  <c r="E8" i="1"/>
  <c r="C4" i="2"/>
  <c r="K22" i="22"/>
  <c r="G22" i="12"/>
  <c r="K11" i="12"/>
  <c r="K12" i="12"/>
  <c r="K14" i="12"/>
  <c r="K15" i="12"/>
  <c r="K16" i="12"/>
  <c r="K17" i="12"/>
  <c r="K18" i="12"/>
  <c r="K19" i="12"/>
  <c r="K21" i="12"/>
  <c r="K10" i="12"/>
  <c r="J11" i="12"/>
  <c r="D38" i="25"/>
  <c r="J13" i="12"/>
  <c r="J14" i="12"/>
  <c r="J15" i="12"/>
  <c r="D43" i="25"/>
  <c r="J18" i="12"/>
  <c r="J19" i="12"/>
  <c r="J21" i="12"/>
  <c r="G11" i="12"/>
  <c r="G13" i="12"/>
  <c r="G14" i="12"/>
  <c r="G15" i="12"/>
  <c r="G16" i="12"/>
  <c r="G18" i="12"/>
  <c r="G19" i="12"/>
  <c r="G10" i="12"/>
  <c r="J16" i="12"/>
  <c r="J20" i="12"/>
  <c r="F11" i="12"/>
  <c r="F13" i="12"/>
  <c r="F14" i="12"/>
  <c r="D42" i="25"/>
  <c r="D45" i="25"/>
  <c r="F20" i="12"/>
  <c r="D47" i="25"/>
  <c r="F15" i="12"/>
  <c r="G22" i="22"/>
  <c r="K20" i="12"/>
  <c r="G12" i="12"/>
  <c r="G17" i="12"/>
  <c r="G20" i="12"/>
  <c r="G21" i="12"/>
  <c r="J17" i="12"/>
  <c r="D37" i="25"/>
  <c r="F17" i="12"/>
  <c r="F18" i="12"/>
  <c r="F19" i="12"/>
  <c r="F60" i="47"/>
  <c r="F59" i="47"/>
  <c r="F58" i="47"/>
  <c r="F57" i="47"/>
  <c r="F56" i="47"/>
  <c r="F55" i="47"/>
  <c r="F54" i="47"/>
  <c r="F53" i="47"/>
  <c r="F52" i="47"/>
  <c r="F51" i="47"/>
  <c r="F50" i="47"/>
  <c r="F49" i="47"/>
  <c r="I255" i="25"/>
  <c r="G29" i="25"/>
  <c r="I15" i="9" s="1"/>
  <c r="F11" i="9"/>
  <c r="F12" i="9"/>
  <c r="G12" i="9"/>
  <c r="G26" i="25"/>
  <c r="I12" i="9" s="1"/>
  <c r="H26" i="25"/>
  <c r="J12" i="9" s="1"/>
  <c r="F13" i="9"/>
  <c r="G13" i="9"/>
  <c r="G27" i="25"/>
  <c r="I13" i="9" s="1"/>
  <c r="H27" i="25"/>
  <c r="J13" i="9" s="1"/>
  <c r="F14" i="9"/>
  <c r="G14" i="9"/>
  <c r="G28" i="25"/>
  <c r="I14" i="9" s="1"/>
  <c r="H28" i="25"/>
  <c r="J14" i="9" s="1"/>
  <c r="F15" i="9"/>
  <c r="G15" i="9"/>
  <c r="H29" i="25"/>
  <c r="J15" i="9" s="1"/>
  <c r="H68" i="25"/>
  <c r="I68" i="25"/>
  <c r="H87" i="25"/>
  <c r="G77" i="25"/>
  <c r="G78" i="25"/>
  <c r="G79" i="25"/>
  <c r="G80" i="25"/>
  <c r="G81" i="25"/>
  <c r="G82" i="25"/>
  <c r="G83" i="25"/>
  <c r="G84" i="25"/>
  <c r="G85" i="25"/>
  <c r="G86" i="25"/>
  <c r="F87" i="25"/>
  <c r="E102" i="25"/>
  <c r="I102" i="25"/>
  <c r="J102" i="25"/>
  <c r="D120" i="25"/>
  <c r="F120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G138" i="25"/>
  <c r="I138" i="25"/>
  <c r="L23" i="14" s="1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D174" i="25"/>
  <c r="E174" i="25"/>
  <c r="R23" i="14" s="1"/>
  <c r="G174" i="25"/>
  <c r="P23" i="14" s="1"/>
  <c r="H174" i="25"/>
  <c r="O23" i="14" s="1"/>
  <c r="I174" i="25"/>
  <c r="T23" i="14" s="1"/>
  <c r="J174" i="25"/>
  <c r="S23" i="14" s="1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D192" i="25"/>
  <c r="F22" i="17" s="1"/>
  <c r="E192" i="25"/>
  <c r="J22" i="17" s="1"/>
  <c r="G192" i="25"/>
  <c r="H22" i="17" s="1"/>
  <c r="H192" i="25"/>
  <c r="G22" i="17" s="1"/>
  <c r="I192" i="25"/>
  <c r="L22" i="17" s="1"/>
  <c r="J192" i="25"/>
  <c r="K22" i="17" s="1"/>
  <c r="E206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D224" i="25"/>
  <c r="E224" i="25"/>
  <c r="G224" i="25"/>
  <c r="H22" i="20" s="1"/>
  <c r="H224" i="25"/>
  <c r="G22" i="20" s="1"/>
  <c r="I224" i="25"/>
  <c r="L22" i="20" s="1"/>
  <c r="J224" i="25"/>
  <c r="K22" i="20" s="1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D255" i="25"/>
  <c r="F22" i="22" s="1"/>
  <c r="E255" i="25"/>
  <c r="J22" i="22" s="1"/>
  <c r="G255" i="25"/>
  <c r="H22" i="22" s="1"/>
  <c r="L22" i="22"/>
  <c r="D643" i="25"/>
  <c r="E643" i="25"/>
  <c r="F643" i="25"/>
  <c r="G643" i="25"/>
  <c r="D659" i="25"/>
  <c r="E659" i="25"/>
  <c r="F659" i="25"/>
  <c r="G659" i="25"/>
  <c r="D678" i="25"/>
  <c r="E678" i="25"/>
  <c r="F678" i="25"/>
  <c r="G678" i="25"/>
  <c r="D694" i="25"/>
  <c r="E694" i="25"/>
  <c r="F694" i="25"/>
  <c r="G694" i="25"/>
  <c r="D713" i="25"/>
  <c r="E713" i="25"/>
  <c r="F713" i="25"/>
  <c r="G713" i="25"/>
  <c r="D729" i="25"/>
  <c r="E729" i="25"/>
  <c r="F729" i="25"/>
  <c r="G729" i="25"/>
  <c r="D748" i="25"/>
  <c r="F748" i="25"/>
  <c r="D764" i="25"/>
  <c r="F764" i="25"/>
  <c r="H8" i="2"/>
  <c r="J8" i="2"/>
  <c r="K8" i="2"/>
  <c r="N8" i="2"/>
  <c r="O8" i="2"/>
  <c r="P8" i="2"/>
  <c r="Q8" i="2"/>
  <c r="R8" i="2"/>
  <c r="S8" i="2"/>
  <c r="H9" i="2"/>
  <c r="I9" i="2"/>
  <c r="J9" i="2"/>
  <c r="K9" i="2"/>
  <c r="L9" i="2"/>
  <c r="M9" i="2"/>
  <c r="N9" i="2"/>
  <c r="O9" i="2"/>
  <c r="P9" i="2"/>
  <c r="Q9" i="2"/>
  <c r="R9" i="2"/>
  <c r="S9" i="2"/>
  <c r="E38" i="25"/>
  <c r="E39" i="25"/>
  <c r="E40" i="25"/>
  <c r="E41" i="25"/>
  <c r="E42" i="25"/>
  <c r="E45" i="25"/>
  <c r="E46" i="25"/>
  <c r="E47" i="25"/>
  <c r="M7" i="25"/>
  <c r="F8" i="25"/>
  <c r="F9" i="25"/>
  <c r="F11" i="25"/>
  <c r="M13" i="25"/>
  <c r="M16" i="25"/>
  <c r="F10" i="30"/>
  <c r="G10" i="30"/>
  <c r="I10" i="30"/>
  <c r="J10" i="30"/>
  <c r="F11" i="30"/>
  <c r="G11" i="30"/>
  <c r="I11" i="30"/>
  <c r="J11" i="30"/>
  <c r="F12" i="30"/>
  <c r="G12" i="30"/>
  <c r="I12" i="30"/>
  <c r="J12" i="30"/>
  <c r="F13" i="30"/>
  <c r="G13" i="30"/>
  <c r="I13" i="30"/>
  <c r="J13" i="30"/>
  <c r="F14" i="30"/>
  <c r="G14" i="30"/>
  <c r="I14" i="30"/>
  <c r="J14" i="30"/>
  <c r="F15" i="30"/>
  <c r="G15" i="30"/>
  <c r="I15" i="30"/>
  <c r="J15" i="30"/>
  <c r="F16" i="30"/>
  <c r="G16" i="30"/>
  <c r="I16" i="30"/>
  <c r="J16" i="30"/>
  <c r="F17" i="30"/>
  <c r="G17" i="30"/>
  <c r="I17" i="30"/>
  <c r="J17" i="30"/>
  <c r="F18" i="30"/>
  <c r="G18" i="30"/>
  <c r="I18" i="30"/>
  <c r="J18" i="30"/>
  <c r="F19" i="30"/>
  <c r="G19" i="30"/>
  <c r="I19" i="30"/>
  <c r="J19" i="30"/>
  <c r="F20" i="30"/>
  <c r="G20" i="30"/>
  <c r="I20" i="30"/>
  <c r="J20" i="30"/>
  <c r="F21" i="30"/>
  <c r="G21" i="30"/>
  <c r="I21" i="30"/>
  <c r="J21" i="30"/>
  <c r="F22" i="30"/>
  <c r="G22" i="30"/>
  <c r="I22" i="30"/>
  <c r="J22" i="30"/>
  <c r="F10" i="22"/>
  <c r="G10" i="22"/>
  <c r="H10" i="22"/>
  <c r="J10" i="22"/>
  <c r="K10" i="22"/>
  <c r="L10" i="22"/>
  <c r="F11" i="22"/>
  <c r="G11" i="22"/>
  <c r="H11" i="22"/>
  <c r="J11" i="22"/>
  <c r="K11" i="22"/>
  <c r="L11" i="22"/>
  <c r="F12" i="22"/>
  <c r="G12" i="22"/>
  <c r="H12" i="22"/>
  <c r="J12" i="22"/>
  <c r="K12" i="22"/>
  <c r="L12" i="22"/>
  <c r="F13" i="22"/>
  <c r="G13" i="22"/>
  <c r="H13" i="22"/>
  <c r="J13" i="22"/>
  <c r="K13" i="22"/>
  <c r="L13" i="22"/>
  <c r="F14" i="22"/>
  <c r="G14" i="22"/>
  <c r="H14" i="22"/>
  <c r="J14" i="22"/>
  <c r="K14" i="22"/>
  <c r="L14" i="22"/>
  <c r="F15" i="22"/>
  <c r="G15" i="22"/>
  <c r="H15" i="22"/>
  <c r="J15" i="22"/>
  <c r="K15" i="22"/>
  <c r="L15" i="22"/>
  <c r="F16" i="22"/>
  <c r="G16" i="22"/>
  <c r="H16" i="22"/>
  <c r="J16" i="22"/>
  <c r="K16" i="22"/>
  <c r="L16" i="22"/>
  <c r="F17" i="22"/>
  <c r="G17" i="22"/>
  <c r="H17" i="22"/>
  <c r="J17" i="22"/>
  <c r="K17" i="22"/>
  <c r="L17" i="22"/>
  <c r="F18" i="22"/>
  <c r="G18" i="22"/>
  <c r="H18" i="22"/>
  <c r="J18" i="22"/>
  <c r="K18" i="22"/>
  <c r="L18" i="22"/>
  <c r="F19" i="22"/>
  <c r="G19" i="22"/>
  <c r="H19" i="22"/>
  <c r="J19" i="22"/>
  <c r="K19" i="22"/>
  <c r="L19" i="22"/>
  <c r="F20" i="22"/>
  <c r="G20" i="22"/>
  <c r="H20" i="22"/>
  <c r="J20" i="22"/>
  <c r="K20" i="22"/>
  <c r="L20" i="22"/>
  <c r="F21" i="22"/>
  <c r="G21" i="22"/>
  <c r="H21" i="22"/>
  <c r="J21" i="22"/>
  <c r="K21" i="22"/>
  <c r="L21" i="22"/>
  <c r="F10" i="20"/>
  <c r="G10" i="20"/>
  <c r="H10" i="20"/>
  <c r="J10" i="20"/>
  <c r="K10" i="20"/>
  <c r="L10" i="20"/>
  <c r="F11" i="20"/>
  <c r="G11" i="20"/>
  <c r="H11" i="20"/>
  <c r="J11" i="20"/>
  <c r="K11" i="20"/>
  <c r="L11" i="20"/>
  <c r="F12" i="20"/>
  <c r="G12" i="20"/>
  <c r="H12" i="20"/>
  <c r="J12" i="20"/>
  <c r="K12" i="20"/>
  <c r="L12" i="20"/>
  <c r="F13" i="20"/>
  <c r="G13" i="20"/>
  <c r="H13" i="20"/>
  <c r="J13" i="20"/>
  <c r="K13" i="20"/>
  <c r="L13" i="20"/>
  <c r="F14" i="20"/>
  <c r="G14" i="20"/>
  <c r="H14" i="20"/>
  <c r="J14" i="20"/>
  <c r="K14" i="20"/>
  <c r="L14" i="20"/>
  <c r="F15" i="20"/>
  <c r="G15" i="20"/>
  <c r="H15" i="20"/>
  <c r="J15" i="20"/>
  <c r="K15" i="20"/>
  <c r="L15" i="20"/>
  <c r="F16" i="20"/>
  <c r="G16" i="20"/>
  <c r="H16" i="20"/>
  <c r="J16" i="20"/>
  <c r="K16" i="20"/>
  <c r="L16" i="20"/>
  <c r="F17" i="20"/>
  <c r="G17" i="20"/>
  <c r="H17" i="20"/>
  <c r="J17" i="20"/>
  <c r="K17" i="20"/>
  <c r="L17" i="20"/>
  <c r="F18" i="20"/>
  <c r="G18" i="20"/>
  <c r="H18" i="20"/>
  <c r="J18" i="20"/>
  <c r="K18" i="20"/>
  <c r="L18" i="20"/>
  <c r="F19" i="20"/>
  <c r="G19" i="20"/>
  <c r="H19" i="20"/>
  <c r="J19" i="20"/>
  <c r="K19" i="20"/>
  <c r="L19" i="20"/>
  <c r="F20" i="20"/>
  <c r="G20" i="20"/>
  <c r="H20" i="20"/>
  <c r="J20" i="20"/>
  <c r="K20" i="20"/>
  <c r="L20" i="20"/>
  <c r="F21" i="20"/>
  <c r="G21" i="20"/>
  <c r="H21" i="20"/>
  <c r="J21" i="20"/>
  <c r="K21" i="20"/>
  <c r="L21" i="20"/>
  <c r="F10" i="17"/>
  <c r="G10" i="17"/>
  <c r="H10" i="17"/>
  <c r="J10" i="17"/>
  <c r="K10" i="17"/>
  <c r="L10" i="17"/>
  <c r="F11" i="17"/>
  <c r="G11" i="17"/>
  <c r="H11" i="17"/>
  <c r="J11" i="17"/>
  <c r="K11" i="17"/>
  <c r="L11" i="17"/>
  <c r="F12" i="17"/>
  <c r="G12" i="17"/>
  <c r="H12" i="17"/>
  <c r="J12" i="17"/>
  <c r="K12" i="17"/>
  <c r="L12" i="17"/>
  <c r="F13" i="17"/>
  <c r="G13" i="17"/>
  <c r="H13" i="17"/>
  <c r="J13" i="17"/>
  <c r="K13" i="17"/>
  <c r="L13" i="17"/>
  <c r="F14" i="17"/>
  <c r="G14" i="17"/>
  <c r="H14" i="17"/>
  <c r="J14" i="17"/>
  <c r="K14" i="17"/>
  <c r="L14" i="17"/>
  <c r="F15" i="17"/>
  <c r="G15" i="17"/>
  <c r="H15" i="17"/>
  <c r="J15" i="17"/>
  <c r="K15" i="17"/>
  <c r="L15" i="17"/>
  <c r="F16" i="17"/>
  <c r="G16" i="17"/>
  <c r="H16" i="17"/>
  <c r="J16" i="17"/>
  <c r="K16" i="17"/>
  <c r="L16" i="17"/>
  <c r="F17" i="17"/>
  <c r="G17" i="17"/>
  <c r="H17" i="17"/>
  <c r="J17" i="17"/>
  <c r="K17" i="17"/>
  <c r="L17" i="17"/>
  <c r="F18" i="17"/>
  <c r="G18" i="17"/>
  <c r="H18" i="17"/>
  <c r="J18" i="17"/>
  <c r="K18" i="17"/>
  <c r="L18" i="17"/>
  <c r="F19" i="17"/>
  <c r="G19" i="17"/>
  <c r="H19" i="17"/>
  <c r="J19" i="17"/>
  <c r="K19" i="17"/>
  <c r="L19" i="17"/>
  <c r="F20" i="17"/>
  <c r="G20" i="17"/>
  <c r="H20" i="17"/>
  <c r="J20" i="17"/>
  <c r="K20" i="17"/>
  <c r="L20" i="17"/>
  <c r="F21" i="17"/>
  <c r="G21" i="17"/>
  <c r="H21" i="17"/>
  <c r="J21" i="17"/>
  <c r="K21" i="17"/>
  <c r="L21" i="17"/>
  <c r="F11" i="14"/>
  <c r="G11" i="14"/>
  <c r="K11" i="14"/>
  <c r="L11" i="14"/>
  <c r="N11" i="14"/>
  <c r="O11" i="14"/>
  <c r="P11" i="14"/>
  <c r="R11" i="14"/>
  <c r="S11" i="14"/>
  <c r="T11" i="14"/>
  <c r="F12" i="14"/>
  <c r="G12" i="14"/>
  <c r="K12" i="14"/>
  <c r="L12" i="14"/>
  <c r="N12" i="14"/>
  <c r="O12" i="14"/>
  <c r="P12" i="14"/>
  <c r="R12" i="14"/>
  <c r="S12" i="14"/>
  <c r="T12" i="14"/>
  <c r="F13" i="14"/>
  <c r="G13" i="14"/>
  <c r="K13" i="14"/>
  <c r="L13" i="14"/>
  <c r="N13" i="14"/>
  <c r="O13" i="14"/>
  <c r="P13" i="14"/>
  <c r="R13" i="14"/>
  <c r="S13" i="14"/>
  <c r="T13" i="14"/>
  <c r="F14" i="14"/>
  <c r="G14" i="14"/>
  <c r="K14" i="14"/>
  <c r="L14" i="14"/>
  <c r="N14" i="14"/>
  <c r="O14" i="14"/>
  <c r="P14" i="14"/>
  <c r="R14" i="14"/>
  <c r="S14" i="14"/>
  <c r="T14" i="14"/>
  <c r="F15" i="14"/>
  <c r="G15" i="14"/>
  <c r="K15" i="14"/>
  <c r="L15" i="14"/>
  <c r="N15" i="14"/>
  <c r="O15" i="14"/>
  <c r="P15" i="14"/>
  <c r="R15" i="14"/>
  <c r="S15" i="14"/>
  <c r="T15" i="14"/>
  <c r="F16" i="14"/>
  <c r="G16" i="14"/>
  <c r="K16" i="14"/>
  <c r="L16" i="14"/>
  <c r="N16" i="14"/>
  <c r="O16" i="14"/>
  <c r="P16" i="14"/>
  <c r="R16" i="14"/>
  <c r="S16" i="14"/>
  <c r="T16" i="14"/>
  <c r="F17" i="14"/>
  <c r="G17" i="14"/>
  <c r="K17" i="14"/>
  <c r="L17" i="14"/>
  <c r="N17" i="14"/>
  <c r="O17" i="14"/>
  <c r="P17" i="14"/>
  <c r="R17" i="14"/>
  <c r="S17" i="14"/>
  <c r="T17" i="14"/>
  <c r="F18" i="14"/>
  <c r="G18" i="14"/>
  <c r="K18" i="14"/>
  <c r="L18" i="14"/>
  <c r="N18" i="14"/>
  <c r="O18" i="14"/>
  <c r="P18" i="14"/>
  <c r="R18" i="14"/>
  <c r="S18" i="14"/>
  <c r="T18" i="14"/>
  <c r="F19" i="14"/>
  <c r="G19" i="14"/>
  <c r="K19" i="14"/>
  <c r="L19" i="14"/>
  <c r="N19" i="14"/>
  <c r="O19" i="14"/>
  <c r="P19" i="14"/>
  <c r="R19" i="14"/>
  <c r="S19" i="14"/>
  <c r="T19" i="14"/>
  <c r="F20" i="14"/>
  <c r="G20" i="14"/>
  <c r="K20" i="14"/>
  <c r="L20" i="14"/>
  <c r="N20" i="14"/>
  <c r="O20" i="14"/>
  <c r="P20" i="14"/>
  <c r="R20" i="14"/>
  <c r="S20" i="14"/>
  <c r="T20" i="14"/>
  <c r="F21" i="14"/>
  <c r="G21" i="14"/>
  <c r="K21" i="14"/>
  <c r="L21" i="14"/>
  <c r="N21" i="14"/>
  <c r="O21" i="14"/>
  <c r="P21" i="14"/>
  <c r="R21" i="14"/>
  <c r="S21" i="14"/>
  <c r="T21" i="14"/>
  <c r="F22" i="14"/>
  <c r="G22" i="14"/>
  <c r="K22" i="14"/>
  <c r="L22" i="14"/>
  <c r="N22" i="14"/>
  <c r="O22" i="14"/>
  <c r="P22" i="14"/>
  <c r="R22" i="14"/>
  <c r="S22" i="14"/>
  <c r="T22" i="14"/>
  <c r="F23" i="14"/>
  <c r="G23" i="14"/>
  <c r="K23" i="14"/>
  <c r="K13" i="12"/>
  <c r="H22" i="12"/>
  <c r="I22" i="12"/>
  <c r="L22" i="12"/>
  <c r="N9" i="9"/>
  <c r="O9" i="9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G21" i="8"/>
  <c r="J21" i="8"/>
  <c r="F11" i="6"/>
  <c r="G21" i="6"/>
  <c r="I21" i="6"/>
  <c r="T30" i="2"/>
  <c r="I87" i="25"/>
  <c r="D102" i="25"/>
  <c r="F12" i="6"/>
  <c r="G76" i="25"/>
  <c r="D87" i="25"/>
  <c r="G75" i="25"/>
  <c r="E87" i="25"/>
  <c r="D41" i="25"/>
  <c r="D44" i="25"/>
  <c r="D39" i="25"/>
  <c r="D36" i="25"/>
  <c r="D40" i="25"/>
  <c r="G25" i="25"/>
  <c r="I11" i="9" s="1"/>
  <c r="K22" i="12"/>
  <c r="H25" i="25"/>
  <c r="J10" i="12"/>
  <c r="F10" i="12"/>
  <c r="F12" i="12"/>
  <c r="D68" i="25"/>
  <c r="F22" i="12" s="1"/>
  <c r="E68" i="25"/>
  <c r="J12" i="12"/>
  <c r="D46" i="25"/>
  <c r="F16" i="12"/>
  <c r="F21" i="12"/>
  <c r="U30" i="2"/>
  <c r="M8" i="2"/>
  <c r="L8" i="2"/>
  <c r="I8" i="2"/>
  <c r="F13" i="6"/>
  <c r="F9" i="6"/>
  <c r="F47" i="25" l="1"/>
  <c r="H14" i="14"/>
  <c r="P9" i="9"/>
  <c r="L11" i="9"/>
  <c r="H17" i="14"/>
  <c r="F45" i="25"/>
  <c r="M15" i="9"/>
  <c r="H30" i="25"/>
  <c r="O14" i="9"/>
  <c r="G87" i="25"/>
  <c r="N14" i="9"/>
  <c r="H21" i="14"/>
  <c r="H19" i="14"/>
  <c r="L15" i="9"/>
  <c r="H23" i="14"/>
  <c r="F17" i="6"/>
  <c r="H273" i="25"/>
  <c r="H22" i="14"/>
  <c r="H15" i="14"/>
  <c r="H13" i="14"/>
  <c r="F20" i="6"/>
  <c r="H12" i="14"/>
  <c r="F42" i="25"/>
  <c r="O12" i="9"/>
  <c r="G30" i="25"/>
  <c r="H11" i="14"/>
  <c r="H18" i="14"/>
  <c r="H20" i="14"/>
  <c r="F22" i="20"/>
  <c r="M14" i="9"/>
  <c r="J11" i="9"/>
  <c r="I17" i="9" s="1"/>
  <c r="N12" i="9"/>
  <c r="H16" i="14"/>
  <c r="J22" i="20"/>
  <c r="J87" i="25"/>
  <c r="L14" i="9"/>
  <c r="J22" i="12"/>
  <c r="F46" i="25"/>
  <c r="F40" i="25"/>
  <c r="M13" i="9"/>
  <c r="E43" i="25"/>
  <c r="F43" i="25" s="1"/>
  <c r="E37" i="25"/>
  <c r="F37" i="25" s="1"/>
  <c r="G17" i="25"/>
  <c r="F39" i="25"/>
  <c r="M27" i="25"/>
  <c r="F41" i="25"/>
  <c r="Q30" i="2"/>
  <c r="G12" i="25"/>
  <c r="J30" i="2"/>
  <c r="G11" i="25"/>
  <c r="F21" i="8"/>
  <c r="M9" i="25"/>
  <c r="M17" i="25"/>
  <c r="F17" i="25"/>
  <c r="F18" i="25"/>
  <c r="M18" i="25"/>
  <c r="F15" i="25"/>
  <c r="M15" i="25"/>
  <c r="F10" i="25"/>
  <c r="M10" i="25"/>
  <c r="S43" i="45"/>
  <c r="F7" i="25"/>
  <c r="N13" i="9"/>
  <c r="L13" i="9"/>
  <c r="E44" i="25"/>
  <c r="F44" i="25" s="1"/>
  <c r="E36" i="25"/>
  <c r="F36" i="25" s="1"/>
  <c r="F14" i="25"/>
  <c r="M14" i="25"/>
  <c r="F255" i="25"/>
  <c r="F224" i="25"/>
  <c r="F192" i="25"/>
  <c r="N15" i="9"/>
  <c r="M12" i="9"/>
  <c r="O13" i="9"/>
  <c r="M11" i="25"/>
  <c r="F38" i="25"/>
  <c r="D48" i="25"/>
  <c r="O15" i="9"/>
  <c r="L12" i="9"/>
  <c r="F13" i="25"/>
  <c r="F16" i="25"/>
  <c r="M8" i="25"/>
  <c r="N23" i="14"/>
  <c r="M12" i="25"/>
  <c r="F12" i="25"/>
  <c r="F174" i="25"/>
  <c r="G11" i="9"/>
  <c r="N11" i="9" s="1"/>
  <c r="F21" i="6" l="1"/>
  <c r="F17" i="9"/>
  <c r="L17" i="9" s="1"/>
  <c r="P14" i="9"/>
  <c r="O11" i="9"/>
  <c r="P11" i="9" s="1"/>
  <c r="P15" i="9"/>
  <c r="P13" i="9"/>
  <c r="P12" i="9"/>
  <c r="G16" i="25"/>
  <c r="M28" i="25"/>
  <c r="M23" i="25"/>
  <c r="L30" i="2"/>
  <c r="P30" i="2"/>
  <c r="G15" i="25"/>
  <c r="M30" i="2"/>
  <c r="M24" i="25"/>
  <c r="E48" i="25"/>
  <c r="R30" i="2"/>
  <c r="M29" i="25"/>
  <c r="G8" i="25"/>
  <c r="I30" i="2"/>
  <c r="M20" i="25"/>
  <c r="G9" i="25"/>
  <c r="M21" i="25"/>
  <c r="G14" i="25"/>
  <c r="O30" i="2"/>
  <c r="M26" i="25"/>
  <c r="S30" i="2"/>
  <c r="M30" i="25"/>
  <c r="G18" i="25"/>
  <c r="G13" i="25"/>
  <c r="N30" i="2"/>
  <c r="M25" i="25"/>
  <c r="M11" i="9"/>
  <c r="G7" i="25"/>
  <c r="M19" i="25"/>
  <c r="H30" i="2"/>
  <c r="M22" i="25"/>
  <c r="G10" i="25"/>
  <c r="K30" i="2"/>
  <c r="F19" i="25"/>
  <c r="N11" i="25"/>
  <c r="N15" i="25"/>
  <c r="N14" i="25"/>
  <c r="N8" i="25"/>
  <c r="N12" i="25"/>
  <c r="N7" i="25"/>
  <c r="N13" i="25"/>
  <c r="N16" i="25"/>
  <c r="N9" i="25"/>
  <c r="N18" i="25"/>
  <c r="N17" i="25"/>
  <c r="N10" i="25"/>
  <c r="N23" i="25" l="1"/>
  <c r="N28" i="25"/>
  <c r="N21" i="25"/>
  <c r="N24" i="25"/>
  <c r="G19" i="25"/>
  <c r="N20" i="25"/>
  <c r="N30" i="25"/>
  <c r="N29" i="25"/>
  <c r="N27" i="25"/>
  <c r="N26" i="25"/>
  <c r="N22" i="25"/>
  <c r="N19" i="25"/>
  <c r="N25" i="25"/>
</calcChain>
</file>

<file path=xl/sharedStrings.xml><?xml version="1.0" encoding="utf-8"?>
<sst xmlns="http://schemas.openxmlformats.org/spreadsheetml/2006/main" count="7390" uniqueCount="394">
  <si>
    <t>Marzo</t>
  </si>
  <si>
    <t>GWh</t>
  </si>
  <si>
    <t>Abril</t>
  </si>
  <si>
    <t>Total</t>
  </si>
  <si>
    <t>Enero</t>
  </si>
  <si>
    <t>Febrero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</si>
  <si>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</si>
  <si>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</si>
  <si>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</si>
  <si>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</si>
  <si>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</si>
  <si>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</si>
  <si>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</si>
  <si>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</si>
  <si>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</si>
  <si>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</si>
  <si>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</si>
  <si>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</si>
  <si>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</si>
  <si>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</si>
  <si>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</si>
  <si>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</si>
  <si>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</si>
  <si>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</si>
  <si>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</si>
  <si>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</si>
  <si>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Mercado diario</t>
  </si>
  <si>
    <t>Mercado intradiario</t>
  </si>
  <si>
    <t>Energía</t>
  </si>
  <si>
    <t>Medio</t>
  </si>
  <si>
    <t>Regulación secundaria</t>
  </si>
  <si>
    <t>Regulación terciaria</t>
  </si>
  <si>
    <t>Energía a subir</t>
  </si>
  <si>
    <t>Energía a bajar</t>
  </si>
  <si>
    <t>Gestión de desvíos</t>
  </si>
  <si>
    <t xml:space="preserve"> </t>
  </si>
  <si>
    <t>Año</t>
  </si>
  <si>
    <t xml:space="preserve">• </t>
  </si>
  <si>
    <t xml:space="preserve">Mercados diario e intradiario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</si>
  <si>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</si>
  <si>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</si>
  <si>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</si>
  <si>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</si>
  <si>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</si>
  <si>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</si>
  <si>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</si>
  <si>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</si>
  <si>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</si>
  <si>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(GWh)</t>
  </si>
  <si>
    <t>Energías y precios medios mensuales</t>
  </si>
  <si>
    <t>Día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</si>
  <si>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</si>
  <si>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</si>
  <si>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</si>
  <si>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</si>
  <si>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</si>
  <si>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</si>
  <si>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</si>
  <si>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</si>
  <si>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</si>
  <si>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</si>
  <si>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</si>
  <si>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</si>
  <si>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A subir</t>
  </si>
  <si>
    <t>A bajar</t>
  </si>
  <si>
    <t>Banda de regulación secundaria</t>
  </si>
  <si>
    <t>Medio mensual</t>
  </si>
  <si>
    <t>Máximo horario</t>
  </si>
  <si>
    <t>Precio medio</t>
  </si>
  <si>
    <t>Mínimo horario</t>
  </si>
  <si>
    <t>Energía gestionada (GWh)</t>
  </si>
  <si>
    <t>Restricciones en tiempo real</t>
  </si>
  <si>
    <t>Precio medio anual</t>
  </si>
  <si>
    <t>Máx.</t>
  </si>
  <si>
    <t>Mínimo</t>
  </si>
  <si>
    <t>Máximo</t>
  </si>
  <si>
    <t>Potencia y precios mensuales</t>
  </si>
  <si>
    <t>Precios (c€/kW)</t>
  </si>
  <si>
    <t>Restricciones técnicas (PBF)</t>
  </si>
  <si>
    <t>El Sistema Eléctrico Español</t>
  </si>
  <si>
    <t xml:space="preserve">Máx. horario </t>
  </si>
  <si>
    <t>Medio (2)</t>
  </si>
  <si>
    <t>Precio (€/MWh)</t>
  </si>
  <si>
    <t>(€/MWh)</t>
  </si>
  <si>
    <t>Precio (€/MW)</t>
  </si>
  <si>
    <t>Precio medio  (€/MWh)</t>
  </si>
  <si>
    <t>Precios (€/MWh)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</si>
  <si>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</si>
  <si>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</si>
  <si>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</si>
  <si>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</si>
  <si>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</si>
  <si>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</si>
  <si>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</si>
  <si>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</si>
  <si>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</si>
  <si>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</si>
  <si>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</si>
  <si>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</si>
  <si>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Medio (3)</t>
  </si>
  <si>
    <t>subir</t>
  </si>
  <si>
    <t>bajar</t>
  </si>
  <si>
    <t>Subir</t>
  </si>
  <si>
    <t>Bajar</t>
  </si>
  <si>
    <t>Energía (MW)</t>
  </si>
  <si>
    <t xml:space="preserve"> negociada</t>
  </si>
  <si>
    <t>Precios €/MWh subir</t>
  </si>
  <si>
    <t>Precios €/MWh bajar</t>
  </si>
  <si>
    <t>Energía y precios mensuales</t>
  </si>
  <si>
    <t>Energía en el programa resultante de la casación m.intradiario por u.adquisición sin bombeo</t>
  </si>
  <si>
    <t>Energía en m.intradiario por u.adquisición de bombeo</t>
  </si>
  <si>
    <t>Energía en m.intradiario por u. de producción</t>
  </si>
  <si>
    <t>Restricciones Treal</t>
  </si>
  <si>
    <t>TOTAL</t>
  </si>
  <si>
    <t>Desvios netos medidos por tecnologías. GWh</t>
  </si>
  <si>
    <t>Mes</t>
  </si>
  <si>
    <t>Precio</t>
  </si>
  <si>
    <t>Energía y precios medios ponderados en el mercado diario</t>
  </si>
  <si>
    <t>Mercado diario. Precio medio ponderado diario y energía</t>
  </si>
  <si>
    <t>Energía y precios medios ponderados en el mercado intradiario</t>
  </si>
  <si>
    <t>Desvíos entre sistemas</t>
  </si>
  <si>
    <t>R.E. hidráulico</t>
  </si>
  <si>
    <t>R.E. térmico</t>
  </si>
  <si>
    <t>R.E. solar</t>
  </si>
  <si>
    <t>Horas de desvíos contrarios al sistema</t>
  </si>
  <si>
    <t>Servicios de ajuste</t>
  </si>
  <si>
    <t>(*) Incluye bombeo.</t>
  </si>
  <si>
    <t>Mercados de servicios de ajuste. Energía gestionada</t>
  </si>
  <si>
    <t>Pagos por capacidad</t>
  </si>
  <si>
    <t>Saldo PO 14.6</t>
  </si>
  <si>
    <t>Demanda diaria (GWh) (*)</t>
  </si>
  <si>
    <t>Precio medio diario (€/MWh)</t>
  </si>
  <si>
    <t>SUBIR</t>
  </si>
  <si>
    <t>BAJAR</t>
  </si>
  <si>
    <t>-</t>
  </si>
  <si>
    <t>Meses</t>
  </si>
  <si>
    <t>Energía total gestionada</t>
  </si>
  <si>
    <t>Servicios de ajuste del sistema</t>
  </si>
  <si>
    <t>Repercusión de los servicios de ajuste en el precio final (€/MWh)</t>
  </si>
  <si>
    <t>Precio medio ponderado diario y energía</t>
  </si>
  <si>
    <t>Horas de desvios contrarios al sistema (%)</t>
  </si>
  <si>
    <r>
      <t xml:space="preserve">Horas con desvío 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producción</t>
    </r>
  </si>
  <si>
    <r>
      <t xml:space="preserve">Horas con desvío a </t>
    </r>
    <r>
      <rPr>
        <b/>
        <sz val="8"/>
        <color indexed="8"/>
        <rFont val="Arial"/>
        <family val="2"/>
      </rPr>
      <t>subir</t>
    </r>
    <r>
      <rPr>
        <sz val="8"/>
        <color indexed="8"/>
        <rFont val="Arial"/>
        <family val="2"/>
      </rPr>
      <t xml:space="preserve"> cuando el sistema necesita </t>
    </r>
    <r>
      <rPr>
        <b/>
        <sz val="8"/>
        <color indexed="8"/>
        <rFont val="Arial"/>
        <family val="2"/>
      </rPr>
      <t>bajar</t>
    </r>
    <r>
      <rPr>
        <sz val="8"/>
        <color indexed="8"/>
        <rFont val="Arial"/>
        <family val="2"/>
      </rPr>
      <t xml:space="preserve"> producción</t>
    </r>
  </si>
  <si>
    <t>Desvío a bajar: menor producción o mayor consumo</t>
  </si>
  <si>
    <t>Desvío a subir: mayor producción o menor consumo</t>
  </si>
  <si>
    <t>Coste medio de los desvíos (€/MWh)</t>
  </si>
  <si>
    <t>Desvío a bajar</t>
  </si>
  <si>
    <t>Desvío a bajar contra el sistema</t>
  </si>
  <si>
    <t>Desvío a subir</t>
  </si>
  <si>
    <t>Desvío a subir contra el sistema</t>
  </si>
  <si>
    <t>Reserva insuficiente a subir</t>
  </si>
  <si>
    <t>Desglose por tipos (GWh)</t>
  </si>
  <si>
    <t>FASE I</t>
  </si>
  <si>
    <t>Carbón</t>
  </si>
  <si>
    <t>Nuclear</t>
  </si>
  <si>
    <t>Hidráulica</t>
  </si>
  <si>
    <t>Turbinación bombeo</t>
  </si>
  <si>
    <t>Consumo bombeo</t>
  </si>
  <si>
    <t>FASE II</t>
  </si>
  <si>
    <t>Desglose por tecnologías (%)</t>
  </si>
  <si>
    <t>Desglose por tecnologías (GW)</t>
  </si>
  <si>
    <t xml:space="preserve">Demanda nacional (Suministro último recurso + contratación libre). </t>
  </si>
  <si>
    <t>Evolución precios medios (€/MWh)</t>
  </si>
  <si>
    <t>Precio medio mensual</t>
  </si>
  <si>
    <t>Medio medio anual</t>
  </si>
  <si>
    <t>Medio ponderado</t>
  </si>
  <si>
    <t xml:space="preserve">  (GWh)</t>
  </si>
  <si>
    <t>Energía   (GWh)</t>
  </si>
  <si>
    <t>Red de transporte</t>
  </si>
  <si>
    <t>Red de distribución</t>
  </si>
  <si>
    <t>Ciclo combinado</t>
  </si>
  <si>
    <t>Intercambios internacionales</t>
  </si>
  <si>
    <t>Fuel / gas</t>
  </si>
  <si>
    <t>Energía (GWh )</t>
  </si>
  <si>
    <t>(GW)</t>
  </si>
  <si>
    <t xml:space="preserve">  (GWh )</t>
  </si>
  <si>
    <t>Regulación secundaria. Precios medios ponderados y energías</t>
  </si>
  <si>
    <t>Regulación terciaria. Precios medios ponderados y energías</t>
  </si>
  <si>
    <t>Regulación terciaria. Desglose por tecnologías. Total anual</t>
  </si>
  <si>
    <t>Gestión de desvíos. Precios medios ponderados y energías</t>
  </si>
  <si>
    <t>Gestión de desvíos. Desglose por tecnologías. Total anual</t>
  </si>
  <si>
    <t>Restricciones en tiempo real. Precios medios ponderados y energías</t>
  </si>
  <si>
    <t>Energia gestionada en servicios de ajuste (GWh)</t>
  </si>
  <si>
    <t>Energía final (GWh)</t>
  </si>
  <si>
    <t>Mercados de Operación</t>
  </si>
  <si>
    <t>Restricciones técnicas PDBF</t>
  </si>
  <si>
    <t>Anual</t>
  </si>
  <si>
    <t xml:space="preserve"> Anual</t>
  </si>
  <si>
    <t>(1) Precio medio ponderado de venta.</t>
  </si>
  <si>
    <t>(2) Precio medio ponderado de recompra.</t>
  </si>
  <si>
    <t>(1) Incluye energía de regulación terciaria de emergencia.</t>
  </si>
  <si>
    <t>(2) Precio medio ponderado de venta.</t>
  </si>
  <si>
    <t>(3) Precio medio ponderado de recompra.</t>
  </si>
  <si>
    <t>Reserva de potencia adicional a asubir asignada</t>
  </si>
  <si>
    <t>Volumen y precios medios mensuales</t>
  </si>
  <si>
    <t>(€/MW)</t>
  </si>
  <si>
    <t>Reserva de potencia adicional a subir asignada</t>
  </si>
  <si>
    <t xml:space="preserve">Resolución de restricciones técnicas (PDBF) </t>
  </si>
  <si>
    <t xml:space="preserve">Regulación secundaria </t>
  </si>
  <si>
    <t>Banda de regulación secundaria. Precios medios ponderados y banda media</t>
  </si>
  <si>
    <t>Desvíos netos medidos. Precios medios ponderados mensuales y energía neta de los mercados de balance</t>
  </si>
  <si>
    <t>Precio medio ponderado diario (€/MWh)</t>
  </si>
  <si>
    <t>Liquidación</t>
  </si>
  <si>
    <t>(1) Incluye los redespachos de energía del enlace Sistema eléctrico peninsular-Sistema eléctrico balear.</t>
  </si>
  <si>
    <t xml:space="preserve">Restricciones en tiempo real </t>
  </si>
  <si>
    <r>
      <t xml:space="preserve">Energía </t>
    </r>
    <r>
      <rPr>
        <b/>
        <vertAlign val="superscript"/>
        <sz val="8"/>
        <color indexed="9"/>
        <rFont val="Arial"/>
        <family val="2"/>
      </rPr>
      <t>(*)</t>
    </r>
  </si>
  <si>
    <r>
      <t xml:space="preserve">Energía </t>
    </r>
    <r>
      <rPr>
        <b/>
        <vertAlign val="superscript"/>
        <sz val="8"/>
        <color indexed="9"/>
        <rFont val="Arial"/>
        <family val="2"/>
      </rPr>
      <t>(1)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</si>
  <si>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(1)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</si>
  <si>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(2)</t>
    </r>
  </si>
  <si>
    <r>
      <t xml:space="preserve">Medio </t>
    </r>
    <r>
      <rPr>
        <b/>
        <vertAlign val="superscript"/>
        <sz val="8"/>
        <color indexed="9"/>
        <rFont val="Arial"/>
        <family val="2"/>
      </rPr>
      <t>(3)</t>
    </r>
  </si>
  <si>
    <t>Comercializadores</t>
  </si>
  <si>
    <t>Desv Rég Ordinario sin zona</t>
  </si>
  <si>
    <t>Desv Zonas Regulación</t>
  </si>
  <si>
    <t>Importaciones</t>
  </si>
  <si>
    <t>Exportaciones</t>
  </si>
  <si>
    <t>Precio del desvio en relación al precio del mercado diario (%)</t>
  </si>
  <si>
    <t>Precio del desvío en relación al precio del mercado diario</t>
  </si>
  <si>
    <t>Resolución de restricciones técnicas (PDBF). Precios medios ponderados y energías</t>
  </si>
  <si>
    <t>Ventas de energía (GWh)</t>
  </si>
  <si>
    <t>Banda</t>
  </si>
  <si>
    <t>Potencia media (MW)</t>
  </si>
  <si>
    <t>Saldo desvíos</t>
  </si>
  <si>
    <t>Control del factor de potencia</t>
  </si>
  <si>
    <t>Demanda nacional (Suministro de referencia + libre). Componentes del precio final medio y energía</t>
  </si>
  <si>
    <t xml:space="preserve">Demanda nacional (Suministro de referencia +  libre). </t>
  </si>
  <si>
    <t>Precio medio mensual 2014</t>
  </si>
  <si>
    <t>Ciclo Combinado</t>
  </si>
  <si>
    <t>Generación Convencional</t>
  </si>
  <si>
    <t>Eólico</t>
  </si>
  <si>
    <t xml:space="preserve">Otras renovables, cogeneración y residuos (*) </t>
  </si>
  <si>
    <t>(*) Excepto instalaciones en zona de regulación, que están incluidas en generación convencional</t>
  </si>
  <si>
    <t>Energía y precios medios ponderados en el mercado Intradiario OMIE</t>
  </si>
  <si>
    <r>
      <t xml:space="preserve">Energía </t>
    </r>
    <r>
      <rPr>
        <b/>
        <vertAlign val="superscript"/>
        <sz val="8"/>
        <color indexed="9"/>
        <rFont val="Arial"/>
        <family val="2"/>
      </rPr>
      <t>(1)</t>
    </r>
    <r>
      <rPr>
        <b/>
        <sz val="8"/>
        <color indexed="9"/>
        <rFont val="Arial"/>
        <family val="2"/>
      </rPr>
      <t>(GWh)</t>
    </r>
  </si>
  <si>
    <t>(1) Resultado neto negociado de la energía de las unidades de producción.</t>
  </si>
  <si>
    <t>Renovables, cogeneración y residuos</t>
  </si>
  <si>
    <t>Precio (€/MWh) (1)</t>
  </si>
  <si>
    <t>(1) Los precios están calculados con las últimas liquidaciones disponibles del Operador del sistema.</t>
  </si>
  <si>
    <t>Energía final (3) (GWh)</t>
  </si>
  <si>
    <t>Reserva de potencia adicional a subir</t>
  </si>
  <si>
    <t>Restricciones técnicas en tiempo real</t>
  </si>
  <si>
    <t>Servicio de interrumpibilidad</t>
  </si>
  <si>
    <r>
      <rPr>
        <b/>
        <sz val="8"/>
        <color indexed="8"/>
        <rFont val="Arial"/>
        <family val="2"/>
      </rPr>
      <t>Energía final (GWh)</t>
    </r>
    <r>
      <rPr>
        <sz val="8"/>
        <color indexed="8"/>
        <rFont val="Arial"/>
        <family val="2"/>
      </rPr>
      <t xml:space="preserve"> </t>
    </r>
  </si>
  <si>
    <t xml:space="preserve">Mercados Diario e Intradiario </t>
  </si>
  <si>
    <t>Otros</t>
  </si>
  <si>
    <t xml:space="preserve">PRECIO FINAL </t>
  </si>
  <si>
    <t>L</t>
  </si>
  <si>
    <t xml:space="preserve">acumulado </t>
  </si>
  <si>
    <t>Componentes del precio final medio (suministro de referencia +  libre) (€/MWh)</t>
  </si>
  <si>
    <r>
      <t>Componentes del precio final medio</t>
    </r>
    <r>
      <rPr>
        <b/>
        <vertAlign val="superscript"/>
        <sz val="8"/>
        <color indexed="8"/>
        <rFont val="Arial"/>
        <family val="2"/>
      </rPr>
      <t>(1)</t>
    </r>
    <r>
      <rPr>
        <b/>
        <sz val="8"/>
        <color indexed="8"/>
        <rFont val="Arial"/>
        <family val="2"/>
      </rPr>
      <t xml:space="preserve"> (suministro de referencia + libre) (€/MWh)</t>
    </r>
  </si>
  <si>
    <t>(2) Energía incrementada o reducida en la fase 1 de resolución de restricciones técnicas del PDBF (P.O.3.2).</t>
  </si>
  <si>
    <t>(3) Incluye los redespachos de energía del enlace Sistema eléctrico peninsular-Sistema eléctrico balear.</t>
  </si>
  <si>
    <r>
      <t xml:space="preserve">Restricciones técnicas (PDBF) </t>
    </r>
    <r>
      <rPr>
        <vertAlign val="superscript"/>
        <sz val="8"/>
        <color indexed="8"/>
        <rFont val="Arial"/>
        <family val="2"/>
      </rPr>
      <t>(2)</t>
    </r>
  </si>
  <si>
    <r>
      <t xml:space="preserve">Restricciones en tiempo real </t>
    </r>
    <r>
      <rPr>
        <vertAlign val="superscript"/>
        <sz val="8"/>
        <color indexed="8"/>
        <rFont val="Arial"/>
        <family val="2"/>
      </rPr>
      <t>(3)</t>
    </r>
  </si>
  <si>
    <t>Volumen mensual 2015</t>
  </si>
  <si>
    <t>Precio medio mensual 2015</t>
  </si>
  <si>
    <t>GME</t>
  </si>
  <si>
    <t>APX</t>
  </si>
  <si>
    <t>IPEX</t>
  </si>
  <si>
    <t>EPEX</t>
  </si>
  <si>
    <t>NordPool</t>
  </si>
  <si>
    <t>OMIE</t>
  </si>
  <si>
    <t>Netherlands</t>
  </si>
  <si>
    <t>Germany</t>
  </si>
  <si>
    <t>France</t>
  </si>
  <si>
    <t>Austria</t>
  </si>
  <si>
    <t>€/MWh</t>
  </si>
  <si>
    <t>Precio Medio Ponderado (€/MWh) según Medidas</t>
  </si>
  <si>
    <t>SegDiario</t>
  </si>
  <si>
    <t>Banda 2ª</t>
  </si>
  <si>
    <t>Seg Intra</t>
  </si>
  <si>
    <t>R.Adi.Subir</t>
  </si>
  <si>
    <t>Balit</t>
  </si>
  <si>
    <t>PVPC</t>
  </si>
  <si>
    <t>Diferencia PVPC-MD</t>
  </si>
  <si>
    <t>Evolución de las compas en el PDBF de los comercializadores de referencia (COR) y resto de comercializadores  (TWh)</t>
  </si>
  <si>
    <t>Indicadores</t>
  </si>
  <si>
    <t>Composicion Demanda (Gráficos)</t>
  </si>
  <si>
    <t>Comercialización Mercado</t>
  </si>
  <si>
    <t>Comercialización Último Recurso</t>
  </si>
  <si>
    <t>Consumo Directo</t>
  </si>
  <si>
    <t>Servicios Auxiliares</t>
  </si>
  <si>
    <t>Ajustes</t>
  </si>
  <si>
    <t>Demanda</t>
  </si>
  <si>
    <t>Origen Oferta</t>
  </si>
  <si>
    <t>BIL</t>
  </si>
  <si>
    <t>DIA</t>
  </si>
  <si>
    <t>Comercializador-BIL</t>
  </si>
  <si>
    <t>Comercializador-MD</t>
  </si>
  <si>
    <t>COR- BIL</t>
  </si>
  <si>
    <t>COR-MD</t>
  </si>
  <si>
    <t>2013</t>
  </si>
  <si>
    <t>2014</t>
  </si>
  <si>
    <t>2015</t>
  </si>
  <si>
    <t>Generación en España y precios (€/MWh)</t>
  </si>
  <si>
    <t>ESPAÑA</t>
  </si>
  <si>
    <t>Renovable</t>
  </si>
  <si>
    <t>No renovable</t>
  </si>
  <si>
    <t>Media anual renovables</t>
  </si>
  <si>
    <t>Evolución del PVPC</t>
  </si>
  <si>
    <t>Comparación precios mercados europeos</t>
  </si>
  <si>
    <t>Precios medios ponderados</t>
  </si>
  <si>
    <t>Mercados eléctricos</t>
  </si>
  <si>
    <t>Evolución de las compas en el PDBF de los comercializadores de referencia (COR) y resto de comercializadores</t>
  </si>
  <si>
    <t>Total mensual de banda de regulación secundaria asignada. Desglose por tecnologías</t>
  </si>
  <si>
    <t>Fuentes: OMIE y REE.</t>
  </si>
  <si>
    <t>(TWh)</t>
  </si>
  <si>
    <t>Precio de mercados europeos</t>
  </si>
  <si>
    <t>Generación en España y precios</t>
  </si>
  <si>
    <r>
      <t>Energía gestionada en los servicios de ajuste del sistema peninsular</t>
    </r>
    <r>
      <rPr>
        <b/>
        <sz val="8"/>
        <color indexed="8"/>
        <rFont val="Arial"/>
        <family val="2"/>
      </rPr>
      <t xml:space="preserve">
</t>
    </r>
  </si>
  <si>
    <t>(%)</t>
  </si>
  <si>
    <t>Resolución de restricciones técnicas (PDBF) (Fase I)</t>
  </si>
  <si>
    <t>Resolución de restricciones técnicas (PDBF). Desglose por tipo de restricciones</t>
  </si>
  <si>
    <t>Resolución de restricciones técnicas (PDBF). Desglose por tecnologías. Total anual</t>
  </si>
  <si>
    <t>(*) No incluye restricciones técnicas (PDBF).</t>
  </si>
  <si>
    <t>Evolución medio anual del precio ponderado a subir  de los servicios de ajustes</t>
  </si>
  <si>
    <t>Desvíos netos medidos</t>
  </si>
  <si>
    <t>(2) Incluye liquidación servicios transfronterizos de balance.</t>
  </si>
  <si>
    <t>(1) Incluye liquidación servicios transfronterizos de balance.</t>
  </si>
  <si>
    <t>Peso de la energía gestionada en los servicios de ajuste sobre la energía final (%)</t>
  </si>
  <si>
    <t>Energía final</t>
  </si>
  <si>
    <t>Energía vendida 2016 (GWh)</t>
  </si>
  <si>
    <t>Energía comprada 2016 (GWh)</t>
  </si>
  <si>
    <t>Precio medio aritmético 2016 (€/MWh)</t>
  </si>
  <si>
    <t>Coste desvíos</t>
  </si>
  <si>
    <t>Incumplimiento de energía de balance</t>
  </si>
  <si>
    <t>Periodo 2016</t>
  </si>
  <si>
    <t>Fallo Nominación UPG</t>
  </si>
  <si>
    <t>Restricciones intradiario</t>
  </si>
  <si>
    <t xml:space="preserve">Banda de regulación secundaria </t>
  </si>
  <si>
    <t>Precio medio final</t>
  </si>
  <si>
    <t>Energía final (MWh)</t>
  </si>
  <si>
    <t>Precio final 2016</t>
  </si>
  <si>
    <t>(3) Incluye los consumos propios de los servicios auxiliares de generación.</t>
  </si>
  <si>
    <t>Componentes el precio medio final de la energía</t>
  </si>
  <si>
    <t>Energía adquirida en el mercado diario (%)</t>
  </si>
  <si>
    <t>Mercado spot</t>
  </si>
  <si>
    <t>Bilaterales</t>
  </si>
  <si>
    <t>Energía programada 2016</t>
  </si>
  <si>
    <t>mensual 2016 (€/MWh)</t>
  </si>
  <si>
    <t>Informe 2017</t>
  </si>
  <si>
    <t>Periodo 2017</t>
  </si>
  <si>
    <t>Precio final medio 2017</t>
  </si>
  <si>
    <t>Precio final 2017</t>
  </si>
  <si>
    <r>
      <t xml:space="preserve">% </t>
    </r>
    <r>
      <rPr>
        <b/>
        <sz val="8"/>
        <color indexed="9"/>
        <rFont val="Arial"/>
        <family val="2"/>
      </rPr>
      <t>17/16</t>
    </r>
  </si>
  <si>
    <t>Repercusión media en 2017</t>
  </si>
  <si>
    <t>Italy (PUN)</t>
  </si>
  <si>
    <t>Enero-2016</t>
  </si>
  <si>
    <t>Enero-2017</t>
  </si>
  <si>
    <t>Energía programada 2017</t>
  </si>
  <si>
    <t>mensual 2017 (€/MWh)</t>
  </si>
  <si>
    <t>% 17/16</t>
  </si>
  <si>
    <t>Volumen mensual 2016</t>
  </si>
  <si>
    <t>Potencia (MW) 2016</t>
  </si>
  <si>
    <t>Potencia (MW) 2017</t>
  </si>
  <si>
    <t>Energías y precios medios mensuales. 2016-2017</t>
  </si>
  <si>
    <t>Energía a subir 2016 (GWh)</t>
  </si>
  <si>
    <t>Precio medio de venta 2016 (€/MWh)</t>
  </si>
  <si>
    <t>Energía a subir 2017 (GWh)</t>
  </si>
  <si>
    <t>Precio medio de venta 2017 (€/MWh)</t>
  </si>
  <si>
    <t>Energía a bajar 2016 (GWh)</t>
  </si>
  <si>
    <t>Precio medio de recompra 2016 (€/MWh)</t>
  </si>
  <si>
    <t>Energía a bajar 2017 (GWh)</t>
  </si>
  <si>
    <t>Precio medio de recompra 2017 (€/MWh)</t>
  </si>
  <si>
    <t>Eólica</t>
  </si>
  <si>
    <t>Consumo Bombeo</t>
  </si>
  <si>
    <t>Cogeneración, otras renovables y residuos</t>
  </si>
  <si>
    <t>Cogeneración</t>
  </si>
  <si>
    <t>7Informe 2015</t>
  </si>
  <si>
    <t>Otras renovables, cogeneración y residuos</t>
  </si>
  <si>
    <t>Precios medios mensuales de Desvíos (€/MWh). Año 2017</t>
  </si>
  <si>
    <t>2017 01</t>
  </si>
  <si>
    <t>2017 02</t>
  </si>
  <si>
    <t>2017 03</t>
  </si>
  <si>
    <t>2017 04</t>
  </si>
  <si>
    <t>2017 05</t>
  </si>
  <si>
    <t>2017 06</t>
  </si>
  <si>
    <t>2017 07</t>
  </si>
  <si>
    <t>2017 08</t>
  </si>
  <si>
    <t>2017 09</t>
  </si>
  <si>
    <t>2017 10</t>
  </si>
  <si>
    <t>2017 11</t>
  </si>
  <si>
    <t>2017 12</t>
  </si>
  <si>
    <t>Energía vendida 2017 (GWh)</t>
  </si>
  <si>
    <t>Energía comprada 2017 (GWh)</t>
  </si>
  <si>
    <t>Precio medio aritmético 2017 (€/MWh)</t>
  </si>
  <si>
    <t xml:space="preserve">(1) No incluye energías asociadas a los servicios transfronterizos de balance        </t>
  </si>
  <si>
    <r>
      <t xml:space="preserve">Componentes del  precio medio final de la energía final peninsular. </t>
    </r>
    <r>
      <rPr>
        <sz val="8"/>
        <color indexed="8"/>
        <rFont val="Arial"/>
        <family val="2"/>
      </rPr>
      <t>(Suministro de referencia + libre)</t>
    </r>
  </si>
  <si>
    <r>
      <t xml:space="preserve">Evolución de los componentes del  precio medio final. </t>
    </r>
    <r>
      <rPr>
        <b/>
        <sz val="8"/>
        <color indexed="8"/>
        <rFont val="Arial"/>
        <family val="2"/>
      </rPr>
      <t>(Suministro de referencia + libre)</t>
    </r>
  </si>
  <si>
    <t>Repercusión de los servicios de ajuste del sistema en el precio medio final</t>
  </si>
  <si>
    <t>Porcentaje de energía adquirida en el mercado diario y mediante contratos bilaterales</t>
  </si>
  <si>
    <t>Evolución mensual de la energía gestionada en los servicios de ajuste del sistema peninsular respecto a la energía final. (Suministro de referencia + libre)</t>
  </si>
  <si>
    <t xml:space="preserve">
(€/MWh)</t>
  </si>
  <si>
    <t>Evolución del PVPC (Tarifa General 2.0 A) frente al precio del mercado diario</t>
  </si>
  <si>
    <t>Información elaborada con datos a 27/02/2018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</si>
</sst>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164" formatCode="#,##0.0"/>
    <numFmt numFmtId="165" formatCode="0.00_)"/>
    <numFmt numFmtId="166" formatCode="0.000"/>
    <numFmt numFmtId="167" formatCode="#,##0\ \ \ \ \ \ \ \ _)"/>
    <numFmt numFmtId="168" formatCode="0.00\ \ \ \ \ \ _)"/>
    <numFmt numFmtId="169" formatCode="#,##0\ \ _)\ \ \ "/>
    <numFmt numFmtId="170" formatCode="#,##0_)"/>
    <numFmt numFmtId="171" formatCode="#,##0\ \ _)"/>
    <numFmt numFmtId="172" formatCode="#,##0\ \ \ \ \ _)"/>
    <numFmt numFmtId="173" formatCode="#,##0.000"/>
    <numFmt numFmtId="174" formatCode="#,##0.0000"/>
    <numFmt numFmtId="175" formatCode="0.0"/>
    <numFmt numFmtId="176" formatCode="#,##0\ \ \ _)"/>
    <numFmt numFmtId="177" formatCode="#,###_)"/>
    <numFmt numFmtId="178" formatCode="_-* #,##0.00[$€]_-;\-* #,##0.00[$€]_-;_-* &quot;-&quot;??[$€]_-;_-@_-"/>
    <numFmt numFmtId="179" formatCode="#,##0\ \ \ \ \ \ \ \ \ \ \ \ \ _)"/>
    <numFmt numFmtId="180" formatCode="#,##0.000000000000000000"/>
    <numFmt numFmtId="181" formatCode="0.0000000000"/>
    <numFmt numFmtId="182" formatCode="0.00\ \ \ \ \ \ \ \ _)"/>
    <numFmt numFmtId="183" formatCode="#,##0.00\ \ \ \ \ \ \ \ _)"/>
    <numFmt numFmtId="184" formatCode="0.0\ \ _)"/>
    <numFmt numFmtId="185" formatCode="#,##0.000000"/>
    <numFmt numFmtId="186" formatCode="0\ \ \ \ \ \ \ \ \ \ _)"/>
    <numFmt numFmtId="187" formatCode="0.00\ \ \ \ \ \ \ \ \ _)"/>
    <numFmt numFmtId="188" formatCode="#,##0;\-#,##0;0"/>
    <numFmt numFmtId="189" formatCode="#,##0.000;\-#,##0.000;0"/>
    <numFmt numFmtId="190" formatCode="#,##0.00\ \ \ \ \ _)"/>
    <numFmt numFmtId="191" formatCode="#,##0.0\ \ _)\ \ \ "/>
    <numFmt numFmtId="192" formatCode="#,##0.00\ \ _)\ \ \ "/>
    <numFmt numFmtId="193" formatCode="#,##0.00\ _)\ \ \ "/>
    <numFmt numFmtId="194" formatCode="0_)"/>
    <numFmt numFmtId="195" formatCode="#,###.0_)"/>
    <numFmt numFmtId="196" formatCode="0.0000"/>
    <numFmt numFmtId="197" formatCode="0.0%"/>
    <numFmt numFmtId="198" formatCode="#,##0;\(#,##0\)"/>
    <numFmt numFmtId="199" formatCode="#,##0.00;\-#,##0.00;0"/>
    <numFmt numFmtId="200" formatCode="#,##0.00\ \ _)"/>
  </numFmts>
  <fonts count="76">
    <font>
      <sz val="10"/>
      <name val="Geneva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Geneva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sz val="8"/>
      <color indexed="8"/>
      <name val="Arial Black"/>
      <family val="2"/>
    </font>
    <font>
      <sz val="8"/>
      <color indexed="9"/>
      <name val="Arial"/>
      <family val="2"/>
    </font>
    <font>
      <sz val="10"/>
      <color indexed="32"/>
      <name val="Avant Garde"/>
    </font>
    <font>
      <b/>
      <sz val="10"/>
      <color indexed="8"/>
      <name val="Geneva"/>
      <family val="2"/>
    </font>
    <font>
      <b/>
      <sz val="8"/>
      <color indexed="9"/>
      <name val="Symbol"/>
      <family val="1"/>
      <charset val="2"/>
    </font>
    <font>
      <sz val="8"/>
      <color indexed="56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8"/>
      <color indexed="9"/>
      <name val="Arial Black"/>
      <family val="2"/>
    </font>
    <font>
      <b/>
      <sz val="8"/>
      <color indexed="9"/>
      <name val="Arial Black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sz val="10"/>
      <color indexed="44"/>
      <name val="Arial"/>
      <family val="2"/>
    </font>
    <font>
      <sz val="8"/>
      <color indexed="44"/>
      <name val="Arial"/>
      <family val="2"/>
    </font>
    <font>
      <strike/>
      <sz val="8"/>
      <color indexed="44"/>
      <name val="Arial"/>
      <family val="2"/>
    </font>
    <font>
      <sz val="8"/>
      <color indexed="44"/>
      <name val="Arial Black"/>
      <family val="2"/>
    </font>
    <font>
      <sz val="9"/>
      <color indexed="44"/>
      <name val="Arial"/>
      <family val="2"/>
    </font>
    <font>
      <sz val="11"/>
      <color indexed="56"/>
      <name val="Geneva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8"/>
      <color indexed="16"/>
      <name val="Arial"/>
      <family val="2"/>
    </font>
    <font>
      <sz val="10"/>
      <color indexed="10"/>
      <name val="Geneva"/>
      <family val="2"/>
    </font>
    <font>
      <sz val="8"/>
      <name val="Geneva"/>
      <family val="2"/>
    </font>
    <font>
      <sz val="10"/>
      <color indexed="58"/>
      <name val="Geneva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name val="Arial Black"/>
      <family val="2"/>
    </font>
    <font>
      <sz val="8"/>
      <name val="Arial Black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name val="Geneva"/>
    </font>
    <font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rgb="FFFF0000"/>
      <name val="Geneva"/>
      <family val="2"/>
    </font>
    <font>
      <sz val="8"/>
      <color theme="0"/>
      <name val="Arial"/>
      <family val="2"/>
    </font>
    <font>
      <sz val="8"/>
      <color rgb="FF004563"/>
      <name val="Arial Black"/>
      <family val="2"/>
    </font>
    <font>
      <b/>
      <sz val="8"/>
      <color rgb="FFFF0000"/>
      <name val="Arial Black"/>
      <family val="2"/>
    </font>
    <font>
      <sz val="8"/>
      <color rgb="FFFF0000"/>
      <name val="Arial"/>
      <family val="2"/>
    </font>
    <font>
      <sz val="8"/>
      <color theme="0"/>
      <name val="Arial Black"/>
      <family val="2"/>
    </font>
    <font>
      <sz val="10"/>
      <color theme="0"/>
      <name val="Geneva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Geneva"/>
    </font>
    <font>
      <sz val="8"/>
      <color rgb="FFFF0000"/>
      <name val="Arial Black"/>
      <family val="2"/>
    </font>
    <font>
      <b/>
      <sz val="8"/>
      <color rgb="FF004563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Geneva"/>
    </font>
    <font>
      <sz val="8"/>
      <color rgb="FF004563"/>
      <name val="Arial"/>
      <family val="2"/>
    </font>
    <font>
      <b/>
      <sz val="8"/>
      <color rgb="FFFF0000"/>
      <name val="Arial"/>
      <family val="2"/>
    </font>
    <font>
      <sz val="8"/>
      <color rgb="FFF5F5F5"/>
      <name val="Arial"/>
      <family val="2"/>
    </font>
    <font>
      <sz val="10"/>
      <color rgb="FF004563"/>
      <name val="Geneva"/>
    </font>
    <font>
      <b/>
      <sz val="10"/>
      <color rgb="FF004563"/>
      <name val="Arial"/>
      <family val="2"/>
    </font>
    <font>
      <b/>
      <sz val="10"/>
      <color rgb="FF004563"/>
      <name val="Geneva"/>
    </font>
    <font>
      <sz val="10"/>
      <color rgb="FF004563"/>
      <name val="Arial"/>
      <family val="2"/>
    </font>
    <font>
      <b/>
      <sz val="10"/>
      <color theme="0"/>
      <name val="Geneva"/>
    </font>
    <font>
      <sz val="8"/>
      <color theme="0" tint="-4.9989318521683403E-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5F5F5"/>
      </patternFill>
    </fill>
    <fill>
      <patternFill patternType="solid">
        <fgColor rgb="FFF5F5F5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7">
    <xf numFmtId="0" fontId="0" fillId="0" borderId="0"/>
    <xf numFmtId="178" fontId="1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" fontId="51" fillId="5" borderId="7">
      <alignment horizontal="right" vertical="center"/>
    </xf>
    <xf numFmtId="0" fontId="52" fillId="6" borderId="7">
      <alignment vertical="center" wrapText="1"/>
    </xf>
    <xf numFmtId="0" fontId="52" fillId="6" borderId="7">
      <alignment horizontal="center" wrapText="1"/>
    </xf>
    <xf numFmtId="0" fontId="3" fillId="0" borderId="0"/>
    <xf numFmtId="0" fontId="3" fillId="0" borderId="0"/>
    <xf numFmtId="0" fontId="50" fillId="0" borderId="0"/>
    <xf numFmtId="0" fontId="50" fillId="0" borderId="0"/>
    <xf numFmtId="0" fontId="23" fillId="0" borderId="0"/>
    <xf numFmtId="194" fontId="1" fillId="0" borderId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2" fillId="6" borderId="7">
      <alignment horizontal="center" wrapText="1"/>
    </xf>
    <xf numFmtId="194" fontId="48" fillId="0" borderId="0"/>
  </cellStyleXfs>
  <cellXfs count="819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8" fillId="0" borderId="0" xfId="0" applyNumberFormat="1" applyFont="1" applyFill="1"/>
    <xf numFmtId="3" fontId="8" fillId="2" borderId="0" xfId="0" applyNumberFormat="1" applyFont="1" applyFill="1"/>
    <xf numFmtId="3" fontId="3" fillId="2" borderId="0" xfId="0" applyNumberFormat="1" applyFont="1" applyFill="1" applyAlignment="1"/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/>
    <xf numFmtId="0" fontId="3" fillId="0" borderId="0" xfId="0" applyFont="1" applyAlignment="1"/>
    <xf numFmtId="3" fontId="8" fillId="2" borderId="0" xfId="0" applyNumberFormat="1" applyFont="1" applyFill="1" applyAlignment="1"/>
    <xf numFmtId="3" fontId="7" fillId="3" borderId="0" xfId="0" applyNumberFormat="1" applyFont="1" applyFill="1" applyBorder="1" applyAlignment="1">
      <alignment horizontal="left" vertical="center"/>
    </xf>
    <xf numFmtId="3" fontId="5" fillId="3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 applyProtection="1">
      <alignment horizontal="left"/>
    </xf>
    <xf numFmtId="3" fontId="6" fillId="0" borderId="0" xfId="0" applyNumberFormat="1" applyFont="1" applyFill="1" applyAlignment="1"/>
    <xf numFmtId="3" fontId="3" fillId="0" borderId="0" xfId="0" applyNumberFormat="1" applyFont="1" applyFill="1" applyAlignment="1"/>
    <xf numFmtId="0" fontId="4" fillId="0" borderId="0" xfId="0" applyFont="1"/>
    <xf numFmtId="0" fontId="10" fillId="0" borderId="0" xfId="0" applyFont="1"/>
    <xf numFmtId="0" fontId="0" fillId="0" borderId="0" xfId="0" applyFill="1" applyProtection="1"/>
    <xf numFmtId="0" fontId="1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left" vertical="center" indent="1"/>
    </xf>
    <xf numFmtId="3" fontId="8" fillId="4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3" fontId="10" fillId="2" borderId="0" xfId="0" applyNumberFormat="1" applyFont="1" applyFill="1" applyAlignment="1">
      <alignment horizontal="right"/>
    </xf>
    <xf numFmtId="0" fontId="8" fillId="0" borderId="1" xfId="0" applyFont="1" applyFill="1" applyBorder="1" applyProtection="1"/>
    <xf numFmtId="14" fontId="10" fillId="0" borderId="1" xfId="0" applyNumberFormat="1" applyFont="1" applyFill="1" applyBorder="1" applyAlignment="1" applyProtection="1">
      <alignment horizontal="center"/>
    </xf>
    <xf numFmtId="164" fontId="8" fillId="0" borderId="1" xfId="0" applyNumberFormat="1" applyFont="1" applyFill="1" applyBorder="1" applyProtection="1"/>
    <xf numFmtId="165" fontId="8" fillId="0" borderId="0" xfId="0" applyNumberFormat="1" applyFont="1" applyFill="1" applyBorder="1" applyProtection="1"/>
    <xf numFmtId="3" fontId="8" fillId="0" borderId="0" xfId="0" applyNumberFormat="1" applyFont="1" applyFill="1" applyBorder="1" applyProtection="1"/>
    <xf numFmtId="14" fontId="10" fillId="0" borderId="0" xfId="0" applyNumberFormat="1" applyFont="1" applyFill="1" applyBorder="1" applyAlignment="1" applyProtection="1">
      <alignment horizontal="center"/>
    </xf>
    <xf numFmtId="164" fontId="8" fillId="0" borderId="0" xfId="0" applyNumberFormat="1" applyFont="1" applyFill="1" applyBorder="1" applyProtection="1"/>
    <xf numFmtId="0" fontId="10" fillId="0" borderId="1" xfId="0" applyFont="1" applyFill="1" applyBorder="1" applyProtection="1"/>
    <xf numFmtId="3" fontId="8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Protection="1"/>
    <xf numFmtId="164" fontId="10" fillId="0" borderId="0" xfId="0" applyNumberFormat="1" applyFont="1" applyFill="1" applyBorder="1" applyAlignment="1" applyProtection="1">
      <alignment horizontal="left"/>
    </xf>
    <xf numFmtId="164" fontId="8" fillId="0" borderId="0" xfId="0" quotePrefix="1" applyNumberFormat="1" applyFont="1" applyFill="1" applyBorder="1" applyProtection="1"/>
    <xf numFmtId="0" fontId="19" fillId="0" borderId="0" xfId="0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0" fillId="0" borderId="0" xfId="0" applyFill="1" applyAlignment="1" applyProtection="1"/>
    <xf numFmtId="0" fontId="13" fillId="0" borderId="0" xfId="0" applyFont="1" applyFill="1" applyBorder="1" applyAlignment="1" applyProtection="1"/>
    <xf numFmtId="164" fontId="8" fillId="0" borderId="0" xfId="0" quotePrefix="1" applyNumberFormat="1" applyFont="1" applyFill="1" applyBorder="1" applyAlignment="1" applyProtection="1"/>
    <xf numFmtId="0" fontId="7" fillId="3" borderId="0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right"/>
    </xf>
    <xf numFmtId="1" fontId="7" fillId="3" borderId="1" xfId="0" quotePrefix="1" applyNumberFormat="1" applyFont="1" applyFill="1" applyBorder="1" applyAlignment="1">
      <alignment horizontal="left" vertical="center"/>
    </xf>
    <xf numFmtId="1" fontId="7" fillId="3" borderId="1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center"/>
    </xf>
    <xf numFmtId="3" fontId="8" fillId="0" borderId="0" xfId="0" applyNumberFormat="1" applyFont="1" applyFill="1" applyAlignment="1"/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/>
    <xf numFmtId="3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top"/>
    </xf>
    <xf numFmtId="0" fontId="10" fillId="0" borderId="1" xfId="0" applyNumberFormat="1" applyFont="1" applyFill="1" applyBorder="1"/>
    <xf numFmtId="14" fontId="10" fillId="0" borderId="0" xfId="0" applyNumberFormat="1" applyFont="1" applyFill="1" applyBorder="1"/>
    <xf numFmtId="4" fontId="8" fillId="2" borderId="0" xfId="0" applyNumberFormat="1" applyFont="1" applyFill="1" applyAlignment="1"/>
    <xf numFmtId="3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4" fillId="0" borderId="0" xfId="0" applyFont="1" applyFill="1" applyProtection="1"/>
    <xf numFmtId="0" fontId="10" fillId="0" borderId="0" xfId="0" applyFont="1" applyFill="1" applyAlignment="1" applyProtection="1">
      <alignment horizontal="right"/>
    </xf>
    <xf numFmtId="0" fontId="21" fillId="0" borderId="0" xfId="0" applyFont="1" applyFill="1" applyBorder="1" applyProtection="1"/>
    <xf numFmtId="3" fontId="4" fillId="0" borderId="0" xfId="0" applyNumberFormat="1" applyFont="1" applyFill="1" applyAlignment="1"/>
    <xf numFmtId="3" fontId="8" fillId="0" borderId="0" xfId="0" applyNumberFormat="1" applyFont="1"/>
    <xf numFmtId="164" fontId="22" fillId="2" borderId="0" xfId="0" applyNumberFormat="1" applyFont="1" applyFill="1" applyAlignment="1"/>
    <xf numFmtId="3" fontId="8" fillId="0" borderId="0" xfId="0" applyNumberFormat="1" applyFont="1" applyFill="1" applyBorder="1" applyAlignment="1" applyProtection="1">
      <alignment horizontal="right"/>
    </xf>
    <xf numFmtId="4" fontId="8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4" fontId="4" fillId="2" borderId="0" xfId="0" applyNumberFormat="1" applyFont="1" applyFill="1" applyAlignment="1"/>
    <xf numFmtId="0" fontId="13" fillId="0" borderId="0" xfId="0" applyFont="1" applyFill="1"/>
    <xf numFmtId="3" fontId="0" fillId="0" borderId="0" xfId="0" applyNumberFormat="1"/>
    <xf numFmtId="3" fontId="21" fillId="0" borderId="0" xfId="0" applyNumberFormat="1" applyFont="1" applyFill="1" applyBorder="1" applyProtection="1"/>
    <xf numFmtId="0" fontId="7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/>
    <xf numFmtId="3" fontId="10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/>
    <xf numFmtId="3" fontId="8" fillId="0" borderId="1" xfId="0" applyNumberFormat="1" applyFont="1" applyFill="1" applyBorder="1" applyAlignment="1"/>
    <xf numFmtId="3" fontId="8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/>
    <xf numFmtId="3" fontId="10" fillId="0" borderId="0" xfId="0" applyNumberFormat="1" applyFont="1" applyFill="1" applyAlignment="1">
      <alignment horizontal="left"/>
    </xf>
    <xf numFmtId="3" fontId="16" fillId="0" borderId="0" xfId="0" applyNumberFormat="1" applyFont="1" applyFill="1" applyAlignment="1"/>
    <xf numFmtId="164" fontId="8" fillId="0" borderId="0" xfId="0" applyNumberFormat="1" applyFont="1" applyFill="1" applyAlignment="1"/>
    <xf numFmtId="0" fontId="7" fillId="3" borderId="2" xfId="0" applyNumberFormat="1" applyFont="1" applyFill="1" applyBorder="1" applyAlignment="1">
      <alignment horizontal="center"/>
    </xf>
    <xf numFmtId="177" fontId="0" fillId="0" borderId="0" xfId="0" applyNumberFormat="1"/>
    <xf numFmtId="0" fontId="9" fillId="0" borderId="0" xfId="11" applyFont="1" applyFill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17" fillId="0" borderId="0" xfId="0" applyFont="1" applyFill="1" applyBorder="1" applyProtection="1"/>
    <xf numFmtId="3" fontId="17" fillId="0" borderId="0" xfId="0" applyNumberFormat="1" applyFont="1" applyFill="1" applyAlignment="1"/>
    <xf numFmtId="3" fontId="17" fillId="0" borderId="0" xfId="0" applyNumberFormat="1" applyFont="1" applyFill="1" applyBorder="1" applyAlignment="1" applyProtection="1">
      <alignment horizontal="left"/>
    </xf>
    <xf numFmtId="3" fontId="7" fillId="0" borderId="0" xfId="0" applyNumberFormat="1" applyFont="1" applyFill="1" applyAlignment="1">
      <alignment horizontal="center"/>
    </xf>
    <xf numFmtId="3" fontId="24" fillId="0" borderId="0" xfId="0" applyNumberFormat="1" applyFont="1" applyFill="1" applyAlignment="1"/>
    <xf numFmtId="3" fontId="25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/>
    </xf>
    <xf numFmtId="173" fontId="8" fillId="0" borderId="0" xfId="0" applyNumberFormat="1" applyFont="1" applyFill="1" applyAlignment="1">
      <alignment horizontal="right"/>
    </xf>
    <xf numFmtId="173" fontId="8" fillId="0" borderId="0" xfId="0" applyNumberFormat="1" applyFont="1" applyFill="1" applyAlignment="1"/>
    <xf numFmtId="173" fontId="8" fillId="2" borderId="0" xfId="0" applyNumberFormat="1" applyFont="1" applyFill="1" applyAlignment="1"/>
    <xf numFmtId="173" fontId="8" fillId="0" borderId="0" xfId="0" applyNumberFormat="1" applyFont="1" applyFill="1" applyBorder="1" applyAlignment="1">
      <alignment horizontal="right"/>
    </xf>
    <xf numFmtId="173" fontId="26" fillId="0" borderId="0" xfId="0" applyNumberFormat="1" applyFont="1" applyFill="1" applyAlignment="1"/>
    <xf numFmtId="4" fontId="3" fillId="0" borderId="0" xfId="0" applyNumberFormat="1" applyFont="1" applyAlignment="1">
      <alignment horizontal="center"/>
    </xf>
    <xf numFmtId="173" fontId="4" fillId="0" borderId="0" xfId="0" applyNumberFormat="1" applyFont="1" applyFill="1" applyAlignment="1"/>
    <xf numFmtId="0" fontId="8" fillId="0" borderId="0" xfId="0" applyFont="1" applyFill="1" applyBorder="1" applyAlignment="1" applyProtection="1">
      <alignment horizontal="center"/>
    </xf>
    <xf numFmtId="3" fontId="16" fillId="0" borderId="0" xfId="0" applyNumberFormat="1" applyFont="1" applyFill="1" applyAlignment="1">
      <alignment horizontal="center"/>
    </xf>
    <xf numFmtId="3" fontId="27" fillId="0" borderId="0" xfId="0" applyNumberFormat="1" applyFont="1" applyFill="1" applyBorder="1" applyAlignment="1"/>
    <xf numFmtId="3" fontId="22" fillId="0" borderId="0" xfId="0" applyNumberFormat="1" applyFont="1" applyFill="1" applyBorder="1" applyAlignment="1"/>
    <xf numFmtId="4" fontId="27" fillId="0" borderId="0" xfId="0" applyNumberFormat="1" applyFont="1" applyFill="1" applyBorder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right"/>
    </xf>
    <xf numFmtId="2" fontId="10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3" fontId="8" fillId="0" borderId="0" xfId="0" applyNumberFormat="1" applyFont="1" applyFill="1" applyAlignment="1">
      <alignment vertical="top"/>
    </xf>
    <xf numFmtId="3" fontId="17" fillId="0" borderId="0" xfId="0" applyNumberFormat="1" applyFont="1" applyFill="1" applyBorder="1" applyAlignment="1" applyProtection="1">
      <alignment horizontal="right"/>
    </xf>
    <xf numFmtId="173" fontId="29" fillId="0" borderId="0" xfId="0" applyNumberFormat="1" applyFont="1" applyFill="1" applyAlignment="1"/>
    <xf numFmtId="3" fontId="29" fillId="0" borderId="0" xfId="0" applyNumberFormat="1" applyFont="1" applyFill="1" applyAlignment="1">
      <alignment horizontal="center"/>
    </xf>
    <xf numFmtId="3" fontId="31" fillId="0" borderId="0" xfId="0" applyNumberFormat="1" applyFont="1" applyFill="1" applyAlignment="1"/>
    <xf numFmtId="3" fontId="31" fillId="0" borderId="0" xfId="0" applyNumberFormat="1" applyFont="1" applyFill="1" applyAlignment="1">
      <alignment horizontal="center"/>
    </xf>
    <xf numFmtId="3" fontId="28" fillId="0" borderId="0" xfId="0" applyNumberFormat="1" applyFont="1" applyFill="1" applyAlignment="1"/>
    <xf numFmtId="173" fontId="32" fillId="0" borderId="0" xfId="0" applyNumberFormat="1" applyFont="1" applyFill="1" applyAlignment="1"/>
    <xf numFmtId="0" fontId="33" fillId="0" borderId="0" xfId="0" applyFont="1" applyFill="1" applyBorder="1" applyProtection="1"/>
    <xf numFmtId="4" fontId="6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185" fontId="16" fillId="0" borderId="0" xfId="0" applyNumberFormat="1" applyFont="1" applyFill="1" applyAlignment="1"/>
    <xf numFmtId="185" fontId="16" fillId="0" borderId="0" xfId="0" applyNumberFormat="1" applyFont="1" applyFill="1" applyAlignment="1">
      <alignment horizontal="center"/>
    </xf>
    <xf numFmtId="173" fontId="3" fillId="0" borderId="0" xfId="0" applyNumberFormat="1" applyFont="1" applyFill="1" applyAlignment="1"/>
    <xf numFmtId="3" fontId="27" fillId="0" borderId="0" xfId="0" applyNumberFormat="1" applyFont="1" applyFill="1" applyBorder="1" applyAlignment="1" applyProtection="1">
      <alignment horizontal="right"/>
    </xf>
    <xf numFmtId="166" fontId="37" fillId="0" borderId="0" xfId="0" applyNumberFormat="1" applyFont="1" applyFill="1" applyBorder="1" applyAlignment="1"/>
    <xf numFmtId="173" fontId="6" fillId="0" borderId="0" xfId="0" applyNumberFormat="1" applyFont="1" applyFill="1" applyAlignment="1"/>
    <xf numFmtId="3" fontId="0" fillId="0" borderId="0" xfId="0" applyNumberFormat="1" applyFill="1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/>
    <xf numFmtId="186" fontId="10" fillId="0" borderId="0" xfId="0" applyNumberFormat="1" applyFont="1" applyFill="1" applyBorder="1" applyAlignment="1">
      <alignment horizontal="right"/>
    </xf>
    <xf numFmtId="0" fontId="20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 applyBorder="1" applyAlignment="1" applyProtection="1">
      <alignment horizontal="center"/>
    </xf>
    <xf numFmtId="173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/>
    <xf numFmtId="2" fontId="8" fillId="0" borderId="0" xfId="0" applyNumberFormat="1" applyFont="1" applyFill="1" applyBorder="1"/>
    <xf numFmtId="3" fontId="16" fillId="0" borderId="0" xfId="0" applyNumberFormat="1" applyFont="1" applyFill="1" applyBorder="1" applyAlignment="1"/>
    <xf numFmtId="188" fontId="0" fillId="0" borderId="0" xfId="0" applyNumberFormat="1"/>
    <xf numFmtId="3" fontId="8" fillId="0" borderId="0" xfId="0" applyNumberFormat="1" applyFont="1" applyFill="1" applyBorder="1" applyAlignment="1" applyProtection="1">
      <alignment horizontal="left"/>
    </xf>
    <xf numFmtId="189" fontId="0" fillId="0" borderId="0" xfId="0" applyNumberFormat="1" applyFill="1" applyBorder="1"/>
    <xf numFmtId="3" fontId="8" fillId="0" borderId="0" xfId="0" applyNumberFormat="1" applyFont="1" applyFill="1" applyBorder="1"/>
    <xf numFmtId="3" fontId="8" fillId="0" borderId="0" xfId="0" applyNumberFormat="1" applyFont="1" applyFill="1" applyAlignment="1">
      <alignment horizontal="left"/>
    </xf>
    <xf numFmtId="3" fontId="8" fillId="0" borderId="0" xfId="0" applyNumberFormat="1" applyFont="1" applyFill="1" applyBorder="1" applyAlignment="1" applyProtection="1">
      <alignment horizontal="center"/>
    </xf>
    <xf numFmtId="188" fontId="0" fillId="0" borderId="0" xfId="0" applyNumberFormat="1" applyFill="1"/>
    <xf numFmtId="2" fontId="38" fillId="0" borderId="0" xfId="0" applyNumberFormat="1" applyFont="1"/>
    <xf numFmtId="3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left" vertical="center"/>
    </xf>
    <xf numFmtId="0" fontId="39" fillId="0" borderId="0" xfId="0" applyFont="1" applyFill="1" applyBorder="1" applyProtection="1"/>
    <xf numFmtId="3" fontId="6" fillId="0" borderId="0" xfId="0" applyNumberFormat="1" applyFont="1" applyFill="1" applyBorder="1" applyAlignment="1"/>
    <xf numFmtId="0" fontId="0" fillId="0" borderId="0" xfId="0" applyFill="1" applyBorder="1" applyAlignment="1"/>
    <xf numFmtId="0" fontId="20" fillId="3" borderId="0" xfId="0" applyNumberFormat="1" applyFont="1" applyFill="1" applyBorder="1" applyAlignment="1">
      <alignment horizontal="right"/>
    </xf>
    <xf numFmtId="166" fontId="40" fillId="0" borderId="0" xfId="0" applyNumberFormat="1" applyFont="1" applyFill="1"/>
    <xf numFmtId="0" fontId="0" fillId="0" borderId="0" xfId="0" applyFill="1"/>
    <xf numFmtId="0" fontId="40" fillId="0" borderId="0" xfId="0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7" fillId="3" borderId="0" xfId="0" applyNumberFormat="1" applyFont="1" applyFill="1" applyBorder="1" applyAlignment="1">
      <alignment horizontal="center" wrapText="1"/>
    </xf>
    <xf numFmtId="3" fontId="26" fillId="0" borderId="0" xfId="0" applyNumberFormat="1" applyFont="1" applyFill="1" applyAlignment="1"/>
    <xf numFmtId="1" fontId="7" fillId="3" borderId="0" xfId="0" applyNumberFormat="1" applyFont="1" applyFill="1" applyBorder="1" applyAlignment="1">
      <alignment horizontal="left" vertical="center"/>
    </xf>
    <xf numFmtId="3" fontId="34" fillId="0" borderId="0" xfId="0" applyNumberFormat="1" applyFont="1" applyFill="1" applyAlignment="1"/>
    <xf numFmtId="3" fontId="34" fillId="0" borderId="0" xfId="0" applyNumberFormat="1" applyFont="1" applyFill="1" applyBorder="1" applyAlignment="1"/>
    <xf numFmtId="3" fontId="7" fillId="0" borderId="0" xfId="0" applyNumberFormat="1" applyFont="1" applyFill="1" applyBorder="1" applyAlignment="1"/>
    <xf numFmtId="3" fontId="17" fillId="0" borderId="0" xfId="0" applyNumberFormat="1" applyFont="1" applyFill="1" applyBorder="1" applyAlignment="1"/>
    <xf numFmtId="4" fontId="8" fillId="0" borderId="0" xfId="0" applyNumberFormat="1" applyFont="1" applyFill="1"/>
    <xf numFmtId="0" fontId="26" fillId="0" borderId="0" xfId="0" applyFont="1" applyAlignment="1"/>
    <xf numFmtId="175" fontId="6" fillId="0" borderId="0" xfId="0" applyNumberFormat="1" applyFont="1" applyAlignment="1"/>
    <xf numFmtId="3" fontId="8" fillId="7" borderId="0" xfId="0" applyNumberFormat="1" applyFont="1" applyFill="1" applyBorder="1" applyAlignment="1" applyProtection="1">
      <alignment horizontal="right"/>
    </xf>
    <xf numFmtId="164" fontId="8" fillId="7" borderId="0" xfId="0" applyNumberFormat="1" applyFont="1" applyFill="1" applyBorder="1" applyAlignment="1" applyProtection="1"/>
    <xf numFmtId="2" fontId="4" fillId="0" borderId="0" xfId="0" applyNumberFormat="1" applyFont="1" applyFill="1" applyBorder="1" applyProtection="1"/>
    <xf numFmtId="2" fontId="4" fillId="0" borderId="0" xfId="0" applyNumberFormat="1" applyFont="1"/>
    <xf numFmtId="2" fontId="4" fillId="0" borderId="0" xfId="0" applyNumberFormat="1" applyFont="1" applyBorder="1"/>
    <xf numFmtId="4" fontId="0" fillId="0" borderId="0" xfId="0" applyNumberForma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right" vertical="center"/>
    </xf>
    <xf numFmtId="187" fontId="10" fillId="0" borderId="0" xfId="0" applyNumberFormat="1" applyFont="1" applyFill="1" applyBorder="1" applyAlignment="1" applyProtection="1">
      <alignment horizontal="right"/>
    </xf>
    <xf numFmtId="0" fontId="53" fillId="0" borderId="0" xfId="0" applyFont="1" applyFill="1" applyBorder="1" applyProtection="1"/>
    <xf numFmtId="166" fontId="8" fillId="0" borderId="0" xfId="0" applyNumberFormat="1" applyFont="1" applyFill="1"/>
    <xf numFmtId="0" fontId="8" fillId="0" borderId="0" xfId="0" applyFont="1" applyFill="1"/>
    <xf numFmtId="4" fontId="10" fillId="0" borderId="0" xfId="0" applyNumberFormat="1" applyFont="1" applyFill="1" applyAlignment="1"/>
    <xf numFmtId="4" fontId="10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4" fontId="10" fillId="0" borderId="0" xfId="0" applyNumberFormat="1" applyFont="1" applyFill="1" applyBorder="1" applyAlignment="1" applyProtection="1">
      <alignment horizontal="right"/>
    </xf>
    <xf numFmtId="3" fontId="8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center"/>
    </xf>
    <xf numFmtId="3" fontId="10" fillId="0" borderId="0" xfId="0" applyNumberFormat="1" applyFont="1" applyFill="1" applyBorder="1" applyAlignment="1">
      <alignment horizontal="center"/>
    </xf>
    <xf numFmtId="0" fontId="41" fillId="0" borderId="0" xfId="0" applyFont="1" applyFill="1" applyAlignment="1" applyProtection="1">
      <alignment wrapText="1"/>
    </xf>
    <xf numFmtId="3" fontId="54" fillId="0" borderId="0" xfId="0" applyNumberFormat="1" applyFont="1" applyFill="1" applyBorder="1" applyAlignment="1" applyProtection="1">
      <alignment horizontal="right"/>
    </xf>
    <xf numFmtId="0" fontId="7" fillId="3" borderId="1" xfId="0" applyNumberFormat="1" applyFont="1" applyFill="1" applyBorder="1" applyAlignment="1">
      <alignment horizontal="center" wrapText="1"/>
    </xf>
    <xf numFmtId="3" fontId="54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>
      <alignment horizontal="right" vertical="center"/>
    </xf>
    <xf numFmtId="4" fontId="8" fillId="8" borderId="0" xfId="0" applyNumberFormat="1" applyFont="1" applyFill="1" applyBorder="1" applyAlignment="1" applyProtection="1">
      <alignment horizontal="right"/>
    </xf>
    <xf numFmtId="3" fontId="10" fillId="8" borderId="0" xfId="0" applyNumberFormat="1" applyFont="1" applyFill="1" applyBorder="1" applyAlignment="1">
      <alignment horizontal="right"/>
    </xf>
    <xf numFmtId="164" fontId="8" fillId="8" borderId="0" xfId="0" applyNumberFormat="1" applyFont="1" applyFill="1" applyBorder="1" applyAlignment="1" applyProtection="1">
      <alignment horizontal="right"/>
    </xf>
    <xf numFmtId="2" fontId="0" fillId="0" borderId="0" xfId="0" applyNumberFormat="1"/>
    <xf numFmtId="2" fontId="16" fillId="0" borderId="0" xfId="0" applyNumberFormat="1" applyFont="1" applyFill="1" applyAlignment="1"/>
    <xf numFmtId="3" fontId="10" fillId="0" borderId="0" xfId="0" applyNumberFormat="1" applyFont="1" applyFill="1" applyBorder="1" applyAlignment="1">
      <alignment vertical="center" wrapText="1"/>
    </xf>
    <xf numFmtId="0" fontId="7" fillId="3" borderId="8" xfId="0" applyNumberFormat="1" applyFont="1" applyFill="1" applyBorder="1" applyAlignment="1">
      <alignment horizontal="center"/>
    </xf>
    <xf numFmtId="0" fontId="20" fillId="3" borderId="8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left" vertical="top"/>
    </xf>
    <xf numFmtId="3" fontId="3" fillId="0" borderId="0" xfId="0" applyNumberFormat="1" applyFont="1" applyFill="1" applyAlignment="1">
      <alignment horizontal="left"/>
    </xf>
    <xf numFmtId="173" fontId="36" fillId="0" borderId="0" xfId="0" applyNumberFormat="1" applyFont="1" applyFill="1" applyAlignment="1">
      <alignment horizontal="center"/>
    </xf>
    <xf numFmtId="173" fontId="36" fillId="0" borderId="0" xfId="0" applyNumberFormat="1" applyFont="1" applyFill="1" applyAlignment="1"/>
    <xf numFmtId="173" fontId="35" fillId="0" borderId="0" xfId="0" applyNumberFormat="1" applyFont="1" applyFill="1" applyAlignment="1">
      <alignment horizontal="center"/>
    </xf>
    <xf numFmtId="173" fontId="17" fillId="0" borderId="0" xfId="0" applyNumberFormat="1" applyFont="1" applyFill="1" applyAlignment="1"/>
    <xf numFmtId="3" fontId="3" fillId="0" borderId="0" xfId="0" applyNumberFormat="1" applyFont="1" applyFill="1" applyAlignment="1">
      <alignment horizontal="center"/>
    </xf>
    <xf numFmtId="174" fontId="3" fillId="0" borderId="0" xfId="0" applyNumberFormat="1" applyFont="1" applyFill="1" applyBorder="1" applyAlignment="1">
      <alignment horizontal="center"/>
    </xf>
    <xf numFmtId="174" fontId="3" fillId="0" borderId="0" xfId="0" applyNumberFormat="1" applyFont="1" applyFill="1" applyAlignment="1"/>
    <xf numFmtId="3" fontId="8" fillId="0" borderId="0" xfId="0" applyNumberFormat="1" applyFont="1" applyFill="1" applyBorder="1" applyAlignment="1" applyProtection="1">
      <alignment horizontal="centerContinuous"/>
    </xf>
    <xf numFmtId="164" fontId="10" fillId="0" borderId="1" xfId="0" applyNumberFormat="1" applyFont="1" applyFill="1" applyBorder="1" applyAlignment="1" applyProtection="1">
      <alignment horizontal="left"/>
    </xf>
    <xf numFmtId="3" fontId="17" fillId="0" borderId="1" xfId="0" applyNumberFormat="1" applyFont="1" applyFill="1" applyBorder="1" applyAlignment="1" applyProtection="1">
      <alignment horizontal="left"/>
    </xf>
    <xf numFmtId="3" fontId="8" fillId="0" borderId="1" xfId="0" applyNumberFormat="1" applyFont="1" applyFill="1" applyBorder="1"/>
    <xf numFmtId="4" fontId="22" fillId="0" borderId="0" xfId="0" applyNumberFormat="1" applyFont="1" applyFill="1"/>
    <xf numFmtId="3" fontId="10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28" fillId="0" borderId="0" xfId="0" applyNumberFormat="1" applyFont="1" applyFill="1" applyAlignment="1">
      <alignment horizontal="center"/>
    </xf>
    <xf numFmtId="3" fontId="34" fillId="0" borderId="0" xfId="0" applyNumberFormat="1" applyFont="1" applyFill="1" applyAlignment="1">
      <alignment horizontal="center"/>
    </xf>
    <xf numFmtId="173" fontId="29" fillId="0" borderId="0" xfId="0" applyNumberFormat="1" applyFont="1" applyFill="1" applyAlignment="1">
      <alignment horizontal="center"/>
    </xf>
    <xf numFmtId="177" fontId="0" fillId="0" borderId="0" xfId="0" applyNumberFormat="1" applyFill="1"/>
    <xf numFmtId="3" fontId="0" fillId="0" borderId="0" xfId="0" applyNumberFormat="1" applyFill="1"/>
    <xf numFmtId="9" fontId="8" fillId="0" borderId="0" xfId="0" applyNumberFormat="1" applyFont="1" applyFill="1" applyAlignment="1"/>
    <xf numFmtId="0" fontId="11" fillId="0" borderId="0" xfId="3" applyAlignment="1" applyProtection="1">
      <alignment horizontal="left" readingOrder="1"/>
    </xf>
    <xf numFmtId="3" fontId="22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81" fontId="3" fillId="0" borderId="0" xfId="0" applyNumberFormat="1" applyFont="1" applyFill="1" applyAlignment="1"/>
    <xf numFmtId="4" fontId="22" fillId="0" borderId="0" xfId="0" applyNumberFormat="1" applyFont="1" applyFill="1" applyAlignment="1"/>
    <xf numFmtId="4" fontId="4" fillId="0" borderId="0" xfId="0" applyNumberFormat="1" applyFont="1" applyFill="1" applyAlignment="1"/>
    <xf numFmtId="164" fontId="8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 applyProtection="1">
      <alignment wrapText="1"/>
    </xf>
    <xf numFmtId="164" fontId="22" fillId="0" borderId="0" xfId="0" applyNumberFormat="1" applyFont="1" applyFill="1" applyAlignment="1"/>
    <xf numFmtId="4" fontId="0" fillId="0" borderId="0" xfId="0" applyNumberFormat="1" applyFill="1"/>
    <xf numFmtId="4" fontId="3" fillId="0" borderId="0" xfId="0" applyNumberFormat="1" applyFont="1" applyFill="1" applyAlignment="1"/>
    <xf numFmtId="3" fontId="4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/>
    <xf numFmtId="173" fontId="3" fillId="0" borderId="0" xfId="0" applyNumberFormat="1" applyFont="1" applyFill="1" applyAlignment="1">
      <alignment horizontal="center"/>
    </xf>
    <xf numFmtId="173" fontId="4" fillId="0" borderId="0" xfId="0" applyNumberFormat="1" applyFont="1" applyFill="1" applyAlignment="1">
      <alignment horizontal="center"/>
    </xf>
    <xf numFmtId="4" fontId="29" fillId="0" borderId="0" xfId="0" applyNumberFormat="1" applyFont="1" applyFill="1" applyAlignment="1">
      <alignment horizontal="center"/>
    </xf>
    <xf numFmtId="4" fontId="30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Alignment="1">
      <alignment vertical="top" wrapText="1"/>
    </xf>
    <xf numFmtId="4" fontId="4" fillId="0" borderId="0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184" fontId="4" fillId="0" borderId="0" xfId="0" applyNumberFormat="1" applyFont="1" applyFill="1" applyBorder="1" applyAlignment="1" applyProtection="1">
      <alignment horizontal="right"/>
    </xf>
    <xf numFmtId="184" fontId="42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 indent="2"/>
    </xf>
    <xf numFmtId="3" fontId="55" fillId="0" borderId="0" xfId="0" applyNumberFormat="1" applyFont="1" applyFill="1" applyBorder="1" applyAlignment="1"/>
    <xf numFmtId="3" fontId="56" fillId="0" borderId="0" xfId="0" applyNumberFormat="1" applyFont="1" applyFill="1" applyAlignment="1">
      <alignment horizontal="center"/>
    </xf>
    <xf numFmtId="3" fontId="57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left"/>
    </xf>
    <xf numFmtId="3" fontId="43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/>
    <xf numFmtId="3" fontId="54" fillId="0" borderId="0" xfId="0" applyNumberFormat="1" applyFont="1" applyFill="1" applyAlignment="1"/>
    <xf numFmtId="3" fontId="58" fillId="0" borderId="0" xfId="0" applyNumberFormat="1" applyFont="1" applyFill="1" applyAlignment="1"/>
    <xf numFmtId="4" fontId="10" fillId="0" borderId="0" xfId="0" applyNumberFormat="1" applyFont="1" applyFill="1" applyBorder="1" applyAlignment="1">
      <alignment horizontal="right"/>
    </xf>
    <xf numFmtId="4" fontId="3" fillId="2" borderId="0" xfId="0" applyNumberFormat="1" applyFont="1" applyFill="1" applyAlignment="1"/>
    <xf numFmtId="2" fontId="0" fillId="0" borderId="0" xfId="0" applyNumberFormat="1" applyFill="1"/>
    <xf numFmtId="172" fontId="12" fillId="0" borderId="0" xfId="0" applyNumberFormat="1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10" fillId="0" borderId="0" xfId="0" applyFont="1" applyFill="1"/>
    <xf numFmtId="2" fontId="54" fillId="0" borderId="0" xfId="0" applyNumberFormat="1" applyFont="1" applyFill="1" applyBorder="1" applyAlignment="1" applyProtection="1">
      <alignment horizontal="right"/>
    </xf>
    <xf numFmtId="0" fontId="59" fillId="0" borderId="0" xfId="0" applyFont="1" applyFill="1" applyBorder="1" applyProtection="1"/>
    <xf numFmtId="3" fontId="60" fillId="0" borderId="0" xfId="0" applyNumberFormat="1" applyFont="1" applyFill="1" applyAlignment="1"/>
    <xf numFmtId="164" fontId="60" fillId="0" borderId="0" xfId="0" applyNumberFormat="1" applyFont="1" applyFill="1" applyAlignment="1"/>
    <xf numFmtId="0" fontId="62" fillId="0" borderId="0" xfId="0" applyFont="1" applyFill="1" applyBorder="1" applyProtection="1"/>
    <xf numFmtId="177" fontId="54" fillId="0" borderId="0" xfId="0" applyNumberFormat="1" applyFont="1" applyFill="1" applyBorder="1" applyProtection="1"/>
    <xf numFmtId="195" fontId="54" fillId="0" borderId="0" xfId="0" applyNumberFormat="1" applyFont="1" applyFill="1" applyBorder="1" applyProtection="1"/>
    <xf numFmtId="3" fontId="62" fillId="0" borderId="0" xfId="0" applyNumberFormat="1" applyFont="1" applyFill="1" applyBorder="1" applyAlignment="1">
      <alignment horizontal="center"/>
    </xf>
    <xf numFmtId="3" fontId="49" fillId="2" borderId="0" xfId="0" applyNumberFormat="1" applyFont="1" applyFill="1" applyBorder="1" applyAlignment="1"/>
    <xf numFmtId="197" fontId="8" fillId="0" borderId="0" xfId="13" applyNumberFormat="1" applyFont="1" applyFill="1" applyAlignment="1"/>
    <xf numFmtId="3" fontId="62" fillId="0" borderId="0" xfId="0" applyNumberFormat="1" applyFont="1" applyFill="1" applyBorder="1" applyAlignment="1">
      <alignment horizontal="center"/>
    </xf>
    <xf numFmtId="164" fontId="57" fillId="0" borderId="0" xfId="0" applyNumberFormat="1" applyFont="1" applyFill="1" applyBorder="1" applyAlignment="1" applyProtection="1">
      <alignment horizontal="center"/>
    </xf>
    <xf numFmtId="164" fontId="57" fillId="0" borderId="0" xfId="0" applyNumberFormat="1" applyFont="1" applyFill="1" applyAlignment="1">
      <alignment horizontal="center"/>
    </xf>
    <xf numFmtId="3" fontId="63" fillId="0" borderId="0" xfId="0" applyNumberFormat="1" applyFont="1" applyFill="1" applyBorder="1" applyAlignment="1"/>
    <xf numFmtId="164" fontId="64" fillId="0" borderId="0" xfId="0" applyNumberFormat="1" applyFont="1" applyFill="1" applyBorder="1" applyAlignment="1" applyProtection="1">
      <alignment vertical="top" wrapText="1"/>
    </xf>
    <xf numFmtId="4" fontId="65" fillId="0" borderId="0" xfId="0" applyNumberFormat="1" applyFont="1" applyFill="1" applyAlignment="1">
      <alignment horizontal="center"/>
    </xf>
    <xf numFmtId="0" fontId="66" fillId="0" borderId="0" xfId="0" applyFont="1" applyFill="1" applyProtection="1"/>
    <xf numFmtId="0" fontId="12" fillId="9" borderId="0" xfId="0" applyFont="1" applyFill="1" applyBorder="1" applyAlignment="1" applyProtection="1">
      <alignment horizontal="left" indent="1"/>
    </xf>
    <xf numFmtId="0" fontId="15" fillId="9" borderId="0" xfId="0" applyFont="1" applyFill="1" applyBorder="1" applyAlignment="1" applyProtection="1">
      <alignment horizontal="right" vertical="center"/>
    </xf>
    <xf numFmtId="0" fontId="10" fillId="9" borderId="0" xfId="3" applyFont="1" applyFill="1" applyBorder="1" applyAlignment="1" applyProtection="1">
      <alignment horizontal="left"/>
    </xf>
    <xf numFmtId="0" fontId="67" fillId="0" borderId="0" xfId="0" applyFont="1" applyFill="1" applyProtection="1"/>
    <xf numFmtId="0" fontId="9" fillId="0" borderId="0" xfId="11" applyFont="1" applyFill="1" applyAlignment="1" applyProtection="1"/>
    <xf numFmtId="0" fontId="9" fillId="0" borderId="0" xfId="0" applyFont="1" applyFill="1" applyAlignment="1" applyProtection="1"/>
    <xf numFmtId="3" fontId="10" fillId="0" borderId="0" xfId="0" applyNumberFormat="1" applyFont="1" applyFill="1" applyAlignment="1">
      <alignment horizontal="left" vertical="top" wrapText="1"/>
    </xf>
    <xf numFmtId="4" fontId="8" fillId="0" borderId="0" xfId="0" applyNumberFormat="1" applyFont="1" applyFill="1" applyAlignment="1">
      <alignment horizontal="left" vertical="center"/>
    </xf>
    <xf numFmtId="3" fontId="10" fillId="9" borderId="0" xfId="3" applyNumberFormat="1" applyFont="1" applyFill="1" applyBorder="1" applyAlignment="1" applyProtection="1">
      <alignment horizontal="left"/>
    </xf>
    <xf numFmtId="0" fontId="10" fillId="0" borderId="0" xfId="0" applyFont="1" applyAlignment="1">
      <alignment wrapText="1"/>
    </xf>
    <xf numFmtId="3" fontId="10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vertical="top" wrapText="1"/>
    </xf>
    <xf numFmtId="3" fontId="10" fillId="0" borderId="0" xfId="0" applyNumberFormat="1" applyFont="1" applyFill="1" applyAlignment="1">
      <alignment wrapText="1"/>
    </xf>
    <xf numFmtId="3" fontId="8" fillId="0" borderId="0" xfId="0" applyNumberFormat="1" applyFont="1" applyFill="1" applyAlignment="1">
      <alignment horizontal="justify" wrapText="1"/>
    </xf>
    <xf numFmtId="3" fontId="10" fillId="9" borderId="1" xfId="0" applyNumberFormat="1" applyFont="1" applyFill="1" applyBorder="1" applyAlignment="1"/>
    <xf numFmtId="164" fontId="10" fillId="9" borderId="1" xfId="0" applyNumberFormat="1" applyFont="1" applyFill="1" applyBorder="1" applyAlignment="1" applyProtection="1">
      <alignment horizontal="left"/>
    </xf>
    <xf numFmtId="2" fontId="10" fillId="9" borderId="3" xfId="0" applyNumberFormat="1" applyFont="1" applyFill="1" applyBorder="1" applyAlignment="1" applyProtection="1">
      <alignment horizontal="right"/>
    </xf>
    <xf numFmtId="3" fontId="8" fillId="9" borderId="0" xfId="0" applyNumberFormat="1" applyFont="1" applyFill="1" applyAlignment="1"/>
    <xf numFmtId="164" fontId="8" fillId="9" borderId="0" xfId="0" applyNumberFormat="1" applyFont="1" applyFill="1" applyBorder="1" applyAlignment="1" applyProtection="1">
      <alignment horizontal="left"/>
    </xf>
    <xf numFmtId="2" fontId="8" fillId="9" borderId="2" xfId="0" applyNumberFormat="1" applyFont="1" applyFill="1" applyBorder="1" applyAlignment="1" applyProtection="1">
      <alignment horizontal="right"/>
    </xf>
    <xf numFmtId="2" fontId="8" fillId="9" borderId="0" xfId="0" applyNumberFormat="1" applyFont="1" applyFill="1" applyBorder="1" applyAlignment="1" applyProtection="1">
      <alignment horizontal="right"/>
    </xf>
    <xf numFmtId="2" fontId="10" fillId="9" borderId="3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/>
    <xf numFmtId="4" fontId="10" fillId="9" borderId="1" xfId="0" applyNumberFormat="1" applyFont="1" applyFill="1" applyBorder="1" applyAlignment="1" applyProtection="1">
      <alignment horizontal="left"/>
    </xf>
    <xf numFmtId="2" fontId="10" fillId="9" borderId="1" xfId="0" applyNumberFormat="1" applyFont="1" applyFill="1" applyBorder="1" applyAlignment="1" applyProtection="1">
      <alignment horizontal="right"/>
    </xf>
    <xf numFmtId="175" fontId="10" fillId="9" borderId="1" xfId="0" applyNumberFormat="1" applyFont="1" applyFill="1" applyBorder="1" applyAlignment="1" applyProtection="1">
      <alignment horizontal="right"/>
    </xf>
    <xf numFmtId="175" fontId="10" fillId="9" borderId="3" xfId="0" applyNumberFormat="1" applyFont="1" applyFill="1" applyBorder="1" applyAlignment="1" applyProtection="1">
      <alignment horizontal="right"/>
    </xf>
    <xf numFmtId="175" fontId="8" fillId="9" borderId="0" xfId="0" applyNumberFormat="1" applyFont="1" applyFill="1" applyBorder="1" applyAlignment="1" applyProtection="1">
      <alignment horizontal="right"/>
    </xf>
    <xf numFmtId="173" fontId="26" fillId="8" borderId="0" xfId="0" applyNumberFormat="1" applyFont="1" applyFill="1" applyAlignment="1"/>
    <xf numFmtId="0" fontId="0" fillId="0" borderId="0" xfId="0" applyFill="1" applyAlignment="1" applyProtection="1">
      <alignment vertical="top"/>
    </xf>
    <xf numFmtId="3" fontId="22" fillId="0" borderId="0" xfId="0" applyNumberFormat="1" applyFont="1" applyFill="1" applyBorder="1" applyAlignment="1">
      <alignment vertical="top"/>
    </xf>
    <xf numFmtId="4" fontId="27" fillId="0" borderId="0" xfId="0" applyNumberFormat="1" applyFont="1" applyFill="1" applyBorder="1" applyAlignment="1" applyProtection="1">
      <alignment horizontal="left" vertical="top"/>
    </xf>
    <xf numFmtId="4" fontId="27" fillId="0" borderId="0" xfId="0" applyNumberFormat="1" applyFont="1" applyFill="1" applyBorder="1" applyAlignment="1" applyProtection="1">
      <alignment horizontal="right" vertical="top"/>
    </xf>
    <xf numFmtId="166" fontId="37" fillId="0" borderId="0" xfId="0" applyNumberFormat="1" applyFont="1" applyFill="1" applyBorder="1" applyAlignment="1">
      <alignment vertical="top"/>
    </xf>
    <xf numFmtId="3" fontId="27" fillId="0" borderId="0" xfId="0" applyNumberFormat="1" applyFont="1" applyFill="1" applyBorder="1" applyAlignment="1" applyProtection="1">
      <alignment horizontal="right" vertical="top"/>
    </xf>
    <xf numFmtId="0" fontId="0" fillId="0" borderId="0" xfId="0" applyFill="1" applyBorder="1" applyAlignment="1">
      <alignment vertical="top"/>
    </xf>
    <xf numFmtId="3" fontId="26" fillId="0" borderId="0" xfId="0" applyNumberFormat="1" applyFont="1" applyFill="1" applyAlignment="1">
      <alignment vertical="top"/>
    </xf>
    <xf numFmtId="173" fontId="26" fillId="0" borderId="0" xfId="0" applyNumberFormat="1" applyFont="1" applyFill="1" applyAlignment="1">
      <alignment vertical="top"/>
    </xf>
    <xf numFmtId="3" fontId="6" fillId="0" borderId="0" xfId="0" applyNumberFormat="1" applyFont="1" applyFill="1" applyAlignment="1">
      <alignment vertical="top"/>
    </xf>
    <xf numFmtId="3" fontId="10" fillId="9" borderId="3" xfId="0" applyNumberFormat="1" applyFont="1" applyFill="1" applyBorder="1" applyAlignment="1"/>
    <xf numFmtId="3" fontId="22" fillId="9" borderId="3" xfId="0" applyNumberFormat="1" applyFont="1" applyFill="1" applyBorder="1" applyAlignment="1"/>
    <xf numFmtId="4" fontId="10" fillId="9" borderId="3" xfId="0" applyNumberFormat="1" applyFont="1" applyFill="1" applyBorder="1" applyAlignment="1" applyProtection="1">
      <alignment horizontal="left"/>
    </xf>
    <xf numFmtId="3" fontId="10" fillId="9" borderId="3" xfId="0" applyNumberFormat="1" applyFont="1" applyFill="1" applyBorder="1" applyAlignment="1" applyProtection="1">
      <alignment horizontal="right"/>
    </xf>
    <xf numFmtId="0" fontId="10" fillId="9" borderId="0" xfId="0" applyFont="1" applyFill="1" applyBorder="1" applyAlignment="1" applyProtection="1">
      <alignment horizontal="left"/>
    </xf>
    <xf numFmtId="0" fontId="0" fillId="9" borderId="0" xfId="0" applyFill="1" applyProtection="1"/>
    <xf numFmtId="0" fontId="0" fillId="9" borderId="0" xfId="0" applyFill="1"/>
    <xf numFmtId="3" fontId="8" fillId="9" borderId="0" xfId="0" applyNumberFormat="1" applyFont="1" applyFill="1" applyBorder="1" applyAlignment="1" applyProtection="1">
      <alignment horizontal="left"/>
    </xf>
    <xf numFmtId="167" fontId="8" fillId="9" borderId="0" xfId="0" applyNumberFormat="1" applyFont="1" applyFill="1" applyBorder="1" applyAlignment="1" applyProtection="1">
      <alignment horizontal="right"/>
    </xf>
    <xf numFmtId="182" fontId="8" fillId="9" borderId="0" xfId="0" applyNumberFormat="1" applyFont="1" applyFill="1" applyBorder="1" applyAlignment="1" applyProtection="1">
      <alignment horizontal="right"/>
    </xf>
    <xf numFmtId="183" fontId="8" fillId="9" borderId="0" xfId="0" applyNumberFormat="1" applyFont="1" applyFill="1" applyBorder="1" applyAlignment="1" applyProtection="1">
      <alignment horizontal="right"/>
    </xf>
    <xf numFmtId="3" fontId="8" fillId="9" borderId="1" xfId="0" applyNumberFormat="1" applyFont="1" applyFill="1" applyBorder="1" applyAlignment="1" applyProtection="1">
      <alignment horizontal="left"/>
    </xf>
    <xf numFmtId="167" fontId="8" fillId="9" borderId="4" xfId="0" applyNumberFormat="1" applyFont="1" applyFill="1" applyBorder="1" applyAlignment="1" applyProtection="1">
      <alignment horizontal="right"/>
    </xf>
    <xf numFmtId="3" fontId="10" fillId="9" borderId="1" xfId="0" applyNumberFormat="1" applyFont="1" applyFill="1" applyBorder="1" applyAlignment="1">
      <alignment horizontal="left"/>
    </xf>
    <xf numFmtId="167" fontId="10" fillId="9" borderId="1" xfId="0" applyNumberFormat="1" applyFont="1" applyFill="1" applyBorder="1" applyAlignment="1">
      <alignment horizontal="right"/>
    </xf>
    <xf numFmtId="183" fontId="10" fillId="9" borderId="3" xfId="0" applyNumberFormat="1" applyFont="1" applyFill="1" applyBorder="1" applyAlignment="1">
      <alignment horizontal="right"/>
    </xf>
    <xf numFmtId="169" fontId="8" fillId="9" borderId="0" xfId="0" applyNumberFormat="1" applyFont="1" applyFill="1" applyBorder="1" applyAlignment="1" applyProtection="1">
      <alignment horizontal="right"/>
    </xf>
    <xf numFmtId="3" fontId="8" fillId="9" borderId="0" xfId="0" applyNumberFormat="1" applyFont="1" applyFill="1" applyBorder="1" applyAlignment="1" applyProtection="1">
      <alignment horizontal="center"/>
    </xf>
    <xf numFmtId="3" fontId="8" fillId="9" borderId="1" xfId="0" applyNumberFormat="1" applyFont="1" applyFill="1" applyBorder="1" applyAlignment="1" applyProtection="1">
      <alignment horizontal="center"/>
    </xf>
    <xf numFmtId="169" fontId="10" fillId="9" borderId="3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/>
    <xf numFmtId="3" fontId="8" fillId="2" borderId="0" xfId="0" applyNumberFormat="1" applyFont="1" applyFill="1" applyBorder="1" applyAlignment="1">
      <alignment vertical="top"/>
    </xf>
    <xf numFmtId="3" fontId="8" fillId="9" borderId="0" xfId="0" applyNumberFormat="1" applyFont="1" applyFill="1" applyBorder="1" applyAlignment="1" applyProtection="1"/>
    <xf numFmtId="3" fontId="8" fillId="9" borderId="0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/>
    <xf numFmtId="177" fontId="8" fillId="9" borderId="0" xfId="0" applyNumberFormat="1" applyFont="1" applyFill="1" applyBorder="1" applyAlignment="1" applyProtection="1">
      <alignment horizontal="right"/>
    </xf>
    <xf numFmtId="3" fontId="67" fillId="9" borderId="0" xfId="0" applyNumberFormat="1" applyFont="1" applyFill="1" applyBorder="1" applyAlignment="1" applyProtection="1">
      <alignment horizontal="left"/>
    </xf>
    <xf numFmtId="3" fontId="67" fillId="9" borderId="1" xfId="0" applyNumberFormat="1" applyFont="1" applyFill="1" applyBorder="1" applyAlignment="1" applyProtection="1">
      <alignment horizontal="left"/>
    </xf>
    <xf numFmtId="3" fontId="10" fillId="9" borderId="3" xfId="0" applyNumberFormat="1" applyFont="1" applyFill="1" applyBorder="1" applyAlignment="1">
      <alignment horizontal="left" vertical="center"/>
    </xf>
    <xf numFmtId="3" fontId="10" fillId="9" borderId="3" xfId="0" applyNumberFormat="1" applyFont="1" applyFill="1" applyBorder="1" applyAlignment="1">
      <alignment horizontal="right" vertical="center"/>
    </xf>
    <xf numFmtId="172" fontId="8" fillId="9" borderId="0" xfId="0" applyNumberFormat="1" applyFont="1" applyFill="1" applyBorder="1" applyAlignment="1" applyProtection="1">
      <alignment horizontal="right"/>
    </xf>
    <xf numFmtId="190" fontId="8" fillId="9" borderId="0" xfId="0" applyNumberFormat="1" applyFont="1" applyFill="1" applyBorder="1" applyAlignment="1" applyProtection="1">
      <alignment horizontal="right"/>
    </xf>
    <xf numFmtId="172" fontId="8" fillId="9" borderId="1" xfId="0" applyNumberFormat="1" applyFont="1" applyFill="1" applyBorder="1" applyAlignment="1" applyProtection="1">
      <alignment horizontal="right"/>
    </xf>
    <xf numFmtId="190" fontId="8" fillId="9" borderId="8" xfId="0" applyNumberFormat="1" applyFont="1" applyFill="1" applyBorder="1" applyAlignment="1" applyProtection="1">
      <alignment horizontal="right"/>
    </xf>
    <xf numFmtId="190" fontId="8" fillId="9" borderId="1" xfId="0" applyNumberFormat="1" applyFont="1" applyFill="1" applyBorder="1" applyAlignment="1" applyProtection="1">
      <alignment horizontal="right"/>
    </xf>
    <xf numFmtId="169" fontId="10" fillId="9" borderId="1" xfId="0" applyNumberFormat="1" applyFont="1" applyFill="1" applyBorder="1" applyAlignment="1">
      <alignment horizontal="right"/>
    </xf>
    <xf numFmtId="192" fontId="10" fillId="9" borderId="1" xfId="0" applyNumberFormat="1" applyFont="1" applyFill="1" applyBorder="1" applyAlignment="1">
      <alignment horizontal="right"/>
    </xf>
    <xf numFmtId="190" fontId="10" fillId="9" borderId="1" xfId="0" applyNumberFormat="1" applyFont="1" applyFill="1" applyBorder="1" applyAlignment="1">
      <alignment horizontal="right"/>
    </xf>
    <xf numFmtId="191" fontId="10" fillId="9" borderId="1" xfId="0" applyNumberFormat="1" applyFont="1" applyFill="1" applyBorder="1" applyAlignment="1">
      <alignment horizontal="right"/>
    </xf>
    <xf numFmtId="170" fontId="8" fillId="9" borderId="0" xfId="0" applyNumberFormat="1" applyFont="1" applyFill="1" applyBorder="1" applyAlignment="1" applyProtection="1">
      <alignment horizontal="right"/>
    </xf>
    <xf numFmtId="171" fontId="8" fillId="9" borderId="0" xfId="0" applyNumberFormat="1" applyFont="1" applyFill="1" applyBorder="1" applyAlignment="1" applyProtection="1">
      <alignment horizontal="right"/>
    </xf>
    <xf numFmtId="180" fontId="8" fillId="9" borderId="0" xfId="0" applyNumberFormat="1" applyFont="1" applyFill="1" applyBorder="1" applyAlignment="1" applyProtection="1">
      <alignment horizontal="right"/>
    </xf>
    <xf numFmtId="4" fontId="8" fillId="9" borderId="0" xfId="0" applyNumberFormat="1" applyFont="1" applyFill="1" applyBorder="1" applyAlignment="1" applyProtection="1">
      <alignment horizontal="right"/>
    </xf>
    <xf numFmtId="2" fontId="8" fillId="9" borderId="0" xfId="0" applyNumberFormat="1" applyFont="1" applyFill="1" applyBorder="1" applyAlignment="1" applyProtection="1">
      <alignment horizontal="center"/>
    </xf>
    <xf numFmtId="170" fontId="8" fillId="9" borderId="4" xfId="0" applyNumberFormat="1" applyFont="1" applyFill="1" applyBorder="1" applyAlignment="1" applyProtection="1">
      <alignment horizontal="right"/>
    </xf>
    <xf numFmtId="3" fontId="8" fillId="9" borderId="4" xfId="0" applyNumberFormat="1" applyFont="1" applyFill="1" applyBorder="1" applyAlignment="1" applyProtection="1">
      <alignment horizontal="right"/>
    </xf>
    <xf numFmtId="171" fontId="8" fillId="9" borderId="1" xfId="0" applyNumberFormat="1" applyFont="1" applyFill="1" applyBorder="1" applyAlignment="1" applyProtection="1">
      <alignment horizontal="right"/>
    </xf>
    <xf numFmtId="190" fontId="8" fillId="9" borderId="4" xfId="0" applyNumberFormat="1" applyFont="1" applyFill="1" applyBorder="1" applyAlignment="1" applyProtection="1">
      <alignment horizontal="right"/>
    </xf>
    <xf numFmtId="4" fontId="8" fillId="9" borderId="4" xfId="0" applyNumberFormat="1" applyFont="1" applyFill="1" applyBorder="1" applyAlignment="1" applyProtection="1">
      <alignment horizontal="right"/>
    </xf>
    <xf numFmtId="2" fontId="8" fillId="9" borderId="1" xfId="0" applyNumberFormat="1" applyFont="1" applyFill="1" applyBorder="1" applyAlignment="1" applyProtection="1">
      <alignment horizontal="center"/>
    </xf>
    <xf numFmtId="171" fontId="8" fillId="9" borderId="4" xfId="0" applyNumberFormat="1" applyFont="1" applyFill="1" applyBorder="1" applyAlignment="1" applyProtection="1">
      <alignment horizontal="right"/>
    </xf>
    <xf numFmtId="170" fontId="10" fillId="9" borderId="1" xfId="0" applyNumberFormat="1" applyFont="1" applyFill="1" applyBorder="1" applyAlignment="1">
      <alignment horizontal="right"/>
    </xf>
    <xf numFmtId="3" fontId="10" fillId="9" borderId="1" xfId="0" applyNumberFormat="1" applyFont="1" applyFill="1" applyBorder="1" applyAlignment="1" applyProtection="1">
      <alignment horizontal="right"/>
    </xf>
    <xf numFmtId="171" fontId="10" fillId="9" borderId="1" xfId="0" applyNumberFormat="1" applyFont="1" applyFill="1" applyBorder="1" applyAlignment="1">
      <alignment horizontal="right"/>
    </xf>
    <xf numFmtId="4" fontId="10" fillId="9" borderId="1" xfId="0" applyNumberFormat="1" applyFont="1" applyFill="1" applyBorder="1" applyAlignment="1" applyProtection="1">
      <alignment horizontal="right"/>
    </xf>
    <xf numFmtId="4" fontId="8" fillId="9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176" fontId="8" fillId="9" borderId="0" xfId="0" applyNumberFormat="1" applyFont="1" applyFill="1" applyBorder="1" applyAlignment="1" applyProtection="1">
      <alignment horizontal="right"/>
    </xf>
    <xf numFmtId="165" fontId="8" fillId="9" borderId="0" xfId="0" applyNumberFormat="1" applyFont="1" applyFill="1" applyBorder="1" applyAlignment="1" applyProtection="1">
      <alignment horizontal="right"/>
    </xf>
    <xf numFmtId="176" fontId="8" fillId="9" borderId="4" xfId="0" applyNumberFormat="1" applyFont="1" applyFill="1" applyBorder="1" applyAlignment="1" applyProtection="1">
      <alignment horizontal="right"/>
    </xf>
    <xf numFmtId="165" fontId="8" fillId="9" borderId="4" xfId="0" applyNumberFormat="1" applyFont="1" applyFill="1" applyBorder="1" applyAlignment="1" applyProtection="1">
      <alignment horizontal="right"/>
    </xf>
    <xf numFmtId="176" fontId="10" fillId="9" borderId="1" xfId="0" applyNumberFormat="1" applyFont="1" applyFill="1" applyBorder="1" applyAlignment="1">
      <alignment horizontal="right"/>
    </xf>
    <xf numFmtId="165" fontId="10" fillId="9" borderId="1" xfId="0" applyNumberFormat="1" applyFont="1" applyFill="1" applyBorder="1" applyAlignment="1">
      <alignment horizontal="right"/>
    </xf>
    <xf numFmtId="2" fontId="8" fillId="9" borderId="4" xfId="0" applyNumberFormat="1" applyFont="1" applyFill="1" applyBorder="1" applyAlignment="1" applyProtection="1">
      <alignment horizontal="center"/>
    </xf>
    <xf numFmtId="3" fontId="10" fillId="9" borderId="1" xfId="0" applyNumberFormat="1" applyFont="1" applyFill="1" applyBorder="1" applyAlignment="1">
      <alignment horizontal="center"/>
    </xf>
    <xf numFmtId="193" fontId="8" fillId="9" borderId="0" xfId="0" applyNumberFormat="1" applyFont="1" applyFill="1" applyBorder="1" applyAlignment="1" applyProtection="1">
      <alignment horizontal="right"/>
    </xf>
    <xf numFmtId="193" fontId="8" fillId="9" borderId="4" xfId="0" applyNumberFormat="1" applyFont="1" applyFill="1" applyBorder="1" applyAlignment="1" applyProtection="1">
      <alignment horizontal="right"/>
    </xf>
    <xf numFmtId="193" fontId="10" fillId="9" borderId="1" xfId="0" applyNumberFormat="1" applyFont="1" applyFill="1" applyBorder="1" applyAlignment="1">
      <alignment horizontal="right"/>
    </xf>
    <xf numFmtId="2" fontId="4" fillId="0" borderId="0" xfId="0" applyNumberFormat="1" applyFont="1" applyAlignment="1"/>
    <xf numFmtId="2" fontId="4" fillId="0" borderId="0" xfId="0" applyNumberFormat="1" applyFont="1" applyBorder="1" applyAlignment="1"/>
    <xf numFmtId="0" fontId="0" fillId="0" borderId="0" xfId="0" applyBorder="1" applyAlignment="1"/>
    <xf numFmtId="0" fontId="0" fillId="0" borderId="0" xfId="0" applyAlignment="1"/>
    <xf numFmtId="4" fontId="8" fillId="9" borderId="0" xfId="0" applyNumberFormat="1" applyFont="1" applyFill="1" applyBorder="1" applyAlignment="1" applyProtection="1">
      <alignment horizontal="center"/>
    </xf>
    <xf numFmtId="3" fontId="8" fillId="9" borderId="4" xfId="0" applyNumberFormat="1" applyFont="1" applyFill="1" applyBorder="1" applyAlignment="1" applyProtection="1">
      <alignment horizontal="left"/>
    </xf>
    <xf numFmtId="169" fontId="8" fillId="9" borderId="4" xfId="0" applyNumberFormat="1" applyFont="1" applyFill="1" applyBorder="1" applyAlignment="1" applyProtection="1">
      <alignment horizontal="right"/>
    </xf>
    <xf numFmtId="4" fontId="8" fillId="9" borderId="4" xfId="0" applyNumberFormat="1" applyFont="1" applyFill="1" applyBorder="1" applyAlignment="1" applyProtection="1">
      <alignment horizontal="center"/>
    </xf>
    <xf numFmtId="177" fontId="8" fillId="9" borderId="4" xfId="0" applyNumberFormat="1" applyFont="1" applyFill="1" applyBorder="1" applyAlignment="1" applyProtection="1">
      <alignment horizontal="right"/>
    </xf>
    <xf numFmtId="3" fontId="10" fillId="9" borderId="3" xfId="0" applyNumberFormat="1" applyFont="1" applyFill="1" applyBorder="1" applyAlignment="1">
      <alignment horizontal="left"/>
    </xf>
    <xf numFmtId="4" fontId="10" fillId="9" borderId="3" xfId="0" applyNumberFormat="1" applyFont="1" applyFill="1" applyBorder="1" applyAlignment="1">
      <alignment horizontal="center"/>
    </xf>
    <xf numFmtId="3" fontId="10" fillId="9" borderId="3" xfId="0" applyNumberFormat="1" applyFont="1" applyFill="1" applyBorder="1" applyAlignment="1">
      <alignment horizontal="right"/>
    </xf>
    <xf numFmtId="0" fontId="0" fillId="8" borderId="0" xfId="0" applyFill="1"/>
    <xf numFmtId="0" fontId="12" fillId="8" borderId="0" xfId="0" applyFont="1" applyFill="1" applyBorder="1" applyAlignment="1" applyProtection="1">
      <alignment horizontal="left" indent="1"/>
    </xf>
    <xf numFmtId="0" fontId="10" fillId="8" borderId="0" xfId="0" applyFont="1" applyFill="1" applyBorder="1" applyAlignment="1" applyProtection="1">
      <alignment horizontal="left"/>
    </xf>
    <xf numFmtId="0" fontId="0" fillId="8" borderId="0" xfId="0" applyFill="1" applyProtection="1"/>
    <xf numFmtId="0" fontId="18" fillId="8" borderId="0" xfId="0" applyFont="1" applyFill="1" applyProtection="1"/>
    <xf numFmtId="194" fontId="8" fillId="9" borderId="0" xfId="12" applyFont="1" applyFill="1" applyAlignment="1" applyProtection="1">
      <alignment horizontal="justify" wrapText="1"/>
    </xf>
    <xf numFmtId="0" fontId="10" fillId="9" borderId="0" xfId="0" applyFont="1" applyFill="1" applyBorder="1" applyAlignment="1" applyProtection="1">
      <alignment horizontal="center"/>
    </xf>
    <xf numFmtId="0" fontId="68" fillId="0" borderId="0" xfId="0" applyFont="1" applyFill="1" applyBorder="1" applyAlignment="1" applyProtection="1">
      <alignment horizontal="center"/>
    </xf>
    <xf numFmtId="3" fontId="10" fillId="9" borderId="1" xfId="0" applyNumberFormat="1" applyFont="1" applyFill="1" applyBorder="1" applyAlignment="1">
      <alignment horizontal="left" vertical="center"/>
    </xf>
    <xf numFmtId="0" fontId="10" fillId="9" borderId="1" xfId="0" applyNumberFormat="1" applyFont="1" applyFill="1" applyBorder="1" applyAlignment="1">
      <alignment horizontal="right" vertical="center"/>
    </xf>
    <xf numFmtId="3" fontId="10" fillId="9" borderId="0" xfId="0" applyNumberFormat="1" applyFont="1" applyFill="1" applyBorder="1" applyAlignment="1">
      <alignment horizontal="left" vertical="center"/>
    </xf>
    <xf numFmtId="4" fontId="8" fillId="9" borderId="0" xfId="0" applyNumberFormat="1" applyFont="1" applyFill="1" applyBorder="1" applyAlignment="1" applyProtection="1">
      <alignment horizontal="right" vertical="center"/>
    </xf>
    <xf numFmtId="164" fontId="8" fillId="9" borderId="0" xfId="0" applyNumberFormat="1" applyFont="1" applyFill="1" applyBorder="1" applyAlignment="1" applyProtection="1">
      <alignment horizontal="left" vertical="center"/>
    </xf>
    <xf numFmtId="3" fontId="10" fillId="9" borderId="0" xfId="0" applyNumberFormat="1" applyFont="1" applyFill="1" applyBorder="1" applyAlignment="1">
      <alignment horizontal="left"/>
    </xf>
    <xf numFmtId="4" fontId="10" fillId="9" borderId="0" xfId="0" applyNumberFormat="1" applyFont="1" applyFill="1" applyBorder="1" applyAlignment="1" applyProtection="1">
      <alignment horizontal="right" vertical="center"/>
    </xf>
    <xf numFmtId="3" fontId="8" fillId="9" borderId="1" xfId="0" applyNumberFormat="1" applyFont="1" applyFill="1" applyBorder="1" applyAlignment="1">
      <alignment horizontal="left"/>
    </xf>
    <xf numFmtId="3" fontId="10" fillId="9" borderId="1" xfId="0" applyNumberFormat="1" applyFont="1" applyFill="1" applyBorder="1" applyAlignment="1">
      <alignment horizontal="right"/>
    </xf>
    <xf numFmtId="0" fontId="10" fillId="9" borderId="3" xfId="0" applyNumberFormat="1" applyFont="1" applyFill="1" applyBorder="1" applyAlignment="1">
      <alignment horizontal="right" vertical="center"/>
    </xf>
    <xf numFmtId="4" fontId="8" fillId="9" borderId="0" xfId="0" applyNumberFormat="1" applyFont="1" applyFill="1" applyBorder="1" applyAlignment="1">
      <alignment horizontal="right" vertical="center"/>
    </xf>
    <xf numFmtId="2" fontId="8" fillId="9" borderId="0" xfId="0" applyNumberFormat="1" applyFont="1" applyFill="1" applyBorder="1" applyAlignment="1">
      <alignment horizontal="right" vertical="center"/>
    </xf>
    <xf numFmtId="0" fontId="10" fillId="9" borderId="0" xfId="0" applyNumberFormat="1" applyFont="1" applyFill="1" applyBorder="1" applyAlignment="1">
      <alignment horizontal="right" vertical="center"/>
    </xf>
    <xf numFmtId="2" fontId="10" fillId="9" borderId="0" xfId="0" applyNumberFormat="1" applyFont="1" applyFill="1" applyBorder="1" applyAlignment="1">
      <alignment horizontal="right" vertical="center"/>
    </xf>
    <xf numFmtId="164" fontId="10" fillId="9" borderId="9" xfId="0" applyNumberFormat="1" applyFont="1" applyFill="1" applyBorder="1" applyAlignment="1" applyProtection="1">
      <alignment horizontal="left" vertical="center"/>
    </xf>
    <xf numFmtId="4" fontId="10" fillId="9" borderId="9" xfId="0" applyNumberFormat="1" applyFont="1" applyFill="1" applyBorder="1" applyAlignment="1" applyProtection="1">
      <alignment horizontal="right" vertical="center"/>
    </xf>
    <xf numFmtId="3" fontId="10" fillId="9" borderId="10" xfId="0" applyNumberFormat="1" applyFont="1" applyFill="1" applyBorder="1" applyAlignment="1">
      <alignment horizontal="left" vertical="center"/>
    </xf>
    <xf numFmtId="0" fontId="10" fillId="9" borderId="10" xfId="0" applyNumberFormat="1" applyFont="1" applyFill="1" applyBorder="1" applyAlignment="1">
      <alignment horizontal="right" vertical="center"/>
    </xf>
    <xf numFmtId="164" fontId="10" fillId="9" borderId="0" xfId="0" applyNumberFormat="1" applyFont="1" applyFill="1" applyBorder="1" applyAlignment="1" applyProtection="1">
      <alignment horizontal="left" vertical="center"/>
    </xf>
    <xf numFmtId="3" fontId="10" fillId="9" borderId="9" xfId="0" applyNumberFormat="1" applyFont="1" applyFill="1" applyBorder="1" applyAlignment="1" applyProtection="1">
      <alignment horizontal="right" vertical="center"/>
    </xf>
    <xf numFmtId="0" fontId="10" fillId="9" borderId="9" xfId="0" applyNumberFormat="1" applyFont="1" applyFill="1" applyBorder="1" applyAlignment="1">
      <alignment horizontal="right" vertical="center"/>
    </xf>
    <xf numFmtId="3" fontId="10" fillId="9" borderId="3" xfId="0" applyNumberFormat="1" applyFont="1" applyFill="1" applyBorder="1" applyAlignment="1">
      <alignment vertical="center" wrapText="1"/>
    </xf>
    <xf numFmtId="3" fontId="8" fillId="9" borderId="0" xfId="0" applyNumberFormat="1" applyFont="1" applyFill="1" applyBorder="1" applyAlignment="1" applyProtection="1">
      <alignment horizontal="right" indent="2"/>
    </xf>
    <xf numFmtId="4" fontId="8" fillId="9" borderId="0" xfId="0" applyNumberFormat="1" applyFont="1" applyFill="1" applyBorder="1" applyAlignment="1" applyProtection="1">
      <alignment horizontal="right" indent="2"/>
    </xf>
    <xf numFmtId="3" fontId="8" fillId="9" borderId="4" xfId="0" applyNumberFormat="1" applyFont="1" applyFill="1" applyBorder="1" applyAlignment="1" applyProtection="1">
      <alignment horizontal="right" indent="2"/>
    </xf>
    <xf numFmtId="4" fontId="8" fillId="9" borderId="4" xfId="0" applyNumberFormat="1" applyFont="1" applyFill="1" applyBorder="1" applyAlignment="1" applyProtection="1">
      <alignment horizontal="right" indent="2"/>
    </xf>
    <xf numFmtId="3" fontId="8" fillId="9" borderId="0" xfId="0" applyNumberFormat="1" applyFont="1" applyFill="1" applyBorder="1" applyAlignment="1">
      <alignment vertical="center" wrapText="1"/>
    </xf>
    <xf numFmtId="1" fontId="10" fillId="9" borderId="3" xfId="0" applyNumberFormat="1" applyFont="1" applyFill="1" applyBorder="1" applyAlignment="1">
      <alignment horizontal="left" vertical="center"/>
    </xf>
    <xf numFmtId="0" fontId="10" fillId="9" borderId="3" xfId="0" applyNumberFormat="1" applyFont="1" applyFill="1" applyBorder="1" applyAlignment="1">
      <alignment horizontal="center"/>
    </xf>
    <xf numFmtId="4" fontId="10" fillId="9" borderId="1" xfId="0" applyNumberFormat="1" applyFont="1" applyFill="1" applyBorder="1" applyAlignment="1">
      <alignment horizontal="center"/>
    </xf>
    <xf numFmtId="3" fontId="10" fillId="9" borderId="5" xfId="0" applyNumberFormat="1" applyFont="1" applyFill="1" applyBorder="1" applyAlignment="1"/>
    <xf numFmtId="3" fontId="10" fillId="9" borderId="4" xfId="0" applyNumberFormat="1" applyFont="1" applyFill="1" applyBorder="1" applyAlignment="1"/>
    <xf numFmtId="3" fontId="10" fillId="9" borderId="1" xfId="0" applyNumberFormat="1" applyFont="1" applyFill="1" applyBorder="1" applyAlignment="1">
      <alignment horizontal="right" indent="2"/>
    </xf>
    <xf numFmtId="3" fontId="10" fillId="9" borderId="11" xfId="0" applyNumberFormat="1" applyFont="1" applyFill="1" applyBorder="1" applyAlignment="1">
      <alignment horizontal="center" vertical="center"/>
    </xf>
    <xf numFmtId="3" fontId="10" fillId="9" borderId="8" xfId="0" applyNumberFormat="1" applyFont="1" applyFill="1" applyBorder="1" applyAlignment="1">
      <alignment horizontal="center" vertical="center"/>
    </xf>
    <xf numFmtId="3" fontId="8" fillId="9" borderId="0" xfId="0" applyNumberFormat="1" applyFont="1" applyFill="1" applyBorder="1" applyAlignment="1">
      <alignment horizontal="right" indent="2"/>
    </xf>
    <xf numFmtId="3" fontId="8" fillId="9" borderId="0" xfId="0" applyNumberFormat="1" applyFont="1" applyFill="1" applyAlignment="1">
      <alignment horizontal="right" indent="2"/>
    </xf>
    <xf numFmtId="3" fontId="8" fillId="9" borderId="9" xfId="0" applyNumberFormat="1" applyFont="1" applyFill="1" applyBorder="1" applyAlignment="1" applyProtection="1">
      <alignment horizontal="left"/>
    </xf>
    <xf numFmtId="3" fontId="10" fillId="9" borderId="9" xfId="0" applyNumberFormat="1" applyFont="1" applyFill="1" applyBorder="1" applyAlignment="1">
      <alignment horizontal="right" indent="2"/>
    </xf>
    <xf numFmtId="1" fontId="10" fillId="9" borderId="0" xfId="0" applyNumberFormat="1" applyFont="1" applyFill="1" applyBorder="1" applyAlignment="1">
      <alignment horizontal="left" vertical="center"/>
    </xf>
    <xf numFmtId="0" fontId="10" fillId="9" borderId="1" xfId="0" applyNumberFormat="1" applyFont="1" applyFill="1" applyBorder="1" applyAlignment="1">
      <alignment horizontal="right"/>
    </xf>
    <xf numFmtId="2" fontId="8" fillId="9" borderId="4" xfId="0" applyNumberFormat="1" applyFont="1" applyFill="1" applyBorder="1" applyAlignment="1" applyProtection="1">
      <alignment horizontal="right"/>
    </xf>
    <xf numFmtId="164" fontId="8" fillId="9" borderId="0" xfId="0" applyNumberFormat="1" applyFont="1" applyFill="1" applyBorder="1" applyAlignment="1" applyProtection="1">
      <alignment horizontal="right"/>
    </xf>
    <xf numFmtId="164" fontId="8" fillId="9" borderId="4" xfId="0" applyNumberFormat="1" applyFont="1" applyFill="1" applyBorder="1" applyAlignment="1" applyProtection="1">
      <alignment horizontal="right"/>
    </xf>
    <xf numFmtId="0" fontId="10" fillId="9" borderId="0" xfId="0" applyNumberFormat="1" applyFont="1" applyFill="1" applyBorder="1" applyAlignment="1"/>
    <xf numFmtId="3" fontId="67" fillId="9" borderId="0" xfId="0" applyNumberFormat="1" applyFont="1" applyFill="1" applyBorder="1" applyAlignment="1" applyProtection="1">
      <alignment horizontal="right" indent="2"/>
    </xf>
    <xf numFmtId="3" fontId="10" fillId="9" borderId="12" xfId="0" applyNumberFormat="1" applyFont="1" applyFill="1" applyBorder="1" applyAlignment="1">
      <alignment horizontal="right"/>
    </xf>
    <xf numFmtId="3" fontId="10" fillId="9" borderId="12" xfId="0" applyNumberFormat="1" applyFont="1" applyFill="1" applyBorder="1" applyAlignment="1"/>
    <xf numFmtId="9" fontId="8" fillId="9" borderId="0" xfId="0" applyNumberFormat="1" applyFont="1" applyFill="1" applyAlignment="1">
      <alignment horizontal="right"/>
    </xf>
    <xf numFmtId="3" fontId="8" fillId="9" borderId="0" xfId="0" applyNumberFormat="1" applyFont="1" applyFill="1" applyBorder="1" applyAlignment="1"/>
    <xf numFmtId="9" fontId="8" fillId="9" borderId="0" xfId="0" applyNumberFormat="1" applyFont="1" applyFill="1" applyBorder="1" applyAlignment="1">
      <alignment horizontal="right"/>
    </xf>
    <xf numFmtId="3" fontId="8" fillId="9" borderId="13" xfId="0" applyNumberFormat="1" applyFont="1" applyFill="1" applyBorder="1" applyAlignment="1"/>
    <xf numFmtId="9" fontId="8" fillId="9" borderId="12" xfId="0" applyNumberFormat="1" applyFont="1" applyFill="1" applyBorder="1" applyAlignment="1">
      <alignment horizontal="right"/>
    </xf>
    <xf numFmtId="3" fontId="8" fillId="9" borderId="12" xfId="0" applyNumberFormat="1" applyFont="1" applyFill="1" applyBorder="1" applyAlignment="1"/>
    <xf numFmtId="3" fontId="8" fillId="9" borderId="14" xfId="0" applyNumberFormat="1" applyFont="1" applyFill="1" applyBorder="1" applyAlignment="1"/>
    <xf numFmtId="9" fontId="8" fillId="9" borderId="14" xfId="0" applyNumberFormat="1" applyFont="1" applyFill="1" applyBorder="1" applyAlignment="1">
      <alignment horizontal="right"/>
    </xf>
    <xf numFmtId="3" fontId="10" fillId="9" borderId="15" xfId="0" applyNumberFormat="1" applyFont="1" applyFill="1" applyBorder="1" applyAlignment="1">
      <alignment horizontal="center"/>
    </xf>
    <xf numFmtId="3" fontId="10" fillId="9" borderId="12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right" wrapText="1"/>
    </xf>
    <xf numFmtId="1" fontId="10" fillId="9" borderId="8" xfId="0" applyNumberFormat="1" applyFont="1" applyFill="1" applyBorder="1" applyAlignment="1">
      <alignment horizontal="left" vertical="center"/>
    </xf>
    <xf numFmtId="0" fontId="10" fillId="9" borderId="8" xfId="0" applyNumberFormat="1" applyFont="1" applyFill="1" applyBorder="1" applyAlignment="1">
      <alignment horizontal="right" wrapText="1"/>
    </xf>
    <xf numFmtId="0" fontId="10" fillId="9" borderId="0" xfId="0" applyNumberFormat="1" applyFont="1" applyFill="1" applyBorder="1" applyAlignment="1">
      <alignment horizontal="center"/>
    </xf>
    <xf numFmtId="1" fontId="10" fillId="9" borderId="1" xfId="0" applyNumberFormat="1" applyFont="1" applyFill="1" applyBorder="1" applyAlignment="1">
      <alignment horizontal="left" vertical="center"/>
    </xf>
    <xf numFmtId="1" fontId="10" fillId="9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 wrapText="1"/>
    </xf>
    <xf numFmtId="3" fontId="8" fillId="9" borderId="4" xfId="0" applyNumberFormat="1" applyFont="1" applyFill="1" applyBorder="1" applyAlignment="1" applyProtection="1">
      <alignment horizontal="center"/>
    </xf>
    <xf numFmtId="1" fontId="8" fillId="9" borderId="2" xfId="0" applyNumberFormat="1" applyFont="1" applyFill="1" applyBorder="1" applyAlignment="1" applyProtection="1">
      <alignment horizontal="center"/>
    </xf>
    <xf numFmtId="1" fontId="8" fillId="9" borderId="0" xfId="0" applyNumberFormat="1" applyFont="1" applyFill="1" applyBorder="1" applyAlignment="1" applyProtection="1">
      <alignment horizontal="center"/>
    </xf>
    <xf numFmtId="1" fontId="8" fillId="9" borderId="1" xfId="0" applyNumberFormat="1" applyFont="1" applyFill="1" applyBorder="1" applyAlignment="1" applyProtection="1">
      <alignment horizontal="center"/>
    </xf>
    <xf numFmtId="1" fontId="10" fillId="9" borderId="1" xfId="0" applyNumberFormat="1" applyFont="1" applyFill="1" applyBorder="1" applyAlignment="1">
      <alignment horizontal="center" vertical="center"/>
    </xf>
    <xf numFmtId="187" fontId="8" fillId="9" borderId="0" xfId="0" applyNumberFormat="1" applyFont="1" applyFill="1" applyBorder="1" applyAlignment="1" applyProtection="1">
      <alignment horizontal="right"/>
    </xf>
    <xf numFmtId="187" fontId="8" fillId="9" borderId="1" xfId="0" applyNumberFormat="1" applyFont="1" applyFill="1" applyBorder="1" applyAlignment="1" applyProtection="1">
      <alignment horizontal="right"/>
    </xf>
    <xf numFmtId="3" fontId="8" fillId="9" borderId="16" xfId="0" applyNumberFormat="1" applyFont="1" applyFill="1" applyBorder="1" applyAlignment="1"/>
    <xf numFmtId="3" fontId="10" fillId="9" borderId="13" xfId="0" applyNumberFormat="1" applyFont="1" applyFill="1" applyBorder="1" applyAlignment="1">
      <alignment horizontal="center"/>
    </xf>
    <xf numFmtId="9" fontId="8" fillId="9" borderId="13" xfId="0" applyNumberFormat="1" applyFont="1" applyFill="1" applyBorder="1" applyAlignment="1">
      <alignment horizontal="right"/>
    </xf>
    <xf numFmtId="1" fontId="8" fillId="9" borderId="0" xfId="0" applyNumberFormat="1" applyFont="1" applyFill="1"/>
    <xf numFmtId="1" fontId="8" fillId="9" borderId="1" xfId="0" applyNumberFormat="1" applyFont="1" applyFill="1" applyBorder="1"/>
    <xf numFmtId="14" fontId="8" fillId="9" borderId="0" xfId="0" applyNumberFormat="1" applyFont="1" applyFill="1" applyAlignment="1">
      <alignment horizontal="left"/>
    </xf>
    <xf numFmtId="3" fontId="8" fillId="9" borderId="0" xfId="0" applyNumberFormat="1" applyFont="1" applyFill="1" applyAlignment="1">
      <alignment horizontal="center"/>
    </xf>
    <xf numFmtId="4" fontId="8" fillId="9" borderId="0" xfId="0" applyNumberFormat="1" applyFont="1" applyFill="1" applyAlignment="1">
      <alignment horizontal="center"/>
    </xf>
    <xf numFmtId="4" fontId="8" fillId="9" borderId="8" xfId="0" applyNumberFormat="1" applyFont="1" applyFill="1" applyBorder="1" applyAlignment="1">
      <alignment horizontal="center"/>
    </xf>
    <xf numFmtId="3" fontId="8" fillId="9" borderId="13" xfId="0" applyNumberFormat="1" applyFont="1" applyFill="1" applyBorder="1" applyAlignment="1">
      <alignment horizontal="center"/>
    </xf>
    <xf numFmtId="179" fontId="8" fillId="9" borderId="0" xfId="0" applyNumberFormat="1" applyFont="1" applyFill="1" applyBorder="1" applyAlignment="1" applyProtection="1">
      <alignment horizontal="right"/>
    </xf>
    <xf numFmtId="179" fontId="8" fillId="9" borderId="1" xfId="0" applyNumberFormat="1" applyFont="1" applyFill="1" applyBorder="1" applyAlignment="1" applyProtection="1">
      <alignment horizontal="right"/>
    </xf>
    <xf numFmtId="179" fontId="8" fillId="9" borderId="4" xfId="0" applyNumberFormat="1" applyFont="1" applyFill="1" applyBorder="1" applyAlignment="1" applyProtection="1">
      <alignment horizontal="right"/>
    </xf>
    <xf numFmtId="0" fontId="10" fillId="9" borderId="3" xfId="0" applyNumberFormat="1" applyFont="1" applyFill="1" applyBorder="1" applyAlignment="1">
      <alignment horizontal="center" wrapText="1"/>
    </xf>
    <xf numFmtId="3" fontId="8" fillId="9" borderId="0" xfId="0" quotePrefix="1" applyNumberFormat="1" applyFont="1" applyFill="1" applyBorder="1" applyAlignment="1" applyProtection="1">
      <alignment horizontal="left"/>
    </xf>
    <xf numFmtId="4" fontId="8" fillId="9" borderId="13" xfId="0" applyNumberFormat="1" applyFont="1" applyFill="1" applyBorder="1" applyAlignment="1" applyProtection="1">
      <alignment horizontal="center"/>
    </xf>
    <xf numFmtId="3" fontId="8" fillId="9" borderId="6" xfId="0" applyNumberFormat="1" applyFont="1" applyFill="1" applyBorder="1" applyAlignment="1">
      <alignment wrapText="1"/>
    </xf>
    <xf numFmtId="3" fontId="8" fillId="9" borderId="6" xfId="0" applyNumberFormat="1" applyFont="1" applyFill="1" applyBorder="1" applyAlignment="1">
      <alignment horizontal="center" wrapText="1"/>
    </xf>
    <xf numFmtId="3" fontId="8" fillId="9" borderId="0" xfId="0" applyNumberFormat="1" applyFont="1" applyFill="1" applyAlignment="1">
      <alignment horizontal="right"/>
    </xf>
    <xf numFmtId="3" fontId="10" fillId="9" borderId="6" xfId="0" applyNumberFormat="1" applyFont="1" applyFill="1" applyBorder="1" applyAlignment="1"/>
    <xf numFmtId="3" fontId="10" fillId="9" borderId="6" xfId="0" applyNumberFormat="1" applyFont="1" applyFill="1" applyBorder="1" applyAlignment="1">
      <alignment horizontal="right"/>
    </xf>
    <xf numFmtId="3" fontId="8" fillId="9" borderId="4" xfId="0" applyNumberFormat="1" applyFont="1" applyFill="1" applyBorder="1" applyAlignment="1"/>
    <xf numFmtId="4" fontId="8" fillId="9" borderId="4" xfId="0" applyNumberFormat="1" applyFont="1" applyFill="1" applyBorder="1" applyAlignment="1">
      <alignment horizontal="center"/>
    </xf>
    <xf numFmtId="1" fontId="10" fillId="9" borderId="6" xfId="0" applyNumberFormat="1" applyFont="1" applyFill="1" applyBorder="1" applyAlignment="1">
      <alignment horizontal="left"/>
    </xf>
    <xf numFmtId="4" fontId="10" fillId="9" borderId="6" xfId="0" applyNumberFormat="1" applyFont="1" applyFill="1" applyBorder="1" applyAlignment="1">
      <alignment horizontal="center"/>
    </xf>
    <xf numFmtId="1" fontId="64" fillId="9" borderId="3" xfId="0" applyNumberFormat="1" applyFont="1" applyFill="1" applyBorder="1" applyAlignment="1"/>
    <xf numFmtId="0" fontId="64" fillId="9" borderId="3" xfId="0" applyNumberFormat="1" applyFont="1" applyFill="1" applyBorder="1" applyAlignment="1">
      <alignment horizontal="right"/>
    </xf>
    <xf numFmtId="166" fontId="8" fillId="9" borderId="2" xfId="0" applyNumberFormat="1" applyFont="1" applyFill="1" applyBorder="1"/>
    <xf numFmtId="166" fontId="8" fillId="9" borderId="0" xfId="0" applyNumberFormat="1" applyFont="1" applyFill="1" applyBorder="1" applyAlignment="1">
      <alignment wrapText="1"/>
    </xf>
    <xf numFmtId="1" fontId="8" fillId="9" borderId="0" xfId="0" applyNumberFormat="1" applyFont="1" applyFill="1" applyAlignment="1">
      <alignment vertical="center"/>
    </xf>
    <xf numFmtId="166" fontId="8" fillId="9" borderId="0" xfId="0" applyNumberFormat="1" applyFont="1" applyFill="1"/>
    <xf numFmtId="166" fontId="8" fillId="9" borderId="8" xfId="0" applyNumberFormat="1" applyFont="1" applyFill="1" applyBorder="1" applyAlignment="1">
      <alignment wrapText="1"/>
    </xf>
    <xf numFmtId="1" fontId="8" fillId="9" borderId="12" xfId="0" applyNumberFormat="1" applyFont="1" applyFill="1" applyBorder="1" applyAlignment="1">
      <alignment vertical="center"/>
    </xf>
    <xf numFmtId="166" fontId="8" fillId="9" borderId="2" xfId="0" applyNumberFormat="1" applyFont="1" applyFill="1" applyBorder="1" applyAlignment="1">
      <alignment wrapText="1"/>
    </xf>
    <xf numFmtId="166" fontId="40" fillId="9" borderId="0" xfId="0" applyNumberFormat="1" applyFont="1" applyFill="1" applyAlignment="1">
      <alignment vertical="center"/>
    </xf>
    <xf numFmtId="166" fontId="40" fillId="9" borderId="8" xfId="0" applyNumberFormat="1" applyFont="1" applyFill="1" applyBorder="1" applyAlignment="1">
      <alignment vertical="center"/>
    </xf>
    <xf numFmtId="0" fontId="64" fillId="9" borderId="9" xfId="0" applyFont="1" applyFill="1" applyBorder="1"/>
    <xf numFmtId="0" fontId="8" fillId="9" borderId="0" xfId="0" applyFont="1" applyFill="1"/>
    <xf numFmtId="1" fontId="40" fillId="9" borderId="0" xfId="0" applyNumberFormat="1" applyFont="1" applyFill="1"/>
    <xf numFmtId="0" fontId="40" fillId="9" borderId="0" xfId="0" applyFont="1" applyFill="1"/>
    <xf numFmtId="0" fontId="8" fillId="9" borderId="8" xfId="0" applyFont="1" applyFill="1" applyBorder="1"/>
    <xf numFmtId="1" fontId="40" fillId="9" borderId="8" xfId="0" applyNumberFormat="1" applyFont="1" applyFill="1" applyBorder="1"/>
    <xf numFmtId="0" fontId="40" fillId="9" borderId="8" xfId="0" applyFont="1" applyFill="1" applyBorder="1"/>
    <xf numFmtId="0" fontId="67" fillId="0" borderId="0" xfId="0" applyFont="1"/>
    <xf numFmtId="0" fontId="67" fillId="0" borderId="0" xfId="10" applyFont="1"/>
    <xf numFmtId="2" fontId="67" fillId="9" borderId="0" xfId="9" applyNumberFormat="1" applyFont="1" applyFill="1" applyAlignment="1">
      <alignment horizontal="center"/>
    </xf>
    <xf numFmtId="0" fontId="64" fillId="10" borderId="7" xfId="0" applyFont="1" applyFill="1" applyBorder="1" applyAlignment="1">
      <alignment horizontal="center" wrapText="1"/>
    </xf>
    <xf numFmtId="198" fontId="67" fillId="10" borderId="7" xfId="0" applyNumberFormat="1" applyFont="1" applyFill="1" applyBorder="1" applyAlignment="1">
      <alignment horizontal="right" vertical="center"/>
    </xf>
    <xf numFmtId="198" fontId="67" fillId="10" borderId="17" xfId="0" applyNumberFormat="1" applyFont="1" applyFill="1" applyBorder="1" applyAlignment="1">
      <alignment horizontal="right" vertical="center"/>
    </xf>
    <xf numFmtId="0" fontId="67" fillId="9" borderId="0" xfId="0" applyFont="1" applyFill="1"/>
    <xf numFmtId="199" fontId="67" fillId="9" borderId="0" xfId="0" applyNumberFormat="1" applyFont="1" applyFill="1"/>
    <xf numFmtId="188" fontId="67" fillId="9" borderId="0" xfId="0" applyNumberFormat="1" applyFont="1" applyFill="1"/>
    <xf numFmtId="17" fontId="67" fillId="9" borderId="0" xfId="0" applyNumberFormat="1" applyFont="1" applyFill="1" applyAlignment="1">
      <alignment horizontal="left"/>
    </xf>
    <xf numFmtId="17" fontId="69" fillId="9" borderId="0" xfId="0" applyNumberFormat="1" applyFont="1" applyFill="1"/>
    <xf numFmtId="0" fontId="67" fillId="9" borderId="0" xfId="10" applyFont="1" applyFill="1"/>
    <xf numFmtId="2" fontId="67" fillId="9" borderId="0" xfId="0" applyNumberFormat="1" applyFont="1" applyFill="1"/>
    <xf numFmtId="166" fontId="67" fillId="9" borderId="0" xfId="10" applyNumberFormat="1" applyFont="1" applyFill="1"/>
    <xf numFmtId="0" fontId="67" fillId="9" borderId="16" xfId="9" applyFont="1" applyFill="1" applyBorder="1"/>
    <xf numFmtId="2" fontId="64" fillId="9" borderId="16" xfId="9" applyNumberFormat="1" applyFont="1" applyFill="1" applyBorder="1" applyAlignment="1">
      <alignment horizontal="center"/>
    </xf>
    <xf numFmtId="0" fontId="67" fillId="9" borderId="0" xfId="9" applyFont="1" applyFill="1" applyBorder="1"/>
    <xf numFmtId="2" fontId="64" fillId="9" borderId="0" xfId="9" applyNumberFormat="1" applyFont="1" applyFill="1" applyBorder="1" applyAlignment="1">
      <alignment horizontal="center"/>
    </xf>
    <xf numFmtId="2" fontId="67" fillId="9" borderId="0" xfId="9" applyNumberFormat="1" applyFont="1" applyFill="1" applyBorder="1" applyAlignment="1">
      <alignment horizontal="center"/>
    </xf>
    <xf numFmtId="0" fontId="67" fillId="9" borderId="13" xfId="9" applyFont="1" applyFill="1" applyBorder="1"/>
    <xf numFmtId="2" fontId="64" fillId="9" borderId="13" xfId="9" applyNumberFormat="1" applyFont="1" applyFill="1" applyBorder="1" applyAlignment="1">
      <alignment horizontal="center"/>
    </xf>
    <xf numFmtId="2" fontId="67" fillId="9" borderId="13" xfId="9" applyNumberFormat="1" applyFont="1" applyFill="1" applyBorder="1" applyAlignment="1">
      <alignment horizontal="center"/>
    </xf>
    <xf numFmtId="0" fontId="64" fillId="9" borderId="18" xfId="10" applyFont="1" applyFill="1" applyBorder="1" applyAlignment="1">
      <alignment vertical="center" wrapText="1"/>
    </xf>
    <xf numFmtId="0" fontId="64" fillId="9" borderId="18" xfId="10" applyFont="1" applyFill="1" applyBorder="1" applyAlignment="1">
      <alignment wrapText="1"/>
    </xf>
    <xf numFmtId="0" fontId="67" fillId="9" borderId="0" xfId="10" applyFont="1" applyFill="1" applyBorder="1" applyAlignment="1">
      <alignment horizontal="left" vertical="center" wrapText="1"/>
    </xf>
    <xf numFmtId="4" fontId="67" fillId="9" borderId="0" xfId="10" applyNumberFormat="1" applyFont="1" applyFill="1" applyBorder="1" applyAlignment="1">
      <alignment horizontal="right" vertical="center"/>
    </xf>
    <xf numFmtId="0" fontId="67" fillId="9" borderId="19" xfId="10" applyFont="1" applyFill="1" applyBorder="1" applyAlignment="1">
      <alignment horizontal="left" vertical="center" wrapText="1"/>
    </xf>
    <xf numFmtId="4" fontId="67" fillId="9" borderId="19" xfId="10" applyNumberFormat="1" applyFont="1" applyFill="1" applyBorder="1" applyAlignment="1">
      <alignment horizontal="right" vertical="center"/>
    </xf>
    <xf numFmtId="0" fontId="64" fillId="9" borderId="13" xfId="10" applyFont="1" applyFill="1" applyBorder="1" applyAlignment="1">
      <alignment vertical="center" wrapText="1"/>
    </xf>
    <xf numFmtId="0" fontId="64" fillId="9" borderId="13" xfId="10" applyFont="1" applyFill="1" applyBorder="1" applyAlignment="1">
      <alignment horizontal="center" wrapText="1"/>
    </xf>
    <xf numFmtId="0" fontId="64" fillId="9" borderId="20" xfId="0" applyFont="1" applyFill="1" applyBorder="1"/>
    <xf numFmtId="0" fontId="67" fillId="9" borderId="13" xfId="0" applyFont="1" applyFill="1" applyBorder="1"/>
    <xf numFmtId="166" fontId="67" fillId="9" borderId="13" xfId="10" applyNumberFormat="1" applyFont="1" applyFill="1" applyBorder="1"/>
    <xf numFmtId="2" fontId="67" fillId="9" borderId="13" xfId="0" applyNumberFormat="1" applyFont="1" applyFill="1" applyBorder="1"/>
    <xf numFmtId="17" fontId="67" fillId="9" borderId="0" xfId="10" applyNumberFormat="1" applyFont="1" applyFill="1" applyAlignment="1">
      <alignment horizontal="left"/>
    </xf>
    <xf numFmtId="17" fontId="67" fillId="9" borderId="13" xfId="10" applyNumberFormat="1" applyFont="1" applyFill="1" applyBorder="1" applyAlignment="1">
      <alignment horizontal="left"/>
    </xf>
    <xf numFmtId="0" fontId="69" fillId="9" borderId="0" xfId="0" applyFont="1" applyFill="1"/>
    <xf numFmtId="0" fontId="69" fillId="9" borderId="13" xfId="0" applyFont="1" applyFill="1" applyBorder="1"/>
    <xf numFmtId="0" fontId="64" fillId="9" borderId="20" xfId="0" applyFont="1" applyFill="1" applyBorder="1" applyAlignment="1">
      <alignment horizontal="right"/>
    </xf>
    <xf numFmtId="0" fontId="64" fillId="11" borderId="21" xfId="5" applyFont="1" applyFill="1" applyBorder="1" applyAlignment="1">
      <alignment vertical="center"/>
    </xf>
    <xf numFmtId="0" fontId="64" fillId="11" borderId="7" xfId="6" quotePrefix="1" applyFont="1" applyFill="1" applyBorder="1" applyAlignment="1">
      <alignment horizontal="center"/>
    </xf>
    <xf numFmtId="0" fontId="64" fillId="11" borderId="7" xfId="6" applyFont="1" applyFill="1" applyBorder="1" applyAlignment="1">
      <alignment horizontal="center"/>
    </xf>
    <xf numFmtId="0" fontId="64" fillId="11" borderId="22" xfId="5" applyFont="1" applyFill="1" applyBorder="1" applyAlignment="1">
      <alignment vertical="center"/>
    </xf>
    <xf numFmtId="198" fontId="67" fillId="10" borderId="23" xfId="0" applyNumberFormat="1" applyFont="1" applyFill="1" applyBorder="1" applyAlignment="1">
      <alignment horizontal="right" vertical="center"/>
    </xf>
    <xf numFmtId="198" fontId="67" fillId="10" borderId="24" xfId="0" applyNumberFormat="1" applyFont="1" applyFill="1" applyBorder="1" applyAlignment="1">
      <alignment horizontal="right" vertical="center"/>
    </xf>
    <xf numFmtId="0" fontId="64" fillId="9" borderId="20" xfId="0" applyFont="1" applyFill="1" applyBorder="1" applyAlignment="1">
      <alignment horizontal="right" wrapText="1"/>
    </xf>
    <xf numFmtId="17" fontId="67" fillId="9" borderId="13" xfId="0" applyNumberFormat="1" applyFont="1" applyFill="1" applyBorder="1" applyAlignment="1">
      <alignment horizontal="left"/>
    </xf>
    <xf numFmtId="17" fontId="69" fillId="9" borderId="13" xfId="0" applyNumberFormat="1" applyFont="1" applyFill="1" applyBorder="1"/>
    <xf numFmtId="188" fontId="67" fillId="9" borderId="13" xfId="0" applyNumberFormat="1" applyFont="1" applyFill="1" applyBorder="1"/>
    <xf numFmtId="0" fontId="60" fillId="0" borderId="0" xfId="0" applyFont="1"/>
    <xf numFmtId="0" fontId="70" fillId="0" borderId="0" xfId="0" applyFont="1"/>
    <xf numFmtId="0" fontId="71" fillId="0" borderId="0" xfId="11" applyFont="1" applyFill="1" applyAlignment="1" applyProtection="1">
      <alignment horizontal="right"/>
    </xf>
    <xf numFmtId="0" fontId="71" fillId="0" borderId="0" xfId="0" applyFont="1" applyFill="1" applyAlignment="1" applyProtection="1">
      <alignment horizontal="right"/>
    </xf>
    <xf numFmtId="0" fontId="70" fillId="9" borderId="16" xfId="0" applyFont="1" applyFill="1" applyBorder="1"/>
    <xf numFmtId="0" fontId="72" fillId="0" borderId="0" xfId="0" applyFont="1"/>
    <xf numFmtId="0" fontId="72" fillId="9" borderId="13" xfId="0" applyFont="1" applyFill="1" applyBorder="1"/>
    <xf numFmtId="49" fontId="67" fillId="9" borderId="0" xfId="0" applyNumberFormat="1" applyFont="1" applyFill="1"/>
    <xf numFmtId="166" fontId="64" fillId="9" borderId="0" xfId="0" applyNumberFormat="1" applyFont="1" applyFill="1" applyBorder="1" applyAlignment="1" applyProtection="1">
      <alignment horizontal="right" vertical="center"/>
    </xf>
    <xf numFmtId="166" fontId="67" fillId="9" borderId="0" xfId="0" applyNumberFormat="1" applyFont="1" applyFill="1" applyBorder="1" applyAlignment="1" applyProtection="1">
      <alignment horizontal="right" vertical="center"/>
    </xf>
    <xf numFmtId="166" fontId="64" fillId="9" borderId="0" xfId="0" applyNumberFormat="1" applyFont="1" applyFill="1" applyBorder="1" applyAlignment="1" applyProtection="1">
      <alignment horizontal="right"/>
    </xf>
    <xf numFmtId="164" fontId="67" fillId="9" borderId="0" xfId="0" applyNumberFormat="1" applyFont="1" applyFill="1"/>
    <xf numFmtId="166" fontId="70" fillId="0" borderId="0" xfId="0" applyNumberFormat="1" applyFont="1"/>
    <xf numFmtId="166" fontId="64" fillId="9" borderId="0" xfId="7" applyNumberFormat="1" applyFont="1" applyFill="1" applyBorder="1" applyAlignment="1" applyProtection="1">
      <alignment horizontal="right" vertical="center"/>
    </xf>
    <xf numFmtId="166" fontId="64" fillId="9" borderId="0" xfId="7" applyNumberFormat="1" applyFont="1" applyFill="1" applyBorder="1" applyAlignment="1" applyProtection="1">
      <alignment horizontal="right"/>
    </xf>
    <xf numFmtId="164" fontId="67" fillId="9" borderId="0" xfId="7" applyNumberFormat="1" applyFont="1" applyFill="1"/>
    <xf numFmtId="175" fontId="70" fillId="0" borderId="0" xfId="0" applyNumberFormat="1" applyFont="1" applyAlignment="1">
      <alignment horizontal="right"/>
    </xf>
    <xf numFmtId="49" fontId="67" fillId="0" borderId="0" xfId="0" applyNumberFormat="1" applyFont="1" applyFill="1"/>
    <xf numFmtId="166" fontId="64" fillId="0" borderId="0" xfId="0" applyNumberFormat="1" applyFont="1" applyFill="1" applyBorder="1" applyAlignment="1" applyProtection="1">
      <alignment horizontal="right" vertical="center"/>
    </xf>
    <xf numFmtId="166" fontId="64" fillId="2" borderId="0" xfId="0" applyNumberFormat="1" applyFont="1" applyFill="1" applyBorder="1" applyAlignment="1" applyProtection="1">
      <alignment horizontal="right" vertical="center"/>
    </xf>
    <xf numFmtId="166" fontId="64" fillId="0" borderId="0" xfId="0" applyNumberFormat="1" applyFont="1" applyFill="1" applyBorder="1" applyAlignment="1" applyProtection="1">
      <alignment horizontal="right"/>
    </xf>
    <xf numFmtId="164" fontId="67" fillId="0" borderId="0" xfId="0" applyNumberFormat="1" applyFont="1" applyFill="1"/>
    <xf numFmtId="173" fontId="67" fillId="0" borderId="0" xfId="0" applyNumberFormat="1" applyFont="1" applyFill="1"/>
    <xf numFmtId="10" fontId="67" fillId="0" borderId="0" xfId="14" applyNumberFormat="1" applyFont="1"/>
    <xf numFmtId="197" fontId="67" fillId="0" borderId="0" xfId="14" applyNumberFormat="1" applyFont="1"/>
    <xf numFmtId="196" fontId="70" fillId="0" borderId="0" xfId="0" applyNumberFormat="1" applyFont="1"/>
    <xf numFmtId="10" fontId="70" fillId="0" borderId="0" xfId="0" applyNumberFormat="1" applyFont="1"/>
    <xf numFmtId="164" fontId="70" fillId="0" borderId="0" xfId="0" applyNumberFormat="1" applyFont="1"/>
    <xf numFmtId="175" fontId="70" fillId="0" borderId="0" xfId="0" applyNumberFormat="1" applyFont="1"/>
    <xf numFmtId="2" fontId="70" fillId="0" borderId="0" xfId="0" applyNumberFormat="1" applyFont="1"/>
    <xf numFmtId="0" fontId="73" fillId="0" borderId="0" xfId="8" applyFont="1"/>
    <xf numFmtId="0" fontId="74" fillId="0" borderId="0" xfId="0" applyFont="1"/>
    <xf numFmtId="0" fontId="62" fillId="0" borderId="0" xfId="0" applyFont="1"/>
    <xf numFmtId="198" fontId="54" fillId="0" borderId="0" xfId="0" applyNumberFormat="1" applyFont="1"/>
    <xf numFmtId="0" fontId="54" fillId="0" borderId="0" xfId="0" applyFont="1"/>
    <xf numFmtId="0" fontId="54" fillId="0" borderId="0" xfId="10" applyFont="1"/>
    <xf numFmtId="4" fontId="54" fillId="0" borderId="0" xfId="10" applyNumberFormat="1" applyFont="1"/>
    <xf numFmtId="10" fontId="54" fillId="8" borderId="0" xfId="0" applyNumberFormat="1" applyFont="1" applyFill="1" applyBorder="1" applyAlignment="1">
      <alignment horizontal="right" indent="2"/>
    </xf>
    <xf numFmtId="4" fontId="54" fillId="8" borderId="0" xfId="0" applyNumberFormat="1" applyFont="1" applyFill="1" applyBorder="1" applyAlignment="1">
      <alignment horizontal="right" indent="2"/>
    </xf>
    <xf numFmtId="3" fontId="61" fillId="8" borderId="0" xfId="0" applyNumberFormat="1" applyFont="1" applyFill="1" applyBorder="1" applyAlignment="1">
      <alignment horizontal="center" vertical="center"/>
    </xf>
    <xf numFmtId="3" fontId="61" fillId="9" borderId="3" xfId="0" applyNumberFormat="1" applyFont="1" applyFill="1" applyBorder="1" applyAlignment="1">
      <alignment vertical="center" wrapText="1"/>
    </xf>
    <xf numFmtId="0" fontId="60" fillId="8" borderId="0" xfId="0" applyFont="1" applyFill="1"/>
    <xf numFmtId="197" fontId="60" fillId="8" borderId="0" xfId="14" applyNumberFormat="1" applyFont="1" applyFill="1" applyBorder="1" applyAlignment="1" applyProtection="1">
      <alignment horizontal="right" vertical="center"/>
    </xf>
    <xf numFmtId="164" fontId="60" fillId="8" borderId="0" xfId="0" applyNumberFormat="1" applyFont="1" applyFill="1"/>
    <xf numFmtId="0" fontId="62" fillId="8" borderId="0" xfId="0" applyFont="1" applyFill="1"/>
    <xf numFmtId="197" fontId="54" fillId="8" borderId="0" xfId="14" applyNumberFormat="1" applyFont="1" applyFill="1" applyBorder="1" applyAlignment="1" applyProtection="1">
      <alignment horizontal="right" vertical="center"/>
    </xf>
    <xf numFmtId="10" fontId="54" fillId="8" borderId="0" xfId="14" applyNumberFormat="1" applyFont="1" applyFill="1" applyBorder="1" applyAlignment="1" applyProtection="1">
      <alignment horizontal="right" vertical="center"/>
    </xf>
    <xf numFmtId="0" fontId="54" fillId="8" borderId="0" xfId="0" applyFont="1" applyFill="1"/>
    <xf numFmtId="164" fontId="62" fillId="8" borderId="0" xfId="0" applyNumberFormat="1" applyFont="1" applyFill="1"/>
    <xf numFmtId="0" fontId="60" fillId="8" borderId="0" xfId="0" quotePrefix="1" applyFont="1" applyFill="1" applyAlignment="1">
      <alignment horizontal="left"/>
    </xf>
    <xf numFmtId="2" fontId="61" fillId="8" borderId="0" xfId="0" applyNumberFormat="1" applyFont="1" applyFill="1" applyBorder="1" applyAlignment="1" applyProtection="1">
      <alignment horizontal="right" vertical="center"/>
    </xf>
    <xf numFmtId="166" fontId="62" fillId="8" borderId="0" xfId="0" applyNumberFormat="1" applyFont="1" applyFill="1"/>
    <xf numFmtId="175" fontId="62" fillId="8" borderId="0" xfId="0" applyNumberFormat="1" applyFont="1" applyFill="1"/>
    <xf numFmtId="197" fontId="54" fillId="8" borderId="0" xfId="14" applyNumberFormat="1" applyFont="1" applyFill="1"/>
    <xf numFmtId="10" fontId="54" fillId="8" borderId="0" xfId="14" applyNumberFormat="1" applyFont="1" applyFill="1"/>
    <xf numFmtId="3" fontId="54" fillId="0" borderId="0" xfId="0" applyNumberFormat="1" applyFont="1" applyFill="1" applyAlignment="1">
      <alignment horizontal="center"/>
    </xf>
    <xf numFmtId="173" fontId="54" fillId="0" borderId="0" xfId="0" applyNumberFormat="1" applyFont="1" applyFill="1" applyAlignment="1">
      <alignment horizontal="right"/>
    </xf>
    <xf numFmtId="0" fontId="61" fillId="0" borderId="0" xfId="0" applyFont="1" applyAlignment="1">
      <alignment horizontal="right"/>
    </xf>
    <xf numFmtId="0" fontId="61" fillId="0" borderId="0" xfId="0" applyFont="1"/>
    <xf numFmtId="166" fontId="61" fillId="0" borderId="0" xfId="0" applyNumberFormat="1" applyFont="1" applyFill="1" applyBorder="1" applyAlignment="1" applyProtection="1">
      <alignment horizontal="right" vertical="center"/>
    </xf>
    <xf numFmtId="3" fontId="61" fillId="0" borderId="0" xfId="0" applyNumberFormat="1" applyFont="1" applyFill="1" applyAlignment="1">
      <alignment horizontal="center"/>
    </xf>
    <xf numFmtId="187" fontId="61" fillId="0" borderId="0" xfId="0" applyNumberFormat="1" applyFont="1" applyFill="1" applyBorder="1" applyAlignment="1" applyProtection="1">
      <alignment horizontal="right"/>
    </xf>
    <xf numFmtId="4" fontId="61" fillId="0" borderId="0" xfId="0" applyNumberFormat="1" applyFont="1" applyFill="1" applyAlignment="1">
      <alignment horizontal="center"/>
    </xf>
    <xf numFmtId="9" fontId="54" fillId="0" borderId="0" xfId="0" applyNumberFormat="1" applyFont="1" applyFill="1" applyAlignment="1">
      <alignment horizontal="right"/>
    </xf>
    <xf numFmtId="4" fontId="54" fillId="0" borderId="0" xfId="0" applyNumberFormat="1" applyFont="1" applyFill="1" applyAlignment="1"/>
    <xf numFmtId="173" fontId="54" fillId="0" borderId="0" xfId="0" applyNumberFormat="1" applyFont="1" applyFill="1" applyAlignment="1"/>
    <xf numFmtId="3" fontId="58" fillId="0" borderId="0" xfId="0" applyNumberFormat="1" applyFont="1" applyFill="1" applyAlignment="1">
      <alignment horizontal="center"/>
    </xf>
    <xf numFmtId="3" fontId="8" fillId="9" borderId="13" xfId="0" applyNumberFormat="1" applyFont="1" applyFill="1" applyBorder="1" applyAlignment="1" applyProtection="1">
      <alignment horizontal="left"/>
    </xf>
    <xf numFmtId="179" fontId="8" fillId="9" borderId="13" xfId="0" applyNumberFormat="1" applyFont="1" applyFill="1" applyBorder="1" applyAlignment="1" applyProtection="1">
      <alignment horizontal="right"/>
    </xf>
    <xf numFmtId="4" fontId="10" fillId="0" borderId="0" xfId="0" applyNumberFormat="1" applyFont="1" applyFill="1" applyBorder="1" applyAlignment="1" applyProtection="1">
      <alignment horizontal="center"/>
    </xf>
    <xf numFmtId="166" fontId="62" fillId="0" borderId="0" xfId="0" applyNumberFormat="1" applyFont="1"/>
    <xf numFmtId="3" fontId="8" fillId="9" borderId="6" xfId="0" applyNumberFormat="1" applyFont="1" applyFill="1" applyBorder="1" applyAlignment="1">
      <alignment horizontal="right" wrapText="1"/>
    </xf>
    <xf numFmtId="0" fontId="67" fillId="9" borderId="9" xfId="0" applyFont="1" applyFill="1" applyBorder="1" applyAlignment="1">
      <alignment horizontal="right" wrapText="1"/>
    </xf>
    <xf numFmtId="3" fontId="54" fillId="8" borderId="0" xfId="0" applyNumberFormat="1" applyFont="1" applyFill="1" applyBorder="1" applyAlignment="1">
      <alignment horizontal="right" wrapText="1"/>
    </xf>
    <xf numFmtId="3" fontId="54" fillId="8" borderId="0" xfId="0" applyNumberFormat="1" applyFont="1" applyFill="1" applyBorder="1" applyAlignment="1">
      <alignment horizontal="right"/>
    </xf>
    <xf numFmtId="3" fontId="61" fillId="8" borderId="0" xfId="0" applyNumberFormat="1" applyFont="1" applyFill="1" applyBorder="1" applyAlignment="1">
      <alignment horizontal="right"/>
    </xf>
    <xf numFmtId="3" fontId="54" fillId="8" borderId="0" xfId="0" applyNumberFormat="1" applyFont="1" applyFill="1" applyBorder="1" applyAlignment="1">
      <alignment horizontal="center"/>
    </xf>
    <xf numFmtId="3" fontId="54" fillId="8" borderId="0" xfId="0" applyNumberFormat="1" applyFont="1" applyFill="1" applyBorder="1" applyAlignment="1"/>
    <xf numFmtId="17" fontId="67" fillId="9" borderId="0" xfId="9" applyNumberFormat="1" applyFont="1" applyFill="1" applyAlignment="1">
      <alignment horizontal="left"/>
    </xf>
    <xf numFmtId="17" fontId="67" fillId="9" borderId="13" xfId="9" applyNumberFormat="1" applyFont="1" applyFill="1" applyBorder="1" applyAlignment="1">
      <alignment horizontal="left"/>
    </xf>
    <xf numFmtId="17" fontId="75" fillId="9" borderId="0" xfId="9" applyNumberFormat="1" applyFont="1" applyFill="1"/>
    <xf numFmtId="17" fontId="75" fillId="9" borderId="13" xfId="9" applyNumberFormat="1" applyFont="1" applyFill="1" applyBorder="1"/>
    <xf numFmtId="164" fontId="64" fillId="0" borderId="0" xfId="0" applyNumberFormat="1" applyFont="1" applyFill="1" applyBorder="1" applyAlignment="1" applyProtection="1">
      <alignment horizontal="left" vertical="top" wrapText="1"/>
    </xf>
    <xf numFmtId="3" fontId="10" fillId="9" borderId="12" xfId="0" applyNumberFormat="1" applyFont="1" applyFill="1" applyBorder="1" applyAlignment="1">
      <alignment horizontal="center"/>
    </xf>
    <xf numFmtId="3" fontId="10" fillId="9" borderId="15" xfId="0" applyNumberFormat="1" applyFont="1" applyFill="1" applyBorder="1" applyAlignment="1">
      <alignment horizontal="center"/>
    </xf>
    <xf numFmtId="4" fontId="57" fillId="0" borderId="0" xfId="0" applyNumberFormat="1" applyFont="1" applyFill="1" applyAlignment="1">
      <alignment horizontal="left" vertical="center" wrapText="1"/>
    </xf>
    <xf numFmtId="0" fontId="10" fillId="9" borderId="2" xfId="0" applyNumberFormat="1" applyFont="1" applyFill="1" applyBorder="1" applyAlignment="1">
      <alignment horizontal="center"/>
    </xf>
    <xf numFmtId="3" fontId="42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/>
    <xf numFmtId="2" fontId="4" fillId="0" borderId="0" xfId="0" applyNumberFormat="1" applyFont="1" applyFill="1" applyBorder="1" applyAlignment="1" applyProtection="1">
      <alignment horizontal="center"/>
    </xf>
    <xf numFmtId="9" fontId="3" fillId="0" borderId="0" xfId="13" applyFont="1" applyAlignment="1"/>
    <xf numFmtId="4" fontId="10" fillId="9" borderId="0" xfId="0" applyNumberFormat="1" applyFont="1" applyFill="1" applyBorder="1" applyAlignment="1">
      <alignment horizontal="right" vertical="center"/>
    </xf>
    <xf numFmtId="2" fontId="42" fillId="0" borderId="0" xfId="0" applyNumberFormat="1" applyFont="1" applyFill="1" applyBorder="1" applyAlignment="1" applyProtection="1">
      <alignment horizontal="right"/>
    </xf>
    <xf numFmtId="3" fontId="64" fillId="0" borderId="0" xfId="0" applyNumberFormat="1" applyFont="1" applyFill="1" applyAlignment="1">
      <alignment horizontal="left"/>
    </xf>
    <xf numFmtId="166" fontId="64" fillId="9" borderId="0" xfId="0" applyNumberFormat="1" applyFont="1" applyFill="1" applyBorder="1" applyAlignment="1" applyProtection="1">
      <alignment horizontal="left" vertical="center"/>
    </xf>
    <xf numFmtId="17" fontId="64" fillId="9" borderId="0" xfId="0" applyNumberFormat="1" applyFont="1" applyFill="1" applyAlignment="1">
      <alignment horizontal="left"/>
    </xf>
    <xf numFmtId="0" fontId="67" fillId="10" borderId="27" xfId="0" applyFont="1" applyFill="1" applyBorder="1" applyAlignment="1">
      <alignment horizontal="left" vertical="center" wrapText="1"/>
    </xf>
    <xf numFmtId="0" fontId="67" fillId="10" borderId="21" xfId="0" applyFont="1" applyFill="1" applyBorder="1" applyAlignment="1">
      <alignment horizontal="left" vertical="center" wrapText="1"/>
    </xf>
    <xf numFmtId="14" fontId="8" fillId="9" borderId="8" xfId="0" applyNumberFormat="1" applyFont="1" applyFill="1" applyBorder="1" applyAlignment="1">
      <alignment horizontal="left"/>
    </xf>
    <xf numFmtId="3" fontId="8" fillId="9" borderId="8" xfId="0" applyNumberFormat="1" applyFont="1" applyFill="1" applyBorder="1" applyAlignment="1">
      <alignment horizontal="center"/>
    </xf>
    <xf numFmtId="1" fontId="10" fillId="9" borderId="2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97" fontId="4" fillId="0" borderId="0" xfId="13" applyNumberFormat="1" applyFont="1" applyFill="1" applyAlignment="1"/>
    <xf numFmtId="0" fontId="0" fillId="0" borderId="0" xfId="0" applyFont="1" applyFill="1"/>
    <xf numFmtId="166" fontId="0" fillId="0" borderId="0" xfId="0" applyNumberFormat="1" applyFont="1"/>
    <xf numFmtId="166" fontId="61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>
      <alignment horizontal="right" vertical="center"/>
    </xf>
    <xf numFmtId="197" fontId="22" fillId="0" borderId="0" xfId="13" applyNumberFormat="1" applyFont="1" applyFill="1"/>
    <xf numFmtId="0" fontId="64" fillId="9" borderId="4" xfId="0" applyNumberFormat="1" applyFont="1" applyFill="1" applyBorder="1" applyAlignment="1">
      <alignment horizontal="center"/>
    </xf>
    <xf numFmtId="3" fontId="67" fillId="9" borderId="0" xfId="0" applyNumberFormat="1" applyFont="1" applyFill="1" applyBorder="1" applyAlignment="1" applyProtection="1">
      <alignment horizontal="right"/>
    </xf>
    <xf numFmtId="3" fontId="67" fillId="9" borderId="0" xfId="0" applyNumberFormat="1" applyFont="1" applyFill="1" applyBorder="1" applyAlignment="1" applyProtection="1">
      <alignment horizontal="center"/>
    </xf>
    <xf numFmtId="4" fontId="67" fillId="9" borderId="0" xfId="0" applyNumberFormat="1" applyFont="1" applyFill="1" applyBorder="1" applyAlignment="1" applyProtection="1">
      <alignment horizontal="center"/>
    </xf>
    <xf numFmtId="9" fontId="67" fillId="0" borderId="0" xfId="0" applyNumberFormat="1" applyFont="1" applyFill="1" applyAlignment="1"/>
    <xf numFmtId="3" fontId="68" fillId="0" borderId="0" xfId="0" applyNumberFormat="1" applyFont="1" applyFill="1" applyAlignment="1">
      <alignment horizontal="center"/>
    </xf>
    <xf numFmtId="1" fontId="68" fillId="0" borderId="0" xfId="0" applyNumberFormat="1" applyFont="1" applyFill="1" applyBorder="1" applyAlignment="1" applyProtection="1">
      <alignment horizontal="center"/>
    </xf>
    <xf numFmtId="3" fontId="68" fillId="0" borderId="0" xfId="0" applyNumberFormat="1" applyFont="1" applyFill="1" applyBorder="1" applyAlignment="1" applyProtection="1">
      <alignment horizontal="center"/>
    </xf>
    <xf numFmtId="4" fontId="8" fillId="9" borderId="1" xfId="0" applyNumberFormat="1" applyFont="1" applyFill="1" applyBorder="1" applyAlignment="1" applyProtection="1">
      <alignment horizontal="center"/>
    </xf>
    <xf numFmtId="164" fontId="57" fillId="0" borderId="0" xfId="0" applyNumberFormat="1" applyFont="1" applyFill="1" applyAlignment="1"/>
    <xf numFmtId="3" fontId="57" fillId="0" borderId="0" xfId="0" applyNumberFormat="1" applyFont="1" applyFill="1" applyAlignment="1"/>
    <xf numFmtId="173" fontId="57" fillId="0" borderId="0" xfId="0" applyNumberFormat="1" applyFont="1" applyFill="1" applyAlignment="1">
      <alignment horizontal="right"/>
    </xf>
    <xf numFmtId="3" fontId="57" fillId="0" borderId="0" xfId="0" applyNumberFormat="1" applyFont="1" applyFill="1" applyAlignment="1">
      <alignment horizontal="right"/>
    </xf>
    <xf numFmtId="4" fontId="57" fillId="0" borderId="0" xfId="0" applyNumberFormat="1" applyFont="1" applyFill="1" applyAlignment="1"/>
    <xf numFmtId="197" fontId="57" fillId="0" borderId="0" xfId="13" applyNumberFormat="1" applyFont="1" applyFill="1" applyAlignment="1"/>
    <xf numFmtId="3" fontId="67" fillId="9" borderId="0" xfId="0" applyNumberFormat="1" applyFont="1" applyFill="1" applyBorder="1" applyAlignment="1" applyProtection="1"/>
    <xf numFmtId="164" fontId="67" fillId="9" borderId="0" xfId="0" applyNumberFormat="1" applyFont="1" applyFill="1" applyBorder="1" applyAlignment="1" applyProtection="1"/>
    <xf numFmtId="177" fontId="67" fillId="9" borderId="0" xfId="0" applyNumberFormat="1" applyFont="1" applyFill="1" applyBorder="1" applyAlignment="1" applyProtection="1">
      <alignment horizontal="right"/>
    </xf>
    <xf numFmtId="3" fontId="67" fillId="9" borderId="1" xfId="0" applyNumberFormat="1" applyFont="1" applyFill="1" applyBorder="1" applyAlignment="1" applyProtection="1"/>
    <xf numFmtId="177" fontId="67" fillId="9" borderId="1" xfId="0" applyNumberFormat="1" applyFont="1" applyFill="1" applyBorder="1" applyAlignment="1" applyProtection="1">
      <alignment horizontal="right"/>
    </xf>
    <xf numFmtId="164" fontId="67" fillId="9" borderId="4" xfId="0" applyNumberFormat="1" applyFont="1" applyFill="1" applyBorder="1" applyAlignment="1" applyProtection="1"/>
    <xf numFmtId="10" fontId="67" fillId="8" borderId="0" xfId="0" applyNumberFormat="1" applyFont="1" applyFill="1" applyBorder="1" applyAlignment="1">
      <alignment horizontal="right" indent="2"/>
    </xf>
    <xf numFmtId="3" fontId="67" fillId="0" borderId="0" xfId="0" applyNumberFormat="1" applyFont="1" applyFill="1" applyAlignment="1"/>
    <xf numFmtId="3" fontId="67" fillId="0" borderId="0" xfId="0" applyNumberFormat="1" applyFont="1" applyFill="1" applyBorder="1" applyAlignment="1" applyProtection="1">
      <alignment horizontal="right"/>
    </xf>
    <xf numFmtId="3" fontId="67" fillId="0" borderId="0" xfId="0" applyNumberFormat="1" applyFont="1" applyFill="1" applyBorder="1" applyAlignment="1" applyProtection="1">
      <alignment horizontal="left"/>
    </xf>
    <xf numFmtId="4" fontId="67" fillId="0" borderId="0" xfId="0" applyNumberFormat="1" applyFont="1" applyFill="1" applyBorder="1" applyAlignment="1" applyProtection="1">
      <alignment horizontal="center"/>
    </xf>
    <xf numFmtId="4" fontId="67" fillId="0" borderId="0" xfId="0" applyNumberFormat="1" applyFont="1" applyFill="1" applyAlignment="1"/>
    <xf numFmtId="3" fontId="64" fillId="8" borderId="0" xfId="0" applyNumberFormat="1" applyFont="1" applyFill="1" applyBorder="1" applyAlignment="1">
      <alignment horizontal="right" indent="2"/>
    </xf>
    <xf numFmtId="200" fontId="8" fillId="9" borderId="0" xfId="0" applyNumberFormat="1" applyFont="1" applyFill="1" applyBorder="1" applyAlignment="1" applyProtection="1">
      <alignment horizontal="right"/>
    </xf>
    <xf numFmtId="192" fontId="10" fillId="9" borderId="10" xfId="0" applyNumberFormat="1" applyFont="1" applyFill="1" applyBorder="1" applyAlignment="1">
      <alignment horizontal="right"/>
    </xf>
    <xf numFmtId="200" fontId="10" fillId="9" borderId="9" xfId="0" applyNumberFormat="1" applyFont="1" applyFill="1" applyBorder="1" applyAlignment="1" applyProtection="1">
      <alignment horizontal="right"/>
    </xf>
    <xf numFmtId="3" fontId="42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164" fontId="8" fillId="9" borderId="0" xfId="0" applyNumberFormat="1" applyFont="1" applyFill="1" applyAlignment="1">
      <alignment horizontal="right"/>
    </xf>
    <xf numFmtId="169" fontId="67" fillId="9" borderId="0" xfId="0" applyNumberFormat="1" applyFont="1" applyFill="1" applyBorder="1" applyAlignment="1" applyProtection="1">
      <alignment horizontal="right"/>
    </xf>
    <xf numFmtId="168" fontId="67" fillId="9" borderId="0" xfId="0" applyNumberFormat="1" applyFont="1" applyFill="1" applyBorder="1" applyAlignment="1" applyProtection="1">
      <alignment horizontal="right"/>
    </xf>
    <xf numFmtId="168" fontId="64" fillId="9" borderId="3" xfId="0" applyNumberFormat="1" applyFont="1" applyFill="1" applyBorder="1" applyAlignment="1" applyProtection="1">
      <alignment horizontal="right"/>
    </xf>
    <xf numFmtId="3" fontId="54" fillId="0" borderId="0" xfId="0" applyNumberFormat="1" applyFont="1" applyFill="1" applyAlignment="1">
      <alignment horizontal="left"/>
    </xf>
    <xf numFmtId="3" fontId="54" fillId="0" borderId="0" xfId="0" applyNumberFormat="1" applyFont="1" applyFill="1" applyAlignment="1">
      <alignment horizontal="right" indent="2"/>
    </xf>
    <xf numFmtId="3" fontId="54" fillId="0" borderId="0" xfId="0" applyNumberFormat="1" applyFont="1" applyFill="1"/>
    <xf numFmtId="188" fontId="62" fillId="0" borderId="0" xfId="0" applyNumberFormat="1" applyFont="1" applyFill="1"/>
    <xf numFmtId="197" fontId="54" fillId="0" borderId="0" xfId="13" applyNumberFormat="1" applyFont="1" applyFill="1"/>
    <xf numFmtId="0" fontId="61" fillId="0" borderId="0" xfId="0" applyFont="1" applyFill="1" applyBorder="1" applyProtection="1"/>
    <xf numFmtId="164" fontId="54" fillId="0" borderId="0" xfId="0" applyNumberFormat="1" applyFont="1" applyFill="1" applyAlignment="1"/>
    <xf numFmtId="4" fontId="54" fillId="0" borderId="0" xfId="0" applyNumberFormat="1" applyFont="1" applyFill="1" applyAlignment="1">
      <alignment horizontal="center"/>
    </xf>
    <xf numFmtId="164" fontId="54" fillId="0" borderId="0" xfId="0" applyNumberFormat="1" applyFont="1" applyFill="1" applyAlignment="1">
      <alignment horizontal="center"/>
    </xf>
    <xf numFmtId="3" fontId="61" fillId="0" borderId="0" xfId="0" applyNumberFormat="1" applyFont="1" applyFill="1" applyAlignment="1"/>
    <xf numFmtId="4" fontId="61" fillId="0" borderId="0" xfId="0" applyNumberFormat="1" applyFont="1" applyFill="1" applyAlignment="1"/>
    <xf numFmtId="3" fontId="61" fillId="0" borderId="0" xfId="0" applyNumberFormat="1" applyFont="1" applyFill="1" applyAlignment="1">
      <alignment horizontal="right" indent="2"/>
    </xf>
    <xf numFmtId="179" fontId="61" fillId="9" borderId="0" xfId="0" applyNumberFormat="1" applyFont="1" applyFill="1" applyBorder="1" applyAlignment="1" applyProtection="1">
      <alignment horizontal="right"/>
    </xf>
    <xf numFmtId="4" fontId="61" fillId="9" borderId="0" xfId="0" applyNumberFormat="1" applyFont="1" applyFill="1" applyBorder="1" applyAlignment="1" applyProtection="1">
      <alignment horizontal="center"/>
    </xf>
    <xf numFmtId="179" fontId="61" fillId="0" borderId="0" xfId="0" applyNumberFormat="1" applyFont="1" applyFill="1" applyBorder="1" applyAlignment="1" applyProtection="1">
      <alignment horizontal="right"/>
    </xf>
    <xf numFmtId="4" fontId="61" fillId="0" borderId="0" xfId="0" applyNumberFormat="1" applyFont="1" applyFill="1" applyBorder="1" applyAlignment="1" applyProtection="1">
      <alignment horizontal="center"/>
    </xf>
    <xf numFmtId="179" fontId="61" fillId="9" borderId="5" xfId="0" applyNumberFormat="1" applyFont="1" applyFill="1" applyBorder="1" applyAlignment="1" applyProtection="1">
      <alignment horizontal="right"/>
    </xf>
    <xf numFmtId="4" fontId="61" fillId="9" borderId="5" xfId="0" applyNumberFormat="1" applyFont="1" applyFill="1" applyBorder="1" applyAlignment="1" applyProtection="1">
      <alignment horizontal="center"/>
    </xf>
    <xf numFmtId="164" fontId="10" fillId="0" borderId="0" xfId="0" applyNumberFormat="1" applyFont="1" applyFill="1" applyBorder="1" applyAlignment="1" applyProtection="1">
      <alignment horizontal="left" vertical="top"/>
    </xf>
    <xf numFmtId="0" fontId="10" fillId="9" borderId="0" xfId="3" applyFont="1" applyFill="1" applyBorder="1" applyAlignment="1" applyProtection="1">
      <alignment horizontal="left" vertical="top" wrapText="1"/>
    </xf>
    <xf numFmtId="1" fontId="7" fillId="3" borderId="1" xfId="0" applyNumberFormat="1" applyFont="1" applyFill="1" applyBorder="1" applyAlignment="1">
      <alignment horizontal="left"/>
    </xf>
    <xf numFmtId="0" fontId="9" fillId="0" borderId="0" xfId="11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164" fontId="64" fillId="0" borderId="0" xfId="0" applyNumberFormat="1" applyFont="1" applyFill="1" applyBorder="1" applyAlignment="1" applyProtection="1">
      <alignment horizontal="left" vertical="top" wrapText="1"/>
    </xf>
    <xf numFmtId="164" fontId="10" fillId="0" borderId="0" xfId="0" applyNumberFormat="1" applyFont="1" applyFill="1" applyBorder="1" applyAlignment="1" applyProtection="1">
      <alignment horizontal="left" vertical="top" wrapText="1"/>
    </xf>
    <xf numFmtId="164" fontId="64" fillId="0" borderId="0" xfId="0" applyNumberFormat="1" applyFont="1" applyFill="1" applyBorder="1" applyAlignment="1" applyProtection="1">
      <alignment horizontal="left" wrapText="1"/>
    </xf>
    <xf numFmtId="0" fontId="10" fillId="0" borderId="0" xfId="0" applyFont="1" applyAlignment="1">
      <alignment horizontal="left" vertical="top" wrapText="1"/>
    </xf>
    <xf numFmtId="1" fontId="8" fillId="0" borderId="0" xfId="0" applyNumberFormat="1" applyFont="1" applyFill="1" applyAlignment="1">
      <alignment horizontal="center"/>
    </xf>
    <xf numFmtId="3" fontId="8" fillId="0" borderId="2" xfId="0" applyNumberFormat="1" applyFont="1" applyFill="1" applyBorder="1" applyAlignment="1">
      <alignment horizontal="left"/>
    </xf>
    <xf numFmtId="3" fontId="67" fillId="2" borderId="0" xfId="0" applyNumberFormat="1" applyFont="1" applyFill="1" applyAlignment="1">
      <alignment horizontal="left"/>
    </xf>
    <xf numFmtId="1" fontId="8" fillId="2" borderId="0" xfId="0" applyNumberFormat="1" applyFont="1" applyFill="1" applyAlignment="1">
      <alignment horizontal="center"/>
    </xf>
    <xf numFmtId="0" fontId="7" fillId="3" borderId="8" xfId="0" applyNumberFormat="1" applyFont="1" applyFill="1" applyBorder="1" applyAlignment="1">
      <alignment horizontal="center"/>
    </xf>
    <xf numFmtId="0" fontId="61" fillId="3" borderId="0" xfId="0" applyNumberFormat="1" applyFont="1" applyFill="1" applyBorder="1" applyAlignment="1">
      <alignment horizontal="center" wrapText="1"/>
    </xf>
    <xf numFmtId="0" fontId="61" fillId="3" borderId="8" xfId="0" applyNumberFormat="1" applyFont="1" applyFill="1" applyBorder="1" applyAlignment="1">
      <alignment horizontal="center" wrapText="1"/>
    </xf>
    <xf numFmtId="0" fontId="7" fillId="3" borderId="0" xfId="0" applyNumberFormat="1" applyFont="1" applyFill="1" applyBorder="1" applyAlignment="1">
      <alignment horizontal="center" wrapText="1"/>
    </xf>
    <xf numFmtId="0" fontId="7" fillId="3" borderId="8" xfId="0" applyNumberFormat="1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0" fontId="7" fillId="3" borderId="0" xfId="0" applyNumberFormat="1" applyFont="1" applyFill="1" applyBorder="1" applyAlignment="1">
      <alignment horizontal="center"/>
    </xf>
    <xf numFmtId="0" fontId="20" fillId="3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justify" wrapText="1"/>
    </xf>
    <xf numFmtId="3" fontId="8" fillId="0" borderId="0" xfId="0" applyNumberFormat="1" applyFont="1" applyFill="1" applyBorder="1" applyAlignment="1">
      <alignment horizontal="left" vertical="top" wrapText="1"/>
    </xf>
    <xf numFmtId="3" fontId="62" fillId="0" borderId="0" xfId="0" applyNumberFormat="1" applyFont="1" applyFill="1" applyBorder="1" applyAlignment="1">
      <alignment horizontal="center"/>
    </xf>
    <xf numFmtId="164" fontId="10" fillId="9" borderId="3" xfId="0" applyNumberFormat="1" applyFont="1" applyFill="1" applyBorder="1" applyAlignment="1">
      <alignment horizontal="center" vertical="center"/>
    </xf>
    <xf numFmtId="3" fontId="10" fillId="9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justify" wrapText="1"/>
    </xf>
    <xf numFmtId="0" fontId="7" fillId="0" borderId="0" xfId="0" applyNumberFormat="1" applyFont="1" applyFill="1" applyBorder="1" applyAlignment="1">
      <alignment horizontal="center"/>
    </xf>
    <xf numFmtId="178" fontId="7" fillId="0" borderId="0" xfId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/>
    </xf>
    <xf numFmtId="178" fontId="7" fillId="3" borderId="3" xfId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 applyProtection="1">
      <alignment horizontal="left"/>
    </xf>
    <xf numFmtId="3" fontId="10" fillId="0" borderId="0" xfId="0" applyNumberFormat="1" applyFont="1" applyFill="1" applyAlignment="1">
      <alignment horizontal="left" vertical="top" wrapText="1"/>
    </xf>
    <xf numFmtId="0" fontId="8" fillId="0" borderId="2" xfId="0" applyFont="1" applyFill="1" applyBorder="1" applyAlignment="1" applyProtection="1">
      <alignment horizontal="left"/>
    </xf>
    <xf numFmtId="3" fontId="8" fillId="2" borderId="2" xfId="0" applyNumberFormat="1" applyFont="1" applyFill="1" applyBorder="1" applyAlignment="1">
      <alignment horizontal="left"/>
    </xf>
    <xf numFmtId="3" fontId="8" fillId="0" borderId="0" xfId="0" applyNumberFormat="1" applyFont="1" applyFill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3" fontId="67" fillId="0" borderId="2" xfId="0" applyNumberFormat="1" applyFont="1" applyFill="1" applyBorder="1" applyAlignment="1">
      <alignment horizontal="justify" wrapText="1"/>
    </xf>
    <xf numFmtId="0" fontId="10" fillId="9" borderId="0" xfId="0" applyNumberFormat="1" applyFont="1" applyFill="1" applyBorder="1" applyAlignment="1">
      <alignment horizontal="center" wrapText="1"/>
    </xf>
    <xf numFmtId="0" fontId="10" fillId="9" borderId="1" xfId="0" applyNumberFormat="1" applyFont="1" applyFill="1" applyBorder="1" applyAlignment="1">
      <alignment horizontal="center" wrapText="1"/>
    </xf>
    <xf numFmtId="0" fontId="10" fillId="9" borderId="2" xfId="0" applyNumberFormat="1" applyFont="1" applyFill="1" applyBorder="1" applyAlignment="1">
      <alignment horizontal="center" wrapText="1"/>
    </xf>
    <xf numFmtId="3" fontId="10" fillId="9" borderId="2" xfId="0" applyNumberFormat="1" applyFont="1" applyFill="1" applyBorder="1" applyAlignment="1">
      <alignment horizontal="center" vertical="center"/>
    </xf>
    <xf numFmtId="0" fontId="10" fillId="9" borderId="3" xfId="0" applyNumberFormat="1" applyFont="1" applyFill="1" applyBorder="1" applyAlignment="1">
      <alignment horizontal="center"/>
    </xf>
    <xf numFmtId="3" fontId="58" fillId="0" borderId="0" xfId="0" applyNumberFormat="1" applyFont="1" applyFill="1" applyAlignment="1">
      <alignment horizontal="center" wrapText="1"/>
    </xf>
    <xf numFmtId="3" fontId="10" fillId="9" borderId="16" xfId="0" applyNumberFormat="1" applyFont="1" applyFill="1" applyBorder="1" applyAlignment="1">
      <alignment horizontal="center"/>
    </xf>
    <xf numFmtId="0" fontId="10" fillId="9" borderId="0" xfId="0" applyNumberFormat="1" applyFont="1" applyFill="1" applyBorder="1" applyAlignment="1">
      <alignment horizontal="center"/>
    </xf>
    <xf numFmtId="1" fontId="10" fillId="9" borderId="2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3" fontId="10" fillId="9" borderId="12" xfId="0" applyNumberFormat="1" applyFont="1" applyFill="1" applyBorder="1" applyAlignment="1">
      <alignment horizontal="right"/>
    </xf>
    <xf numFmtId="3" fontId="10" fillId="9" borderId="15" xfId="0" applyNumberFormat="1" applyFont="1" applyFill="1" applyBorder="1" applyAlignment="1">
      <alignment horizontal="center"/>
    </xf>
    <xf numFmtId="0" fontId="64" fillId="9" borderId="5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center"/>
    </xf>
    <xf numFmtId="3" fontId="61" fillId="8" borderId="0" xfId="0" applyNumberFormat="1" applyFont="1" applyFill="1" applyBorder="1" applyAlignment="1">
      <alignment horizontal="center" vertical="center" wrapText="1"/>
    </xf>
    <xf numFmtId="0" fontId="10" fillId="9" borderId="0" xfId="0" applyNumberFormat="1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>
      <alignment horizontal="center" vertical="center" wrapText="1"/>
    </xf>
    <xf numFmtId="3" fontId="10" fillId="9" borderId="11" xfId="0" applyNumberFormat="1" applyFont="1" applyFill="1" applyBorder="1" applyAlignment="1">
      <alignment horizontal="center" vertical="center" wrapText="1"/>
    </xf>
    <xf numFmtId="3" fontId="10" fillId="9" borderId="8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3" fontId="10" fillId="9" borderId="12" xfId="0" applyNumberFormat="1" applyFont="1" applyFill="1" applyBorder="1" applyAlignment="1">
      <alignment horizontal="center"/>
    </xf>
    <xf numFmtId="4" fontId="57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/>
    </xf>
    <xf numFmtId="0" fontId="64" fillId="9" borderId="20" xfId="0" applyFont="1" applyFill="1" applyBorder="1" applyAlignment="1">
      <alignment horizontal="center"/>
    </xf>
    <xf numFmtId="0" fontId="64" fillId="11" borderId="25" xfId="6" applyFont="1" applyFill="1" applyBorder="1" applyAlignment="1">
      <alignment horizontal="center"/>
    </xf>
    <xf numFmtId="0" fontId="67" fillId="9" borderId="26" xfId="0" applyFont="1" applyFill="1" applyBorder="1" applyAlignment="1">
      <alignment horizontal="center"/>
    </xf>
    <xf numFmtId="0" fontId="64" fillId="11" borderId="25" xfId="6" quotePrefix="1" applyFont="1" applyFill="1" applyBorder="1" applyAlignment="1">
      <alignment horizontal="center"/>
    </xf>
    <xf numFmtId="0" fontId="67" fillId="9" borderId="22" xfId="0" applyFont="1" applyFill="1" applyBorder="1" applyAlignment="1">
      <alignment horizontal="center"/>
    </xf>
    <xf numFmtId="3" fontId="64" fillId="9" borderId="16" xfId="0" applyNumberFormat="1" applyFont="1" applyFill="1" applyBorder="1" applyAlignment="1">
      <alignment horizontal="right" wrapText="1"/>
    </xf>
    <xf numFmtId="3" fontId="64" fillId="9" borderId="13" xfId="0" applyNumberFormat="1" applyFont="1" applyFill="1" applyBorder="1" applyAlignment="1">
      <alignment horizontal="right" wrapText="1"/>
    </xf>
    <xf numFmtId="194" fontId="67" fillId="0" borderId="0" xfId="16" applyFont="1" applyFill="1" applyBorder="1" applyAlignment="1" applyProtection="1">
      <alignment horizontal="right"/>
    </xf>
  </cellXfs>
  <cellStyles count="17">
    <cellStyle name="Euro" xfId="1"/>
    <cellStyle name="FUTURA9" xfId="2"/>
    <cellStyle name="Hipervínculo" xfId="3" builtinId="8"/>
    <cellStyle name="MSTRStyle.All.c14_299390cd-d429-49fc-85b2-53213256ee02" xfId="4"/>
    <cellStyle name="MSTRStyle.All.c2_5696d1a6-f616-4779-aa80-d9c617845275" xfId="5"/>
    <cellStyle name="MSTRStyle.All.c7_3c5d14b8-174b-4300-b95c-75a922e1a7bc" xfId="15"/>
    <cellStyle name="MSTRStyle.All.c7_c547a131-0756-4df1-aa6d-40412e7ec293" xfId="6"/>
    <cellStyle name="Normal" xfId="0" builtinId="0"/>
    <cellStyle name="Normal 2" xfId="16"/>
    <cellStyle name="Normal 2 2 2" xfId="7"/>
    <cellStyle name="Normal 4" xfId="8"/>
    <cellStyle name="Normal 5" xfId="9"/>
    <cellStyle name="Normal 6" xfId="10"/>
    <cellStyle name="Normal_A1 Comparacion Internacional" xfId="11"/>
    <cellStyle name="Normal_Sector Electrico en 2007" xfId="12"/>
    <cellStyle name="Porcentaje" xfId="13" builtinId="5"/>
    <cellStyle name="Porcentual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008080"/>
      <color rgb="FFC0C0C0"/>
      <color rgb="FFFDD5B5"/>
      <color rgb="FFC00000"/>
      <color rgb="FFF79646"/>
      <color rgb="FFA6A6A6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r>
              <a:rPr lang="es-ES"/>
              <a:t>Mercado de producción: Precios y energías finales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A6CAF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solidFill>
              <a:srgbClr val="FF80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solidFill>
              <a:srgbClr val="FFFF80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31721384"/>
        <c:axId val="531721776"/>
      </c:barChart>
      <c:lineChart>
        <c:grouping val="standard"/>
        <c:varyColors val="0"/>
        <c:ser>
          <c:idx val="3"/>
          <c:order val="3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722168"/>
        <c:axId val="531722560"/>
      </c:lineChart>
      <c:catAx>
        <c:axId val="531721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53172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721776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Dot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PTA/kWh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531721384"/>
        <c:crosses val="autoZero"/>
        <c:crossBetween val="between"/>
      </c:valAx>
      <c:catAx>
        <c:axId val="5317221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1722560"/>
        <c:crosses val="autoZero"/>
        <c:auto val="1"/>
        <c:lblAlgn val="ctr"/>
        <c:lblOffset val="100"/>
        <c:noMultiLvlLbl val="0"/>
      </c:catAx>
      <c:valAx>
        <c:axId val="531722560"/>
        <c:scaling>
          <c:orientation val="minMax"/>
          <c:max val="160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Gill Sans"/>
                    <a:ea typeface="Gill Sans"/>
                    <a:cs typeface="Gill Sans"/>
                  </a:defRPr>
                </a:pPr>
                <a:r>
                  <a:rPr lang="es-ES"/>
                  <a:t>GWh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Gill Sans"/>
                <a:ea typeface="Gill Sans"/>
                <a:cs typeface="Gill Sans"/>
              </a:defRPr>
            </a:pPr>
            <a:endParaRPr lang="es-ES"/>
          </a:p>
        </c:txPr>
        <c:crossAx val="531722168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Gill Sans"/>
              <a:ea typeface="Gill Sans"/>
              <a:cs typeface="Gill San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Gill Sans"/>
          <a:ea typeface="Gill Sans"/>
          <a:cs typeface="Gill Sans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61956444633604E-2"/>
          <c:y val="0.30666789403123168"/>
          <c:w val="0.8302857047327683"/>
          <c:h val="0.51111332948493637"/>
        </c:manualLayout>
      </c:layout>
      <c:barChart>
        <c:barDir val="col"/>
        <c:grouping val="clustered"/>
        <c:varyColors val="0"/>
        <c:ser>
          <c:idx val="0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2'!$H$56:$H$67</c:f>
              <c:numCache>
                <c:formatCode>#,##0</c:formatCode>
                <c:ptCount val="12"/>
                <c:pt idx="0">
                  <c:v>591.29999999999995</c:v>
                </c:pt>
                <c:pt idx="1">
                  <c:v>863.6</c:v>
                </c:pt>
                <c:pt idx="2">
                  <c:v>1251.4000000000001</c:v>
                </c:pt>
                <c:pt idx="3">
                  <c:v>1168.0999999999999</c:v>
                </c:pt>
                <c:pt idx="4">
                  <c:v>1321.9</c:v>
                </c:pt>
                <c:pt idx="5">
                  <c:v>1125</c:v>
                </c:pt>
                <c:pt idx="6">
                  <c:v>1093.5</c:v>
                </c:pt>
                <c:pt idx="7">
                  <c:v>1174.5999999999999</c:v>
                </c:pt>
                <c:pt idx="8">
                  <c:v>1084.4000000000001</c:v>
                </c:pt>
                <c:pt idx="9">
                  <c:v>772.9</c:v>
                </c:pt>
                <c:pt idx="10">
                  <c:v>653.79999999999995</c:v>
                </c:pt>
                <c:pt idx="11">
                  <c:v>733.2</c:v>
                </c:pt>
              </c:numCache>
            </c:numRef>
          </c:val>
        </c:ser>
        <c:ser>
          <c:idx val="3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2'!$D$56:$D$67</c:f>
              <c:numCache>
                <c:formatCode>#,##0</c:formatCode>
                <c:ptCount val="12"/>
                <c:pt idx="0">
                  <c:v>731.9</c:v>
                </c:pt>
                <c:pt idx="1">
                  <c:v>864.5</c:v>
                </c:pt>
                <c:pt idx="2">
                  <c:v>1317.7</c:v>
                </c:pt>
                <c:pt idx="3">
                  <c:v>1153.5999999999999</c:v>
                </c:pt>
                <c:pt idx="4">
                  <c:v>1028.5</c:v>
                </c:pt>
                <c:pt idx="5">
                  <c:v>712.7</c:v>
                </c:pt>
                <c:pt idx="6">
                  <c:v>836</c:v>
                </c:pt>
                <c:pt idx="7">
                  <c:v>1267.5999999999999</c:v>
                </c:pt>
                <c:pt idx="8">
                  <c:v>1083.2</c:v>
                </c:pt>
                <c:pt idx="9">
                  <c:v>813.7</c:v>
                </c:pt>
                <c:pt idx="10">
                  <c:v>529.9</c:v>
                </c:pt>
                <c:pt idx="11">
                  <c:v>695.6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496208"/>
        <c:axId val="558496600"/>
      </c:barChart>
      <c:lineChart>
        <c:grouping val="standard"/>
        <c:varyColors val="0"/>
        <c:ser>
          <c:idx val="1"/>
          <c:order val="1"/>
          <c:tx>
            <c:v>Precio medio mensual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2'!$J$56:$J$67</c:f>
              <c:numCache>
                <c:formatCode>#,##0.0</c:formatCode>
                <c:ptCount val="12"/>
                <c:pt idx="0">
                  <c:v>124.3329213697</c:v>
                </c:pt>
                <c:pt idx="1">
                  <c:v>88.608715282000006</c:v>
                </c:pt>
                <c:pt idx="2">
                  <c:v>73.164030670700001</c:v>
                </c:pt>
                <c:pt idx="3">
                  <c:v>65.409304643200002</c:v>
                </c:pt>
                <c:pt idx="4">
                  <c:v>67.422804182700006</c:v>
                </c:pt>
                <c:pt idx="5">
                  <c:v>69.294063389200005</c:v>
                </c:pt>
                <c:pt idx="6">
                  <c:v>70.999635240100005</c:v>
                </c:pt>
                <c:pt idx="7">
                  <c:v>74.004674094600006</c:v>
                </c:pt>
                <c:pt idx="8">
                  <c:v>79.845896002700002</c:v>
                </c:pt>
                <c:pt idx="9">
                  <c:v>101.99315780080001</c:v>
                </c:pt>
                <c:pt idx="10">
                  <c:v>80.507212944800003</c:v>
                </c:pt>
                <c:pt idx="11">
                  <c:v>89.317822472200007</c:v>
                </c:pt>
              </c:numCache>
            </c:numRef>
          </c:val>
          <c:smooth val="0"/>
        </c:ser>
        <c:ser>
          <c:idx val="4"/>
          <c:order val="3"/>
          <c:tx>
            <c:v>Precio medio mensual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star"/>
            <c:size val="5"/>
            <c:spPr>
              <a:noFill/>
              <a:ln w="9525">
                <a:noFill/>
              </a:ln>
            </c:spPr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2'!$F$56:$F$67</c:f>
              <c:numCache>
                <c:formatCode>#,##0.0</c:formatCode>
                <c:ptCount val="12"/>
                <c:pt idx="0">
                  <c:v>114.1208055167</c:v>
                </c:pt>
                <c:pt idx="1">
                  <c:v>92.084451201899995</c:v>
                </c:pt>
                <c:pt idx="2">
                  <c:v>76.417329141699994</c:v>
                </c:pt>
                <c:pt idx="3">
                  <c:v>81.132726105100005</c:v>
                </c:pt>
                <c:pt idx="4">
                  <c:v>73.815872961400004</c:v>
                </c:pt>
                <c:pt idx="5">
                  <c:v>68.960584189299993</c:v>
                </c:pt>
                <c:pt idx="6">
                  <c:v>78.222353129799998</c:v>
                </c:pt>
                <c:pt idx="7">
                  <c:v>77.975793200300004</c:v>
                </c:pt>
                <c:pt idx="8">
                  <c:v>76.510530047399996</c:v>
                </c:pt>
                <c:pt idx="9">
                  <c:v>81.780466008499999</c:v>
                </c:pt>
                <c:pt idx="10">
                  <c:v>83.904170313899996</c:v>
                </c:pt>
                <c:pt idx="11">
                  <c:v>84.441331686799998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393720"/>
        <c:axId val="558495816"/>
      </c:lineChart>
      <c:catAx>
        <c:axId val="558393720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495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4958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8.1116317950134784E-2"/>
              <c:y val="0.22081083614548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393720"/>
        <c:crosses val="autoZero"/>
        <c:crossBetween val="between"/>
        <c:majorUnit val="40"/>
      </c:valAx>
      <c:catAx>
        <c:axId val="55849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496600"/>
        <c:crosses val="autoZero"/>
        <c:auto val="0"/>
        <c:lblAlgn val="ctr"/>
        <c:lblOffset val="100"/>
        <c:noMultiLvlLbl val="0"/>
      </c:catAx>
      <c:valAx>
        <c:axId val="558496600"/>
        <c:scaling>
          <c:orientation val="minMax"/>
          <c:max val="17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6274701492272976"/>
              <c:y val="0.219260404949381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496208"/>
        <c:crosses val="max"/>
        <c:crossBetween val="between"/>
        <c:majorUnit val="2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47059483511722E-2"/>
          <c:y val="3.2374143366062563E-2"/>
          <c:w val="0.88550431522456774"/>
          <c:h val="0.176259224993007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97492072166063E-2"/>
          <c:y val="0.13461538461538469"/>
          <c:w val="0.84066065865039985"/>
          <c:h val="0.64861003290081698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2'!$I$56:$I$67</c:f>
              <c:numCache>
                <c:formatCode>#,##0</c:formatCode>
                <c:ptCount val="12"/>
                <c:pt idx="0">
                  <c:v>0.7</c:v>
                </c:pt>
                <c:pt idx="1">
                  <c:v>5.8</c:v>
                </c:pt>
                <c:pt idx="2">
                  <c:v>19.8</c:v>
                </c:pt>
                <c:pt idx="3" formatCode="#,##0.0">
                  <c:v>7.4</c:v>
                </c:pt>
                <c:pt idx="4">
                  <c:v>21.7</c:v>
                </c:pt>
                <c:pt idx="5">
                  <c:v>13</c:v>
                </c:pt>
                <c:pt idx="6">
                  <c:v>27.9</c:v>
                </c:pt>
                <c:pt idx="7">
                  <c:v>18.399999999999999</c:v>
                </c:pt>
                <c:pt idx="8">
                  <c:v>9.5</c:v>
                </c:pt>
                <c:pt idx="9">
                  <c:v>47.1</c:v>
                </c:pt>
                <c:pt idx="10">
                  <c:v>6.2</c:v>
                </c:pt>
                <c:pt idx="11">
                  <c:v>3.4</c:v>
                </c:pt>
              </c:numCache>
            </c:numRef>
          </c:val>
        </c:ser>
        <c:ser>
          <c:idx val="2"/>
          <c:order val="2"/>
          <c:tx>
            <c:v>Energía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2'!$E$56:$E$67</c:f>
              <c:numCache>
                <c:formatCode>#,##0</c:formatCode>
                <c:ptCount val="12"/>
                <c:pt idx="0">
                  <c:v>3.2</c:v>
                </c:pt>
                <c:pt idx="1">
                  <c:v>67</c:v>
                </c:pt>
                <c:pt idx="2">
                  <c:v>44.7</c:v>
                </c:pt>
                <c:pt idx="3">
                  <c:v>3.5</c:v>
                </c:pt>
                <c:pt idx="4">
                  <c:v>10.199999999999999</c:v>
                </c:pt>
                <c:pt idx="5">
                  <c:v>23.7</c:v>
                </c:pt>
                <c:pt idx="6">
                  <c:v>167</c:v>
                </c:pt>
                <c:pt idx="7">
                  <c:v>205.7</c:v>
                </c:pt>
                <c:pt idx="8">
                  <c:v>82.9</c:v>
                </c:pt>
                <c:pt idx="9">
                  <c:v>56.7</c:v>
                </c:pt>
                <c:pt idx="10">
                  <c:v>29.8</c:v>
                </c:pt>
                <c:pt idx="11">
                  <c:v>45.2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498168"/>
        <c:axId val="558498560"/>
      </c:barChart>
      <c:lineChart>
        <c:grouping val="standard"/>
        <c:varyColors val="0"/>
        <c:ser>
          <c:idx val="0"/>
          <c:order val="1"/>
          <c:tx>
            <c:v>Precio medio mensual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2'!$K$56:$K$67</c:f>
              <c:numCache>
                <c:formatCode>0.00</c:formatCode>
                <c:ptCount val="12"/>
                <c:pt idx="0">
                  <c:v>30.929877522000002</c:v>
                </c:pt>
                <c:pt idx="1">
                  <c:v>24.4162007155</c:v>
                </c:pt>
                <c:pt idx="2">
                  <c:v>23.901165632600001</c:v>
                </c:pt>
                <c:pt idx="3">
                  <c:v>21.101353744600001</c:v>
                </c:pt>
                <c:pt idx="4">
                  <c:v>22.957616940000001</c:v>
                </c:pt>
                <c:pt idx="5">
                  <c:v>36.162127474000002</c:v>
                </c:pt>
                <c:pt idx="6">
                  <c:v>39.4696110362</c:v>
                </c:pt>
                <c:pt idx="7">
                  <c:v>40.262245998899999</c:v>
                </c:pt>
                <c:pt idx="8">
                  <c:v>43.377224108900002</c:v>
                </c:pt>
                <c:pt idx="9">
                  <c:v>49.637430701600003</c:v>
                </c:pt>
                <c:pt idx="10">
                  <c:v>52.391312002399999</c:v>
                </c:pt>
                <c:pt idx="11">
                  <c:v>55.995791417</c:v>
                </c:pt>
              </c:numCache>
            </c:numRef>
          </c:val>
          <c:smooth val="0"/>
        </c:ser>
        <c:ser>
          <c:idx val="3"/>
          <c:order val="3"/>
          <c:tx>
            <c:v>Precio medio mensual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2'!$G$56:$G$67</c:f>
              <c:numCache>
                <c:formatCode>0.00</c:formatCode>
                <c:ptCount val="12"/>
                <c:pt idx="0">
                  <c:v>67.223663255999995</c:v>
                </c:pt>
                <c:pt idx="1">
                  <c:v>49.974933901199996</c:v>
                </c:pt>
                <c:pt idx="2">
                  <c:v>40.602166405399998</c:v>
                </c:pt>
                <c:pt idx="3">
                  <c:v>41.558495495400003</c:v>
                </c:pt>
                <c:pt idx="4">
                  <c:v>45.1876758489</c:v>
                </c:pt>
                <c:pt idx="5">
                  <c:v>47.864170855899999</c:v>
                </c:pt>
                <c:pt idx="6">
                  <c:v>47.576681125299999</c:v>
                </c:pt>
                <c:pt idx="7">
                  <c:v>45.867586413200002</c:v>
                </c:pt>
                <c:pt idx="8">
                  <c:v>47.518399983800002</c:v>
                </c:pt>
                <c:pt idx="9">
                  <c:v>53.269251969199999</c:v>
                </c:pt>
                <c:pt idx="10">
                  <c:v>53.919738426999999</c:v>
                </c:pt>
                <c:pt idx="11" formatCode="#,##0.00">
                  <c:v>51.346223867299997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97384"/>
        <c:axId val="558497776"/>
      </c:lineChart>
      <c:catAx>
        <c:axId val="55849738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558497776"/>
        <c:crosses val="autoZero"/>
        <c:auto val="0"/>
        <c:lblAlgn val="ctr"/>
        <c:lblOffset val="100"/>
        <c:tickMarkSkip val="1"/>
        <c:noMultiLvlLbl val="0"/>
      </c:catAx>
      <c:valAx>
        <c:axId val="558497776"/>
        <c:scaling>
          <c:orientation val="maxMin"/>
          <c:max val="1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497384"/>
        <c:crosses val="autoZero"/>
        <c:crossBetween val="between"/>
        <c:majorUnit val="40"/>
      </c:valAx>
      <c:catAx>
        <c:axId val="5584981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58498560"/>
        <c:crosses val="autoZero"/>
        <c:auto val="0"/>
        <c:lblAlgn val="ctr"/>
        <c:lblOffset val="100"/>
        <c:noMultiLvlLbl val="0"/>
      </c:catAx>
      <c:valAx>
        <c:axId val="558498560"/>
        <c:scaling>
          <c:orientation val="maxMin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498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50919464887766E-2"/>
          <c:y val="0.20592732575094791"/>
          <c:w val="0.87913012454054418"/>
          <c:h val="0.6118541848935549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2'!$D$73:$D$74</c:f>
              <c:strCache>
                <c:ptCount val="2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2'!$D$75:$D$86</c:f>
              <c:numCache>
                <c:formatCode>#,##0</c:formatCode>
                <c:ptCount val="12"/>
                <c:pt idx="0">
                  <c:v>731.51619999999991</c:v>
                </c:pt>
                <c:pt idx="1">
                  <c:v>795.11480000000006</c:v>
                </c:pt>
                <c:pt idx="2">
                  <c:v>1020.5025000000001</c:v>
                </c:pt>
                <c:pt idx="3">
                  <c:v>939.79309999999998</c:v>
                </c:pt>
                <c:pt idx="4">
                  <c:v>816.73080000000004</c:v>
                </c:pt>
                <c:pt idx="5">
                  <c:v>632.1271999999999</c:v>
                </c:pt>
                <c:pt idx="6">
                  <c:v>688.09819999999991</c:v>
                </c:pt>
                <c:pt idx="7">
                  <c:v>1069.3526000000002</c:v>
                </c:pt>
                <c:pt idx="8">
                  <c:v>841.56959999999992</c:v>
                </c:pt>
                <c:pt idx="9">
                  <c:v>686.57219999999995</c:v>
                </c:pt>
                <c:pt idx="10">
                  <c:v>462.2944</c:v>
                </c:pt>
                <c:pt idx="11">
                  <c:v>632.02909999999997</c:v>
                </c:pt>
              </c:numCache>
            </c:numRef>
          </c:val>
        </c:ser>
        <c:ser>
          <c:idx val="0"/>
          <c:order val="1"/>
          <c:tx>
            <c:strRef>
              <c:f>'Data 2'!$E$73:$E$74</c:f>
              <c:strCache>
                <c:ptCount val="2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2'!$E$75:$E$86</c:f>
              <c:numCache>
                <c:formatCode>#,##0</c:formatCode>
                <c:ptCount val="12"/>
                <c:pt idx="0">
                  <c:v>0.36899999999999999</c:v>
                </c:pt>
                <c:pt idx="1">
                  <c:v>69.348799999999997</c:v>
                </c:pt>
                <c:pt idx="2">
                  <c:v>297.23669999999998</c:v>
                </c:pt>
                <c:pt idx="3">
                  <c:v>213.76</c:v>
                </c:pt>
                <c:pt idx="4">
                  <c:v>211.76599999999999</c:v>
                </c:pt>
                <c:pt idx="5">
                  <c:v>80.547399999999996</c:v>
                </c:pt>
                <c:pt idx="6">
                  <c:v>147.89250000000001</c:v>
                </c:pt>
                <c:pt idx="7">
                  <c:v>198.22829999999999</c:v>
                </c:pt>
                <c:pt idx="8">
                  <c:v>241.66039999999998</c:v>
                </c:pt>
                <c:pt idx="9">
                  <c:v>127.12860000000001</c:v>
                </c:pt>
                <c:pt idx="10">
                  <c:v>67.589399999999998</c:v>
                </c:pt>
                <c:pt idx="11">
                  <c:v>63.5777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8193664"/>
        <c:axId val="558194056"/>
      </c:barChart>
      <c:catAx>
        <c:axId val="558193664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194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8194056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19366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473720405613288"/>
          <c:y val="6.4748286732125127E-2"/>
          <c:w val="0.51368500259817418"/>
          <c:h val="8.273392193549322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66995983539629E-2"/>
          <c:y val="0.11267605633802817"/>
          <c:w val="0.88168866678721525"/>
          <c:h val="0.6338028169014089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2'!$H$73:$H$74</c:f>
              <c:strCache>
                <c:ptCount val="2"/>
                <c:pt idx="0">
                  <c:v>Red de transporte</c:v>
                </c:pt>
              </c:strCache>
            </c:strRef>
          </c:tx>
          <c:spPr>
            <a:solidFill>
              <a:srgbClr val="0070C0"/>
            </a:solidFill>
            <a:ln w="3175">
              <a:noFill/>
              <a:prstDash val="solid"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2'!$H$75:$H$86</c:f>
              <c:numCache>
                <c:formatCode>#,##0</c:formatCode>
                <c:ptCount val="12"/>
                <c:pt idx="0">
                  <c:v>-3.1631999999999998</c:v>
                </c:pt>
                <c:pt idx="1">
                  <c:v>-66.915800000000004</c:v>
                </c:pt>
                <c:pt idx="2">
                  <c:v>-44.468699999999998</c:v>
                </c:pt>
                <c:pt idx="3">
                  <c:v>-3.4626999999999999</c:v>
                </c:pt>
                <c:pt idx="4">
                  <c:v>-9.2357000000000014</c:v>
                </c:pt>
                <c:pt idx="5">
                  <c:v>-23.045900000000003</c:v>
                </c:pt>
                <c:pt idx="6">
                  <c:v>-155.6078</c:v>
                </c:pt>
                <c:pt idx="7">
                  <c:v>-204.96559999999999</c:v>
                </c:pt>
                <c:pt idx="8">
                  <c:v>-72.552999999999997</c:v>
                </c:pt>
                <c:pt idx="9">
                  <c:v>-52.698800000000006</c:v>
                </c:pt>
                <c:pt idx="10">
                  <c:v>-25.4178</c:v>
                </c:pt>
                <c:pt idx="11">
                  <c:v>-41.634999999999998</c:v>
                </c:pt>
              </c:numCache>
            </c:numRef>
          </c:val>
        </c:ser>
        <c:ser>
          <c:idx val="0"/>
          <c:order val="1"/>
          <c:tx>
            <c:strRef>
              <c:f>'Data 2'!$I$73:$I$74</c:f>
              <c:strCache>
                <c:ptCount val="2"/>
                <c:pt idx="0">
                  <c:v>Red de distribución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2'!$B$76:$B$87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2'!$I$75:$I$86</c:f>
              <c:numCache>
                <c:formatCode>#,##0</c:formatCode>
                <c:ptCount val="12"/>
                <c:pt idx="0">
                  <c:v>0</c:v>
                </c:pt>
                <c:pt idx="1">
                  <c:v>-0.12390000000000001</c:v>
                </c:pt>
                <c:pt idx="2">
                  <c:v>-0.2233</c:v>
                </c:pt>
                <c:pt idx="3">
                  <c:v>-1.2E-2</c:v>
                </c:pt>
                <c:pt idx="4">
                  <c:v>-0.92359999999999998</c:v>
                </c:pt>
                <c:pt idx="5">
                  <c:v>-0.60870000000000002</c:v>
                </c:pt>
                <c:pt idx="6">
                  <c:v>-11.3828</c:v>
                </c:pt>
                <c:pt idx="7">
                  <c:v>-0.69240000000000002</c:v>
                </c:pt>
                <c:pt idx="8">
                  <c:v>-10.3363</c:v>
                </c:pt>
                <c:pt idx="9">
                  <c:v>-3.9686999999999997</c:v>
                </c:pt>
                <c:pt idx="10">
                  <c:v>-4.4273999999999996</c:v>
                </c:pt>
                <c:pt idx="11">
                  <c:v>-3.5596000000000001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8194840"/>
        <c:axId val="558195232"/>
      </c:barChart>
      <c:catAx>
        <c:axId val="55819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558195232"/>
        <c:crosses val="autoZero"/>
        <c:auto val="0"/>
        <c:lblAlgn val="ctr"/>
        <c:lblOffset val="100"/>
        <c:tickMarkSkip val="1"/>
        <c:noMultiLvlLbl val="0"/>
      </c:catAx>
      <c:valAx>
        <c:axId val="5581952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194840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16092685384023"/>
          <c:y val="0.13334879372955094"/>
          <c:w val="0.63825823855351405"/>
          <c:h val="0.69246647251285365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rgbClr val="BFBFBF"/>
              </a:solidFill>
            </c:spPr>
          </c:dPt>
          <c:dPt>
            <c:idx val="4"/>
            <c:bubble3D val="0"/>
            <c:spPr>
              <a:solidFill>
                <a:srgbClr val="C00000"/>
              </a:solidFill>
            </c:spPr>
          </c:dPt>
          <c:dPt>
            <c:idx val="5"/>
            <c:bubble3D val="0"/>
            <c:spPr>
              <a:solidFill>
                <a:srgbClr val="FDD5B5"/>
              </a:solidFill>
            </c:spPr>
          </c:dPt>
          <c:dPt>
            <c:idx val="6"/>
            <c:bubble3D val="0"/>
            <c:spPr>
              <a:solidFill>
                <a:srgbClr val="F79646"/>
              </a:solidFill>
            </c:spPr>
          </c:dPt>
          <c:dPt>
            <c:idx val="7"/>
            <c:bubble3D val="0"/>
            <c:spPr>
              <a:solidFill>
                <a:srgbClr val="008080"/>
              </a:solidFill>
            </c:spPr>
          </c:dPt>
          <c:dPt>
            <c:idx val="8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84347170709455"/>
                  <c:y val="-0.1289841322591653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1858261105271162"/>
                  <c:y val="-2.00854403070276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722075672530844"/>
                  <c:y val="5.8384209802229532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9417911237165883"/>
                  <c:y val="3.536606937066825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9446108279286"/>
                      <c:h val="0.15974585886090309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2463092617201189"/>
                  <c:y val="4.6917484531588081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9534699220531943"/>
                  <c:y val="-6.6875711332543608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2'!$H$93:$H$101</c:f>
              <c:strCache>
                <c:ptCount val="9"/>
                <c:pt idx="0">
                  <c:v>Fuel / gas</c:v>
                </c:pt>
                <c:pt idx="1">
                  <c:v>Nuclear</c:v>
                </c:pt>
                <c:pt idx="2">
                  <c:v>Intercambios internacionales</c:v>
                </c:pt>
                <c:pt idx="3">
                  <c:v>Turbinación bombeo</c:v>
                </c:pt>
                <c:pt idx="4">
                  <c:v>Carbón</c:v>
                </c:pt>
                <c:pt idx="5">
                  <c:v>Ciclo combinado</c:v>
                </c:pt>
                <c:pt idx="6">
                  <c:v>Renovables, cogeneración y residuos</c:v>
                </c:pt>
                <c:pt idx="7">
                  <c:v>Consumo bombeo</c:v>
                </c:pt>
                <c:pt idx="8">
                  <c:v>Hidráulica</c:v>
                </c:pt>
              </c:strCache>
            </c:strRef>
          </c:cat>
          <c:val>
            <c:numRef>
              <c:f>'Data 2'!$I$93:$I$101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9.5256825543729745E-2</c:v>
                </c:pt>
                <c:pt idx="4">
                  <c:v>0.25932649026124266</c:v>
                </c:pt>
                <c:pt idx="5">
                  <c:v>0.26138151529174203</c:v>
                </c:pt>
                <c:pt idx="6">
                  <c:v>0.37801943544655253</c:v>
                </c:pt>
                <c:pt idx="7">
                  <c:v>3.1445879432922467E-3</c:v>
                </c:pt>
                <c:pt idx="8">
                  <c:v>2.8227672373900971E-3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8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226019659748"/>
          <c:y val="7.0522540256792221E-2"/>
          <c:w val="0.59198332484558835"/>
          <c:h val="0.84991891638545192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FDD5B5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0.41631779907602046"/>
                  <c:y val="-0.309916695195709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7821759836581511"/>
                  <c:y val="-9.27937751742384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1116138763197587"/>
                  <c:y val="-5.367686527106817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5412138810702961"/>
                  <c:y val="-0.155662909286097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2'!$C$93:$C$101</c:f>
              <c:strCache>
                <c:ptCount val="9"/>
                <c:pt idx="0">
                  <c:v>Ciclo combinado</c:v>
                </c:pt>
                <c:pt idx="1">
                  <c:v>Carbón</c:v>
                </c:pt>
                <c:pt idx="2">
                  <c:v>Fuel / gas</c:v>
                </c:pt>
                <c:pt idx="3">
                  <c:v>Nuclear</c:v>
                </c:pt>
                <c:pt idx="4">
                  <c:v>Hidráulica</c:v>
                </c:pt>
                <c:pt idx="5">
                  <c:v>Turbinación bombeo</c:v>
                </c:pt>
                <c:pt idx="6">
                  <c:v>Consumo bombeo</c:v>
                </c:pt>
                <c:pt idx="7">
                  <c:v>Intercambios internacionales</c:v>
                </c:pt>
                <c:pt idx="8">
                  <c:v>Renovables, cogeneración y residuos</c:v>
                </c:pt>
              </c:strCache>
            </c:strRef>
          </c:cat>
          <c:val>
            <c:numRef>
              <c:f>'Data 2'!$D$93:$D$101</c:f>
              <c:numCache>
                <c:formatCode>0%</c:formatCode>
                <c:ptCount val="9"/>
                <c:pt idx="0">
                  <c:v>0.68432904413222329</c:v>
                </c:pt>
                <c:pt idx="1">
                  <c:v>0.31164821165175949</c:v>
                </c:pt>
                <c:pt idx="2">
                  <c:v>0</c:v>
                </c:pt>
                <c:pt idx="3">
                  <c:v>8.6997455460361306E-4</c:v>
                </c:pt>
                <c:pt idx="4">
                  <c:v>9.7310278826391637E-4</c:v>
                </c:pt>
                <c:pt idx="5">
                  <c:v>0</c:v>
                </c:pt>
                <c:pt idx="6">
                  <c:v>2.1796668731496899E-3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59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57955593388663"/>
          <c:y val="0.14974668045850839"/>
          <c:w val="0.70691849329644607"/>
          <c:h val="0.70123282176859258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FDD5B5"/>
              </a:solidFill>
            </c:spPr>
          </c:dPt>
          <c:dPt>
            <c:idx val="3"/>
            <c:bubble3D val="0"/>
            <c:spPr>
              <a:solidFill>
                <a:srgbClr val="008080"/>
              </a:solidFill>
            </c:spPr>
          </c:dPt>
          <c:dPt>
            <c:idx val="4"/>
            <c:bubble3D val="0"/>
            <c:spPr>
              <a:solidFill>
                <a:srgbClr val="00B0F0"/>
              </a:solidFill>
            </c:spPr>
          </c:dPt>
          <c:dPt>
            <c:idx val="5"/>
            <c:bubble3D val="0"/>
            <c:spPr>
              <a:solidFill>
                <a:srgbClr val="F79646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BFBFBF"/>
              </a:solidFill>
            </c:spPr>
          </c:dPt>
          <c:dPt>
            <c:idx val="8"/>
            <c:bubble3D val="0"/>
            <c:spPr>
              <a:solidFill>
                <a:srgbClr val="004563"/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9050174622481134"/>
                  <c:y val="-0.11757663120740328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92037072604"/>
                      <c:h val="0.1245698554714384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0147628904110554"/>
                  <c:y val="-8.3083420491227314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668444899672094"/>
                      <c:h val="0.1245698554714384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311247679405928"/>
                  <c:y val="-0.1005962864414832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9243895326092367"/>
                  <c:y val="8.641619384638171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47967479674796"/>
                      <c:h val="0.18926359256710251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838034981399683"/>
                  <c:y val="0.12819526258460637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6757890019845081"/>
                  <c:y val="-5.9787244419636849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2'!$K$93:$K$101</c:f>
              <c:strCache>
                <c:ptCount val="9"/>
                <c:pt idx="0">
                  <c:v>Fuel / gas</c:v>
                </c:pt>
                <c:pt idx="1">
                  <c:v>Intercambios internacionales</c:v>
                </c:pt>
                <c:pt idx="2">
                  <c:v>Ciclo combinado</c:v>
                </c:pt>
                <c:pt idx="3">
                  <c:v>Consumo bombeo</c:v>
                </c:pt>
                <c:pt idx="4">
                  <c:v>Hidráulica</c:v>
                </c:pt>
                <c:pt idx="5">
                  <c:v>Renovables, cogeneración y residuos</c:v>
                </c:pt>
                <c:pt idx="6">
                  <c:v>Carbón</c:v>
                </c:pt>
                <c:pt idx="7">
                  <c:v>Turbinación bombeo</c:v>
                </c:pt>
                <c:pt idx="8">
                  <c:v>Nuclear</c:v>
                </c:pt>
              </c:strCache>
            </c:strRef>
          </c:cat>
          <c:val>
            <c:numRef>
              <c:f>'Data 2'!$J$93:$J$101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0.12574171035742832</c:v>
                </c:pt>
                <c:pt idx="3">
                  <c:v>8.2512433530852039E-2</c:v>
                </c:pt>
                <c:pt idx="4">
                  <c:v>0.24056369851806245</c:v>
                </c:pt>
                <c:pt idx="5">
                  <c:v>0.240653064007425</c:v>
                </c:pt>
                <c:pt idx="6">
                  <c:v>0.13339930697319211</c:v>
                </c:pt>
                <c:pt idx="7">
                  <c:v>0.17710140004193012</c:v>
                </c:pt>
                <c:pt idx="8">
                  <c:v>2.8386571109888245E-5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2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245813081995146"/>
          <c:y val="0.14602136426495074"/>
          <c:w val="0.48546335554209574"/>
          <c:h val="0.69556980780628241"/>
        </c:manualLayout>
      </c:layout>
      <c:doughnut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rgbClr val="C00000"/>
              </a:solidFill>
            </c:spPr>
          </c:dPt>
          <c:dPt>
            <c:idx val="4"/>
            <c:bubble3D val="0"/>
            <c:spPr>
              <a:solidFill>
                <a:srgbClr val="BFBFBF"/>
              </a:solidFill>
            </c:spPr>
          </c:dPt>
          <c:dPt>
            <c:idx val="5"/>
            <c:bubble3D val="0"/>
            <c:spPr>
              <a:solidFill>
                <a:srgbClr val="F79646"/>
              </a:solidFill>
            </c:spPr>
          </c:dPt>
          <c:dPt>
            <c:idx val="6"/>
            <c:bubble3D val="0"/>
            <c:spPr>
              <a:solidFill>
                <a:srgbClr val="FDD5B5"/>
              </a:solidFill>
            </c:spPr>
          </c:dPt>
          <c:dPt>
            <c:idx val="7"/>
            <c:bubble3D val="0"/>
            <c:spPr>
              <a:solidFill>
                <a:srgbClr val="00B0F0"/>
              </a:solidFill>
            </c:spPr>
          </c:dPt>
          <c:dPt>
            <c:idx val="8"/>
            <c:bubble3D val="0"/>
            <c:spPr>
              <a:solidFill>
                <a:srgbClr val="00B0F0"/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2114979157017137"/>
                  <c:y val="6.3842744294644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8589618650609852"/>
                  <c:y val="2.6037687318070664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8675683186660491"/>
                  <c:y val="0.13365503225140343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5883810406052182"/>
                  <c:y val="0.13367205910855329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3542566002779063"/>
                  <c:y val="-0.12279986740787839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2'!$F$93:$F$101</c:f>
              <c:strCache>
                <c:ptCount val="9"/>
                <c:pt idx="0">
                  <c:v>Fuel / gas</c:v>
                </c:pt>
                <c:pt idx="1">
                  <c:v>Nuclear</c:v>
                </c:pt>
                <c:pt idx="2">
                  <c:v>Intercambios internacionales</c:v>
                </c:pt>
                <c:pt idx="3">
                  <c:v>Carbón</c:v>
                </c:pt>
                <c:pt idx="4">
                  <c:v>Turbinación bombeo</c:v>
                </c:pt>
                <c:pt idx="5">
                  <c:v>Renovables, cogeneración y residuos</c:v>
                </c:pt>
                <c:pt idx="6">
                  <c:v>Ciclo combinado</c:v>
                </c:pt>
                <c:pt idx="7">
                  <c:v>Hidráulica</c:v>
                </c:pt>
                <c:pt idx="8">
                  <c:v>Consumo bombeo</c:v>
                </c:pt>
              </c:strCache>
            </c:strRef>
          </c:cat>
          <c:val>
            <c:numRef>
              <c:f>'Data 2'!$E$93:$E$101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0.399187507869251</c:v>
                </c:pt>
                <c:pt idx="4">
                  <c:v>2.681110430255142E-2</c:v>
                </c:pt>
                <c:pt idx="5">
                  <c:v>7.4255029592440763E-2</c:v>
                </c:pt>
                <c:pt idx="6">
                  <c:v>0.4902593042439386</c:v>
                </c:pt>
                <c:pt idx="7">
                  <c:v>9.487053991818279E-3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5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99450278578765E-2"/>
          <c:y val="0.16528222058180231"/>
          <c:w val="0.85138091342989264"/>
          <c:h val="0.68354419564741919"/>
        </c:manualLayout>
      </c:layout>
      <c:barChart>
        <c:barDir val="col"/>
        <c:grouping val="clustered"/>
        <c:varyColors val="0"/>
        <c:ser>
          <c:idx val="0"/>
          <c:order val="0"/>
          <c:tx>
            <c:v>Volumen mensual</c:v>
          </c:tx>
          <c:invertIfNegative val="0"/>
          <c:cat>
            <c:strRef>
              <c:f>'Data 2'!$B$109:$B$120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2'!$D$108:$D$119</c:f>
              <c:numCache>
                <c:formatCode>#,##0</c:formatCode>
                <c:ptCount val="12"/>
                <c:pt idx="0">
                  <c:v>184.55289999999999</c:v>
                </c:pt>
                <c:pt idx="1">
                  <c:v>12.0976</c:v>
                </c:pt>
                <c:pt idx="2">
                  <c:v>71.415300000000002</c:v>
                </c:pt>
                <c:pt idx="3">
                  <c:v>9.1564999999999994</c:v>
                </c:pt>
                <c:pt idx="4">
                  <c:v>3</c:v>
                </c:pt>
                <c:pt idx="5">
                  <c:v>16.018000000000001</c:v>
                </c:pt>
                <c:pt idx="6">
                  <c:v>0</c:v>
                </c:pt>
                <c:pt idx="7">
                  <c:v>15.4305</c:v>
                </c:pt>
                <c:pt idx="8">
                  <c:v>31.274099999999997</c:v>
                </c:pt>
                <c:pt idx="9">
                  <c:v>666.08159999999998</c:v>
                </c:pt>
                <c:pt idx="10">
                  <c:v>479.66140000000001</c:v>
                </c:pt>
                <c:pt idx="11">
                  <c:v>70.621100000000013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558401624"/>
        <c:axId val="558402016"/>
      </c:barChart>
      <c:lineChart>
        <c:grouping val="standard"/>
        <c:varyColors val="0"/>
        <c:ser>
          <c:idx val="1"/>
          <c:order val="1"/>
          <c:tx>
            <c:v>Precio medio mensual</c:v>
          </c:tx>
          <c:marker>
            <c:symbol val="none"/>
          </c:marker>
          <c:cat>
            <c:strRef>
              <c:f>'Data 2'!$B$109:$B$120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2'!$E$108:$E$119</c:f>
              <c:numCache>
                <c:formatCode>#,##0.0</c:formatCode>
                <c:ptCount val="12"/>
                <c:pt idx="0">
                  <c:v>35.270028485099999</c:v>
                </c:pt>
                <c:pt idx="1">
                  <c:v>27.787926530899998</c:v>
                </c:pt>
                <c:pt idx="2">
                  <c:v>22.169558484</c:v>
                </c:pt>
                <c:pt idx="3">
                  <c:v>20</c:v>
                </c:pt>
                <c:pt idx="4">
                  <c:v>3</c:v>
                </c:pt>
                <c:pt idx="5">
                  <c:v>12.8</c:v>
                </c:pt>
                <c:pt idx="6">
                  <c:v>0</c:v>
                </c:pt>
                <c:pt idx="7">
                  <c:v>23.3401924759</c:v>
                </c:pt>
                <c:pt idx="8">
                  <c:v>21.599769457800001</c:v>
                </c:pt>
                <c:pt idx="9">
                  <c:v>21.328769875500001</c:v>
                </c:pt>
                <c:pt idx="10">
                  <c:v>7.6688870106999998</c:v>
                </c:pt>
                <c:pt idx="11">
                  <c:v>8.8270114739000007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00840"/>
        <c:axId val="558401232"/>
      </c:lineChart>
      <c:catAx>
        <c:axId val="55840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40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8401232"/>
        <c:scaling>
          <c:orientation val="minMax"/>
          <c:max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</a:t>
                </a:r>
              </a:p>
            </c:rich>
          </c:tx>
          <c:layout>
            <c:manualLayout>
              <c:xMode val="edge"/>
              <c:yMode val="edge"/>
              <c:x val="5.8455193100862397E-2"/>
              <c:y val="9.0469373146538495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400840"/>
        <c:crosses val="autoZero"/>
        <c:crossBetween val="between"/>
        <c:majorUnit val="10"/>
      </c:valAx>
      <c:catAx>
        <c:axId val="558401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8402016"/>
        <c:crosses val="autoZero"/>
        <c:auto val="1"/>
        <c:lblAlgn val="ctr"/>
        <c:lblOffset val="100"/>
        <c:noMultiLvlLbl val="0"/>
      </c:catAx>
      <c:valAx>
        <c:axId val="558402016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</a:t>
                </a:r>
              </a:p>
            </c:rich>
          </c:tx>
          <c:layout>
            <c:manualLayout>
              <c:xMode val="edge"/>
              <c:yMode val="edge"/>
              <c:x val="0.9203724601773916"/>
              <c:y val="8.204397602050717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40162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375277009577405"/>
          <c:y val="3.8961125433707271E-2"/>
          <c:w val="0.52620578739048707"/>
          <c:h val="7.2727434142920239E-2"/>
        </c:manualLayout>
      </c:layout>
      <c:overlay val="0"/>
      <c:txPr>
        <a:bodyPr/>
        <a:lstStyle/>
        <a:p>
          <a:pPr>
            <a:defRPr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111" r="0.75000000000000111" t="1" header="0" footer="0"/>
    <c:pageSetup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419624217118902E-2"/>
          <c:y val="0.20689698717206706"/>
          <c:w val="0.89144050104384132"/>
          <c:h val="0.5273574803149606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2'!$F$631:$F$642</c:f>
              <c:numCache>
                <c:formatCode>#,##0\ \ \ \ \ \ \ \ \ \ \ \ \ _)</c:formatCode>
                <c:ptCount val="12"/>
                <c:pt idx="0">
                  <c:v>114.1</c:v>
                </c:pt>
                <c:pt idx="1">
                  <c:v>123.1</c:v>
                </c:pt>
                <c:pt idx="2">
                  <c:v>142.9</c:v>
                </c:pt>
                <c:pt idx="3">
                  <c:v>143.30000000000001</c:v>
                </c:pt>
                <c:pt idx="4">
                  <c:v>124.7</c:v>
                </c:pt>
                <c:pt idx="5">
                  <c:v>94.6</c:v>
                </c:pt>
                <c:pt idx="6">
                  <c:v>85.7</c:v>
                </c:pt>
                <c:pt idx="7">
                  <c:v>81.5</c:v>
                </c:pt>
                <c:pt idx="8">
                  <c:v>75.099999999999994</c:v>
                </c:pt>
                <c:pt idx="9">
                  <c:v>65.099999999999994</c:v>
                </c:pt>
                <c:pt idx="10">
                  <c:v>72.3</c:v>
                </c:pt>
                <c:pt idx="11">
                  <c:v>81</c:v>
                </c:pt>
              </c:numCache>
            </c:numRef>
          </c:val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2'!$F$666:$F$677</c:f>
              <c:numCache>
                <c:formatCode>#,##0\ \ \ \ \ \ \ \ \ \ \ \ \ _)</c:formatCode>
                <c:ptCount val="12"/>
                <c:pt idx="0">
                  <c:v>289.60000000000002</c:v>
                </c:pt>
                <c:pt idx="1">
                  <c:v>110.8</c:v>
                </c:pt>
                <c:pt idx="2">
                  <c:v>190</c:v>
                </c:pt>
                <c:pt idx="3">
                  <c:v>155.9</c:v>
                </c:pt>
                <c:pt idx="4">
                  <c:v>219.1</c:v>
                </c:pt>
                <c:pt idx="5">
                  <c:v>270.8</c:v>
                </c:pt>
                <c:pt idx="6">
                  <c:v>156.9</c:v>
                </c:pt>
                <c:pt idx="7">
                  <c:v>143.1</c:v>
                </c:pt>
                <c:pt idx="8">
                  <c:v>160.1</c:v>
                </c:pt>
                <c:pt idx="9">
                  <c:v>197.1</c:v>
                </c:pt>
                <c:pt idx="10">
                  <c:v>242</c:v>
                </c:pt>
                <c:pt idx="11">
                  <c:v>212.8</c:v>
                </c:pt>
              </c:numCache>
            </c:numRef>
          </c:val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2'!$F$701:$F$712</c:f>
              <c:numCache>
                <c:formatCode>#,##0\ \ \ \ \ \ \ \ \ \ \ \ \ _)</c:formatCode>
                <c:ptCount val="12"/>
                <c:pt idx="0">
                  <c:v>151.5</c:v>
                </c:pt>
                <c:pt idx="1">
                  <c:v>31.9</c:v>
                </c:pt>
                <c:pt idx="2">
                  <c:v>42.5</c:v>
                </c:pt>
                <c:pt idx="3">
                  <c:v>33.4</c:v>
                </c:pt>
                <c:pt idx="4">
                  <c:v>41.1</c:v>
                </c:pt>
                <c:pt idx="5">
                  <c:v>177.1</c:v>
                </c:pt>
                <c:pt idx="6">
                  <c:v>65.3</c:v>
                </c:pt>
                <c:pt idx="7">
                  <c:v>61.1</c:v>
                </c:pt>
                <c:pt idx="8">
                  <c:v>38.9</c:v>
                </c:pt>
                <c:pt idx="9">
                  <c:v>55</c:v>
                </c:pt>
                <c:pt idx="10">
                  <c:v>107.7</c:v>
                </c:pt>
                <c:pt idx="11">
                  <c:v>200.5</c:v>
                </c:pt>
              </c:numCache>
            </c:numRef>
          </c:val>
        </c:ser>
        <c:ser>
          <c:idx val="3"/>
          <c:order val="3"/>
          <c:tx>
            <c:v>Restricciones tiempo 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2'!$F$736:$F$747</c:f>
              <c:numCache>
                <c:formatCode>#,##0\ \ \ \ \ \ \ \ \ \ \ \ \ _)</c:formatCode>
                <c:ptCount val="12"/>
                <c:pt idx="0">
                  <c:v>34.5</c:v>
                </c:pt>
                <c:pt idx="1">
                  <c:v>22.3</c:v>
                </c:pt>
                <c:pt idx="2">
                  <c:v>28.5</c:v>
                </c:pt>
                <c:pt idx="3">
                  <c:v>21.2</c:v>
                </c:pt>
                <c:pt idx="4">
                  <c:v>6.7</c:v>
                </c:pt>
                <c:pt idx="5">
                  <c:v>9.1</c:v>
                </c:pt>
                <c:pt idx="6">
                  <c:v>14.9</c:v>
                </c:pt>
                <c:pt idx="7">
                  <c:v>22.6</c:v>
                </c:pt>
                <c:pt idx="8">
                  <c:v>10.9</c:v>
                </c:pt>
                <c:pt idx="9">
                  <c:v>14.4</c:v>
                </c:pt>
                <c:pt idx="10">
                  <c:v>14.2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558402800"/>
        <c:axId val="558403192"/>
      </c:barChart>
      <c:catAx>
        <c:axId val="55840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403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84031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402800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578968306386163"/>
          <c:y val="5.2000177734982493E-2"/>
          <c:w val="0.73894850783589816"/>
          <c:h val="9.600032812612152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5'!$E$5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'Data 5'!$E$7:$E$31</c:f>
              <c:numCache>
                <c:formatCode>0.000</c:formatCode>
                <c:ptCount val="25"/>
                <c:pt idx="0">
                  <c:v>38.47</c:v>
                </c:pt>
                <c:pt idx="1">
                  <c:v>28.77</c:v>
                </c:pt>
                <c:pt idx="2">
                  <c:v>28.65</c:v>
                </c:pt>
                <c:pt idx="3">
                  <c:v>24.85</c:v>
                </c:pt>
                <c:pt idx="4">
                  <c:v>26.74</c:v>
                </c:pt>
                <c:pt idx="5">
                  <c:v>39.299999999999997</c:v>
                </c:pt>
                <c:pt idx="6">
                  <c:v>41.06</c:v>
                </c:pt>
                <c:pt idx="7">
                  <c:v>41.620000000000005</c:v>
                </c:pt>
                <c:pt idx="8">
                  <c:v>44.17</c:v>
                </c:pt>
                <c:pt idx="9">
                  <c:v>53.78</c:v>
                </c:pt>
                <c:pt idx="10">
                  <c:v>57.41</c:v>
                </c:pt>
                <c:pt idx="11">
                  <c:v>61.87</c:v>
                </c:pt>
                <c:pt idx="13">
                  <c:v>73.59</c:v>
                </c:pt>
                <c:pt idx="14">
                  <c:v>53.05</c:v>
                </c:pt>
                <c:pt idx="15">
                  <c:v>43.94</c:v>
                </c:pt>
                <c:pt idx="16">
                  <c:v>44.2</c:v>
                </c:pt>
                <c:pt idx="17">
                  <c:v>47.6</c:v>
                </c:pt>
                <c:pt idx="18">
                  <c:v>50.77</c:v>
                </c:pt>
                <c:pt idx="19">
                  <c:v>49.13</c:v>
                </c:pt>
                <c:pt idx="20">
                  <c:v>48.03</c:v>
                </c:pt>
                <c:pt idx="21">
                  <c:v>49.519999999999996</c:v>
                </c:pt>
                <c:pt idx="22">
                  <c:v>57.589999999999996</c:v>
                </c:pt>
                <c:pt idx="23">
                  <c:v>60.56</c:v>
                </c:pt>
                <c:pt idx="24">
                  <c:v>60.14</c:v>
                </c:pt>
              </c:numCache>
            </c:numRef>
          </c:val>
        </c:ser>
        <c:ser>
          <c:idx val="1"/>
          <c:order val="1"/>
          <c:tx>
            <c:strRef>
              <c:f>'Data 5'!$F$5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5'!$F$7:$F$31</c:f>
              <c:numCache>
                <c:formatCode>0.000</c:formatCode>
                <c:ptCount val="25"/>
                <c:pt idx="0">
                  <c:v>3.92</c:v>
                </c:pt>
                <c:pt idx="1">
                  <c:v>4.2</c:v>
                </c:pt>
                <c:pt idx="2">
                  <c:v>4.5399999999999991</c:v>
                </c:pt>
                <c:pt idx="3">
                  <c:v>4.07</c:v>
                </c:pt>
                <c:pt idx="4">
                  <c:v>4.3600000000000003</c:v>
                </c:pt>
                <c:pt idx="5">
                  <c:v>2.5100000000000002</c:v>
                </c:pt>
                <c:pt idx="6">
                  <c:v>2.0300000000000002</c:v>
                </c:pt>
                <c:pt idx="7">
                  <c:v>2.38</c:v>
                </c:pt>
                <c:pt idx="8">
                  <c:v>2.4600000000000009</c:v>
                </c:pt>
                <c:pt idx="9">
                  <c:v>3.0000000000000004</c:v>
                </c:pt>
                <c:pt idx="10">
                  <c:v>1.9399999999999997</c:v>
                </c:pt>
                <c:pt idx="11">
                  <c:v>2.04</c:v>
                </c:pt>
                <c:pt idx="13">
                  <c:v>2.89</c:v>
                </c:pt>
                <c:pt idx="14">
                  <c:v>2.8400000000000003</c:v>
                </c:pt>
                <c:pt idx="15">
                  <c:v>3.1300000000000003</c:v>
                </c:pt>
                <c:pt idx="16">
                  <c:v>3.2799999999999994</c:v>
                </c:pt>
                <c:pt idx="17">
                  <c:v>2.13</c:v>
                </c:pt>
                <c:pt idx="18">
                  <c:v>1.2499999999999998</c:v>
                </c:pt>
                <c:pt idx="19">
                  <c:v>1.6499999999999997</c:v>
                </c:pt>
                <c:pt idx="20">
                  <c:v>2.5000000000000004</c:v>
                </c:pt>
                <c:pt idx="21">
                  <c:v>2.2000000000000002</c:v>
                </c:pt>
                <c:pt idx="22">
                  <c:v>2.78</c:v>
                </c:pt>
                <c:pt idx="23">
                  <c:v>1.6799999999999997</c:v>
                </c:pt>
                <c:pt idx="24">
                  <c:v>2.25</c:v>
                </c:pt>
              </c:numCache>
            </c:numRef>
          </c:val>
        </c:ser>
        <c:ser>
          <c:idx val="2"/>
          <c:order val="2"/>
          <c:tx>
            <c:strRef>
              <c:f>'Data 5'!$G$5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5'!$G$7:$G$31</c:f>
              <c:numCache>
                <c:formatCode>0.000</c:formatCode>
                <c:ptCount val="25"/>
                <c:pt idx="0">
                  <c:v>3.16</c:v>
                </c:pt>
                <c:pt idx="1">
                  <c:v>3.22</c:v>
                </c:pt>
                <c:pt idx="2">
                  <c:v>2.63</c:v>
                </c:pt>
                <c:pt idx="3">
                  <c:v>2.48</c:v>
                </c:pt>
                <c:pt idx="4">
                  <c:v>2.4300000000000002</c:v>
                </c:pt>
                <c:pt idx="5">
                  <c:v>2.89</c:v>
                </c:pt>
                <c:pt idx="6">
                  <c:v>3.27</c:v>
                </c:pt>
                <c:pt idx="7">
                  <c:v>2.23</c:v>
                </c:pt>
                <c:pt idx="8">
                  <c:v>2.54</c:v>
                </c:pt>
                <c:pt idx="9">
                  <c:v>2.4</c:v>
                </c:pt>
                <c:pt idx="10">
                  <c:v>2.57</c:v>
                </c:pt>
                <c:pt idx="11">
                  <c:v>3.17</c:v>
                </c:pt>
                <c:pt idx="13">
                  <c:v>3.26</c:v>
                </c:pt>
                <c:pt idx="14">
                  <c:v>3.17</c:v>
                </c:pt>
                <c:pt idx="15">
                  <c:v>2.52</c:v>
                </c:pt>
                <c:pt idx="16">
                  <c:v>2.38</c:v>
                </c:pt>
                <c:pt idx="17">
                  <c:v>2.37</c:v>
                </c:pt>
                <c:pt idx="18">
                  <c:v>2.91</c:v>
                </c:pt>
                <c:pt idx="19">
                  <c:v>3.22</c:v>
                </c:pt>
                <c:pt idx="20">
                  <c:v>2.1800000000000002</c:v>
                </c:pt>
                <c:pt idx="21">
                  <c:v>2.41</c:v>
                </c:pt>
                <c:pt idx="22">
                  <c:v>2.34</c:v>
                </c:pt>
                <c:pt idx="23">
                  <c:v>2.4900000000000002</c:v>
                </c:pt>
                <c:pt idx="24">
                  <c:v>3.07</c:v>
                </c:pt>
              </c:numCache>
            </c:numRef>
          </c:val>
        </c:ser>
        <c:ser>
          <c:idx val="4"/>
          <c:order val="3"/>
          <c:tx>
            <c:strRef>
              <c:f>'Data 5'!$H$5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val>
            <c:numRef>
              <c:f>'Data 5'!$H$7:$H$31</c:f>
              <c:numCache>
                <c:formatCode>0.000</c:formatCode>
                <c:ptCount val="25"/>
                <c:pt idx="0">
                  <c:v>1.87</c:v>
                </c:pt>
                <c:pt idx="1">
                  <c:v>1.93</c:v>
                </c:pt>
                <c:pt idx="2">
                  <c:v>1.87</c:v>
                </c:pt>
                <c:pt idx="3">
                  <c:v>2.02</c:v>
                </c:pt>
                <c:pt idx="4">
                  <c:v>2.0299999999999998</c:v>
                </c:pt>
                <c:pt idx="5">
                  <c:v>2</c:v>
                </c:pt>
                <c:pt idx="6">
                  <c:v>1.82</c:v>
                </c:pt>
                <c:pt idx="7">
                  <c:v>1.88</c:v>
                </c:pt>
                <c:pt idx="8">
                  <c:v>1.94</c:v>
                </c:pt>
                <c:pt idx="9">
                  <c:v>2.0299999999999998</c:v>
                </c:pt>
                <c:pt idx="10">
                  <c:v>1.95</c:v>
                </c:pt>
                <c:pt idx="11">
                  <c:v>1.88</c:v>
                </c:pt>
                <c:pt idx="13">
                  <c:v>1.88</c:v>
                </c:pt>
                <c:pt idx="14">
                  <c:v>2.17</c:v>
                </c:pt>
                <c:pt idx="15">
                  <c:v>2.06</c:v>
                </c:pt>
                <c:pt idx="16">
                  <c:v>2.2799999999999998</c:v>
                </c:pt>
                <c:pt idx="17">
                  <c:v>2.15</c:v>
                </c:pt>
                <c:pt idx="18">
                  <c:v>2</c:v>
                </c:pt>
                <c:pt idx="19">
                  <c:v>1.93</c:v>
                </c:pt>
                <c:pt idx="20">
                  <c:v>1.99</c:v>
                </c:pt>
                <c:pt idx="21">
                  <c:v>2.14</c:v>
                </c:pt>
                <c:pt idx="22">
                  <c:v>2.16</c:v>
                </c:pt>
                <c:pt idx="23">
                  <c:v>2.0699999999999998</c:v>
                </c:pt>
                <c:pt idx="24">
                  <c:v>1.85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2933584"/>
        <c:axId val="512933976"/>
      </c:barChart>
      <c:lineChart>
        <c:grouping val="standard"/>
        <c:varyColors val="0"/>
        <c:ser>
          <c:idx val="3"/>
          <c:order val="4"/>
          <c:tx>
            <c:v>Precio medio final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5'!$A$7:$A$31</c:f>
              <c:strCache>
                <c:ptCount val="25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3">
                  <c:v>E</c:v>
                </c:pt>
                <c:pt idx="14">
                  <c:v>F</c:v>
                </c:pt>
                <c:pt idx="15">
                  <c:v>M</c:v>
                </c:pt>
                <c:pt idx="16">
                  <c:v>A</c:v>
                </c:pt>
                <c:pt idx="17">
                  <c:v>M</c:v>
                </c:pt>
                <c:pt idx="18">
                  <c:v>J</c:v>
                </c:pt>
                <c:pt idx="19">
                  <c:v>J</c:v>
                </c:pt>
                <c:pt idx="20">
                  <c:v>A</c:v>
                </c:pt>
                <c:pt idx="21">
                  <c:v>S</c:v>
                </c:pt>
                <c:pt idx="22">
                  <c:v>O</c:v>
                </c:pt>
                <c:pt idx="23">
                  <c:v>N</c:v>
                </c:pt>
                <c:pt idx="24">
                  <c:v>D</c:v>
                </c:pt>
              </c:strCache>
            </c:strRef>
          </c:cat>
          <c:val>
            <c:numRef>
              <c:f>'Data 5'!$L$7:$L$31</c:f>
              <c:numCache>
                <c:formatCode>0.000</c:formatCode>
                <c:ptCount val="25"/>
                <c:pt idx="0">
                  <c:v>48.42</c:v>
                </c:pt>
                <c:pt idx="1">
                  <c:v>48.42</c:v>
                </c:pt>
                <c:pt idx="2">
                  <c:v>48.42</c:v>
                </c:pt>
                <c:pt idx="3">
                  <c:v>48.42</c:v>
                </c:pt>
                <c:pt idx="4">
                  <c:v>48.42</c:v>
                </c:pt>
                <c:pt idx="5">
                  <c:v>48.42</c:v>
                </c:pt>
                <c:pt idx="6">
                  <c:v>48.42</c:v>
                </c:pt>
                <c:pt idx="7">
                  <c:v>48.42</c:v>
                </c:pt>
                <c:pt idx="8">
                  <c:v>48.42</c:v>
                </c:pt>
                <c:pt idx="9">
                  <c:v>48.42</c:v>
                </c:pt>
                <c:pt idx="10">
                  <c:v>48.42</c:v>
                </c:pt>
                <c:pt idx="11">
                  <c:v>48.42</c:v>
                </c:pt>
                <c:pt idx="13">
                  <c:v>60.55</c:v>
                </c:pt>
                <c:pt idx="14">
                  <c:v>60.55</c:v>
                </c:pt>
                <c:pt idx="15">
                  <c:v>60.55</c:v>
                </c:pt>
                <c:pt idx="16">
                  <c:v>60.55</c:v>
                </c:pt>
                <c:pt idx="17">
                  <c:v>60.55</c:v>
                </c:pt>
                <c:pt idx="18">
                  <c:v>60.55</c:v>
                </c:pt>
                <c:pt idx="19">
                  <c:v>60.55</c:v>
                </c:pt>
                <c:pt idx="20">
                  <c:v>60.55</c:v>
                </c:pt>
                <c:pt idx="21">
                  <c:v>60.55</c:v>
                </c:pt>
                <c:pt idx="22">
                  <c:v>60.55</c:v>
                </c:pt>
                <c:pt idx="23">
                  <c:v>60.55</c:v>
                </c:pt>
                <c:pt idx="24">
                  <c:v>60.55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33584"/>
        <c:axId val="512933976"/>
      </c:lineChart>
      <c:catAx>
        <c:axId val="51293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12933976"/>
        <c:crosses val="autoZero"/>
        <c:auto val="1"/>
        <c:lblAlgn val="ctr"/>
        <c:lblOffset val="100"/>
        <c:noMultiLvlLbl val="0"/>
      </c:catAx>
      <c:valAx>
        <c:axId val="5129339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12933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70094465550220286"/>
          <c:h val="9.895849062361815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333333333343E-2"/>
          <c:y val="0.12698387701537309"/>
          <c:w val="0.8916666666666665"/>
          <c:h val="0.76190476190476186"/>
        </c:manualLayout>
      </c:layout>
      <c:barChart>
        <c:barDir val="col"/>
        <c:grouping val="stacked"/>
        <c:varyColors val="0"/>
        <c:ser>
          <c:idx val="0"/>
          <c:order val="0"/>
          <c:tx>
            <c:v>Regulación secundaria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2'!$F$647:$F$658</c:f>
              <c:numCache>
                <c:formatCode>#,##0\ \ \ \ \ \ \ \ \ \ \ \ \ _)</c:formatCode>
                <c:ptCount val="12"/>
                <c:pt idx="0">
                  <c:v>108</c:v>
                </c:pt>
                <c:pt idx="1">
                  <c:v>65.099999999999994</c:v>
                </c:pt>
                <c:pt idx="2">
                  <c:v>65.099999999999994</c:v>
                </c:pt>
                <c:pt idx="3">
                  <c:v>56.8</c:v>
                </c:pt>
                <c:pt idx="4">
                  <c:v>67.2</c:v>
                </c:pt>
                <c:pt idx="5">
                  <c:v>87.8</c:v>
                </c:pt>
                <c:pt idx="6">
                  <c:v>115.5</c:v>
                </c:pt>
                <c:pt idx="7">
                  <c:v>110.9</c:v>
                </c:pt>
                <c:pt idx="8">
                  <c:v>109.9</c:v>
                </c:pt>
                <c:pt idx="9">
                  <c:v>138.1</c:v>
                </c:pt>
                <c:pt idx="10">
                  <c:v>138.30000000000001</c:v>
                </c:pt>
                <c:pt idx="11">
                  <c:v>148.80000000000001</c:v>
                </c:pt>
              </c:numCache>
            </c:numRef>
          </c:val>
        </c:ser>
        <c:ser>
          <c:idx val="1"/>
          <c:order val="1"/>
          <c:tx>
            <c:v>Regulación terciaria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2'!$F$682:$F$693</c:f>
              <c:numCache>
                <c:formatCode>#,##0\ \ \ \ \ \ \ \ \ \ \ \ \ _)</c:formatCode>
                <c:ptCount val="12"/>
                <c:pt idx="0">
                  <c:v>145.5</c:v>
                </c:pt>
                <c:pt idx="1">
                  <c:v>223.5</c:v>
                </c:pt>
                <c:pt idx="2">
                  <c:v>229.8</c:v>
                </c:pt>
                <c:pt idx="3">
                  <c:v>169</c:v>
                </c:pt>
                <c:pt idx="4">
                  <c:v>96.8</c:v>
                </c:pt>
                <c:pt idx="5">
                  <c:v>92.3</c:v>
                </c:pt>
                <c:pt idx="6">
                  <c:v>159.1</c:v>
                </c:pt>
                <c:pt idx="7">
                  <c:v>176.9</c:v>
                </c:pt>
                <c:pt idx="8">
                  <c:v>166.2</c:v>
                </c:pt>
                <c:pt idx="9">
                  <c:v>110.5</c:v>
                </c:pt>
                <c:pt idx="10">
                  <c:v>90.5</c:v>
                </c:pt>
                <c:pt idx="11">
                  <c:v>146.19999999999999</c:v>
                </c:pt>
              </c:numCache>
            </c:numRef>
          </c:val>
        </c:ser>
        <c:ser>
          <c:idx val="2"/>
          <c:order val="2"/>
          <c:tx>
            <c:v>Gestión de desvíos</c:v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2'!$F$717:$F$728</c:f>
              <c:numCache>
                <c:formatCode>#,##0\ \ \ \ \ \ \ \ \ \ \ \ \ _)</c:formatCode>
                <c:ptCount val="12"/>
                <c:pt idx="0">
                  <c:v>47.1</c:v>
                </c:pt>
                <c:pt idx="1">
                  <c:v>110.6</c:v>
                </c:pt>
                <c:pt idx="2">
                  <c:v>132.6</c:v>
                </c:pt>
                <c:pt idx="3">
                  <c:v>75.099999999999994</c:v>
                </c:pt>
                <c:pt idx="4">
                  <c:v>24.1</c:v>
                </c:pt>
                <c:pt idx="5">
                  <c:v>39</c:v>
                </c:pt>
                <c:pt idx="6">
                  <c:v>75.400000000000006</c:v>
                </c:pt>
                <c:pt idx="7">
                  <c:v>98.1</c:v>
                </c:pt>
                <c:pt idx="8">
                  <c:v>70</c:v>
                </c:pt>
                <c:pt idx="9">
                  <c:v>23.3</c:v>
                </c:pt>
                <c:pt idx="10">
                  <c:v>20.8</c:v>
                </c:pt>
                <c:pt idx="11">
                  <c:v>43.4</c:v>
                </c:pt>
              </c:numCache>
            </c:numRef>
          </c:val>
        </c:ser>
        <c:ser>
          <c:idx val="3"/>
          <c:order val="3"/>
          <c:tx>
            <c:v>Restricciones TReal</c:v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2'!$B$57:$B$68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2'!$F$752:$F$763</c:f>
              <c:numCache>
                <c:formatCode>#,##0\ \ \ \ \ \ \ \ \ \ \ \ \ _)</c:formatCode>
                <c:ptCount val="12"/>
                <c:pt idx="0">
                  <c:v>55.8</c:v>
                </c:pt>
                <c:pt idx="1">
                  <c:v>97.8</c:v>
                </c:pt>
                <c:pt idx="2">
                  <c:v>47.9</c:v>
                </c:pt>
                <c:pt idx="3">
                  <c:v>51.4</c:v>
                </c:pt>
                <c:pt idx="4">
                  <c:v>23.3</c:v>
                </c:pt>
                <c:pt idx="5">
                  <c:v>4.5999999999999996</c:v>
                </c:pt>
                <c:pt idx="6">
                  <c:v>14.5</c:v>
                </c:pt>
                <c:pt idx="7">
                  <c:v>5.6</c:v>
                </c:pt>
                <c:pt idx="8">
                  <c:v>22.6</c:v>
                </c:pt>
                <c:pt idx="9">
                  <c:v>42.7</c:v>
                </c:pt>
                <c:pt idx="10">
                  <c:v>33.799999999999997</c:v>
                </c:pt>
                <c:pt idx="11">
                  <c:v>34.4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558403976"/>
        <c:axId val="559917384"/>
      </c:barChart>
      <c:catAx>
        <c:axId val="55840397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559917384"/>
        <c:crosses val="autoZero"/>
        <c:auto val="1"/>
        <c:lblAlgn val="ctr"/>
        <c:lblOffset val="100"/>
        <c:tickMarkSkip val="1"/>
        <c:noMultiLvlLbl val="0"/>
      </c:catAx>
      <c:valAx>
        <c:axId val="559917384"/>
        <c:scaling>
          <c:orientation val="maxMin"/>
          <c:max val="1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403976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53657567252045E-2"/>
          <c:y val="0.25793750750832195"/>
          <c:w val="0.81622991132417588"/>
          <c:h val="0.60872428577317883"/>
        </c:manualLayout>
      </c:layout>
      <c:areaChart>
        <c:grouping val="standard"/>
        <c:varyColors val="0"/>
        <c:ser>
          <c:idx val="3"/>
          <c:order val="2"/>
          <c:spPr>
            <a:solidFill>
              <a:srgbClr val="92D050"/>
            </a:solidFill>
            <a:ln w="25400">
              <a:noFill/>
            </a:ln>
          </c:spP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2'!$I$126:$I$137</c:f>
              <c:numCache>
                <c:formatCode>#,##0.00</c:formatCode>
                <c:ptCount val="12"/>
                <c:pt idx="0">
                  <c:v>60.68</c:v>
                </c:pt>
                <c:pt idx="1">
                  <c:v>79.599999999999994</c:v>
                </c:pt>
                <c:pt idx="2">
                  <c:v>55.1</c:v>
                </c:pt>
                <c:pt idx="3">
                  <c:v>66.8</c:v>
                </c:pt>
                <c:pt idx="4">
                  <c:v>35.85</c:v>
                </c:pt>
                <c:pt idx="5">
                  <c:v>32.47</c:v>
                </c:pt>
                <c:pt idx="6">
                  <c:v>26.34</c:v>
                </c:pt>
                <c:pt idx="7">
                  <c:v>26.95</c:v>
                </c:pt>
                <c:pt idx="8">
                  <c:v>35.21</c:v>
                </c:pt>
                <c:pt idx="9">
                  <c:v>58.11</c:v>
                </c:pt>
                <c:pt idx="10">
                  <c:v>64.16</c:v>
                </c:pt>
                <c:pt idx="11">
                  <c:v>84.87</c:v>
                </c:pt>
              </c:numCache>
            </c:numRef>
          </c:val>
        </c:ser>
        <c:ser>
          <c:idx val="4"/>
          <c:order val="3"/>
          <c:spPr>
            <a:solidFill>
              <a:srgbClr val="FFF9E9"/>
            </a:solidFill>
            <a:ln w="25400">
              <a:noFill/>
            </a:ln>
          </c:spP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2'!$G$126:$G$137</c:f>
              <c:numCache>
                <c:formatCode>#,##0.00</c:formatCode>
                <c:ptCount val="12"/>
                <c:pt idx="0">
                  <c:v>3.64</c:v>
                </c:pt>
                <c:pt idx="1">
                  <c:v>3.5</c:v>
                </c:pt>
                <c:pt idx="2">
                  <c:v>2.23</c:v>
                </c:pt>
                <c:pt idx="3">
                  <c:v>2.9</c:v>
                </c:pt>
                <c:pt idx="4">
                  <c:v>3.5</c:v>
                </c:pt>
                <c:pt idx="5">
                  <c:v>4.3600000000000003</c:v>
                </c:pt>
                <c:pt idx="6">
                  <c:v>4.5</c:v>
                </c:pt>
                <c:pt idx="7">
                  <c:v>5</c:v>
                </c:pt>
                <c:pt idx="8">
                  <c:v>4.26</c:v>
                </c:pt>
                <c:pt idx="9">
                  <c:v>6.23</c:v>
                </c:pt>
                <c:pt idx="10">
                  <c:v>5</c:v>
                </c:pt>
                <c:pt idx="11">
                  <c:v>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918168"/>
        <c:axId val="559918560"/>
      </c:areaChart>
      <c:lineChart>
        <c:grouping val="standard"/>
        <c:varyColors val="0"/>
        <c:ser>
          <c:idx val="1"/>
          <c:order val="1"/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2'!$H$126:$H$137</c:f>
              <c:numCache>
                <c:formatCode>#,##0.00</c:formatCode>
                <c:ptCount val="12"/>
                <c:pt idx="0">
                  <c:v>19.84</c:v>
                </c:pt>
                <c:pt idx="1">
                  <c:v>15.13</c:v>
                </c:pt>
                <c:pt idx="2">
                  <c:v>11.55</c:v>
                </c:pt>
                <c:pt idx="3">
                  <c:v>14.66</c:v>
                </c:pt>
                <c:pt idx="4">
                  <c:v>14.25</c:v>
                </c:pt>
                <c:pt idx="5">
                  <c:v>11.92</c:v>
                </c:pt>
                <c:pt idx="6">
                  <c:v>10.33</c:v>
                </c:pt>
                <c:pt idx="7">
                  <c:v>10.64</c:v>
                </c:pt>
                <c:pt idx="8">
                  <c:v>10.72</c:v>
                </c:pt>
                <c:pt idx="9">
                  <c:v>17.149999999999999</c:v>
                </c:pt>
                <c:pt idx="10">
                  <c:v>13.7</c:v>
                </c:pt>
                <c:pt idx="11">
                  <c:v>21.61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918168"/>
        <c:axId val="559918560"/>
      </c:lineChart>
      <c:lineChart>
        <c:grouping val="standard"/>
        <c:varyColors val="0"/>
        <c:ser>
          <c:idx val="0"/>
          <c:order val="0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2'!$B$127:$B$138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2'!$F$126:$F$137</c:f>
              <c:numCache>
                <c:formatCode>#,##0</c:formatCode>
                <c:ptCount val="12"/>
                <c:pt idx="0">
                  <c:v>1232.5</c:v>
                </c:pt>
                <c:pt idx="1">
                  <c:v>1207</c:v>
                </c:pt>
                <c:pt idx="2">
                  <c:v>1193.4000000000001</c:v>
                </c:pt>
                <c:pt idx="3">
                  <c:v>1172.8</c:v>
                </c:pt>
                <c:pt idx="4">
                  <c:v>1166.4000000000001</c:v>
                </c:pt>
                <c:pt idx="5">
                  <c:v>1200.3</c:v>
                </c:pt>
                <c:pt idx="6">
                  <c:v>1192.4000000000001</c:v>
                </c:pt>
                <c:pt idx="7">
                  <c:v>1197.2</c:v>
                </c:pt>
                <c:pt idx="8">
                  <c:v>1173.8</c:v>
                </c:pt>
                <c:pt idx="9">
                  <c:v>1200.5999999999999</c:v>
                </c:pt>
                <c:pt idx="10">
                  <c:v>1189.8</c:v>
                </c:pt>
                <c:pt idx="11">
                  <c:v>1215.6999999999998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918952"/>
        <c:axId val="559919344"/>
      </c:lineChart>
      <c:catAx>
        <c:axId val="559918168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9918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99185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€/MW</a:t>
                </a:r>
              </a:p>
            </c:rich>
          </c:tx>
          <c:layout>
            <c:manualLayout>
              <c:xMode val="edge"/>
              <c:yMode val="edge"/>
              <c:x val="8.1911044903170888E-2"/>
              <c:y val="0.18690331461010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9918168"/>
        <c:crosses val="autoZero"/>
        <c:crossBetween val="midCat"/>
      </c:valAx>
      <c:catAx>
        <c:axId val="559918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919344"/>
        <c:crosses val="autoZero"/>
        <c:auto val="0"/>
        <c:lblAlgn val="ctr"/>
        <c:lblOffset val="100"/>
        <c:noMultiLvlLbl val="0"/>
      </c:catAx>
      <c:valAx>
        <c:axId val="559919344"/>
        <c:scaling>
          <c:orientation val="minMax"/>
          <c:max val="18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</a:t>
                </a:r>
              </a:p>
            </c:rich>
          </c:tx>
          <c:layout>
            <c:manualLayout>
              <c:xMode val="edge"/>
              <c:yMode val="edge"/>
              <c:x val="0.91260012768674181"/>
              <c:y val="0.155800388410486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9918952"/>
        <c:crosses val="max"/>
        <c:crossBetween val="midCat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99674140308731E-2"/>
          <c:y val="0.16051973379488554"/>
          <c:w val="0.8666449797588861"/>
          <c:h val="0.70360961097140351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2'!$D$142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2'!$D$144:$D$155</c:f>
              <c:numCache>
                <c:formatCode>#,##0</c:formatCode>
                <c:ptCount val="12"/>
                <c:pt idx="0">
                  <c:v>252.92499999999998</c:v>
                </c:pt>
                <c:pt idx="1">
                  <c:v>208.84700000000001</c:v>
                </c:pt>
                <c:pt idx="2">
                  <c:v>343.62900000000002</c:v>
                </c:pt>
                <c:pt idx="3">
                  <c:v>274.62800000000004</c:v>
                </c:pt>
                <c:pt idx="4">
                  <c:v>272.72900000000004</c:v>
                </c:pt>
                <c:pt idx="5">
                  <c:v>243.822</c:v>
                </c:pt>
                <c:pt idx="6">
                  <c:v>176.16399999999999</c:v>
                </c:pt>
                <c:pt idx="7">
                  <c:v>165.898</c:v>
                </c:pt>
                <c:pt idx="8">
                  <c:v>188.43700000000001</c:v>
                </c:pt>
                <c:pt idx="9">
                  <c:v>148.32900000000001</c:v>
                </c:pt>
                <c:pt idx="10">
                  <c:v>135.61200000000002</c:v>
                </c:pt>
                <c:pt idx="11">
                  <c:v>163.084</c:v>
                </c:pt>
              </c:numCache>
            </c:numRef>
          </c:val>
        </c:ser>
        <c:ser>
          <c:idx val="0"/>
          <c:order val="1"/>
          <c:tx>
            <c:strRef>
              <c:f>'Data 2'!$E$142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2'!$E$144:$E$155</c:f>
              <c:numCache>
                <c:formatCode>#,##0</c:formatCode>
                <c:ptCount val="12"/>
                <c:pt idx="0">
                  <c:v>56.058</c:v>
                </c:pt>
                <c:pt idx="1">
                  <c:v>56.015999999999998</c:v>
                </c:pt>
                <c:pt idx="2">
                  <c:v>58.661000000000001</c:v>
                </c:pt>
                <c:pt idx="3">
                  <c:v>55.499000000000002</c:v>
                </c:pt>
                <c:pt idx="4">
                  <c:v>44.11</c:v>
                </c:pt>
                <c:pt idx="5">
                  <c:v>28.765000000000001</c:v>
                </c:pt>
                <c:pt idx="6">
                  <c:v>18.172999999999998</c:v>
                </c:pt>
                <c:pt idx="7">
                  <c:v>38.735999999999997</c:v>
                </c:pt>
                <c:pt idx="8">
                  <c:v>34.027000000000001</c:v>
                </c:pt>
                <c:pt idx="9">
                  <c:v>47.353999999999999</c:v>
                </c:pt>
                <c:pt idx="10">
                  <c:v>45.518000000000001</c:v>
                </c:pt>
                <c:pt idx="11">
                  <c:v>67.224999999999994</c:v>
                </c:pt>
              </c:numCache>
            </c:numRef>
          </c:val>
        </c:ser>
        <c:ser>
          <c:idx val="2"/>
          <c:order val="2"/>
          <c:tx>
            <c:strRef>
              <c:f>'Data 2'!$F$142:$F$143</c:f>
              <c:strCache>
                <c:ptCount val="2"/>
                <c:pt idx="0">
                  <c:v>Carbón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2'!$F$144:$F$155</c:f>
              <c:numCache>
                <c:formatCode>#,##0</c:formatCode>
                <c:ptCount val="12"/>
                <c:pt idx="0">
                  <c:v>266.399</c:v>
                </c:pt>
                <c:pt idx="1">
                  <c:v>239.76</c:v>
                </c:pt>
                <c:pt idx="2">
                  <c:v>161.506</c:v>
                </c:pt>
                <c:pt idx="3">
                  <c:v>181.35599999999999</c:v>
                </c:pt>
                <c:pt idx="4">
                  <c:v>189.636</c:v>
                </c:pt>
                <c:pt idx="5">
                  <c:v>198.34</c:v>
                </c:pt>
                <c:pt idx="6">
                  <c:v>171.00399999999999</c:v>
                </c:pt>
                <c:pt idx="7">
                  <c:v>158.011</c:v>
                </c:pt>
                <c:pt idx="8">
                  <c:v>163.923</c:v>
                </c:pt>
                <c:pt idx="9">
                  <c:v>180.048</c:v>
                </c:pt>
                <c:pt idx="10">
                  <c:v>127.85599999999999</c:v>
                </c:pt>
                <c:pt idx="11">
                  <c:v>208.80099999999999</c:v>
                </c:pt>
              </c:numCache>
            </c:numRef>
          </c:val>
        </c:ser>
        <c:ser>
          <c:idx val="1"/>
          <c:order val="3"/>
          <c:tx>
            <c:strRef>
              <c:f>'Data 2'!$G$142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DD5B5"/>
            </a:solidFill>
            <a:ln>
              <a:noFill/>
            </a:ln>
          </c:spPr>
          <c:invertIfNegative val="0"/>
          <c:cat>
            <c:strRef>
              <c:f>'Data 2'!$B$145:$B$156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2'!$G$144:$G$155</c:f>
              <c:numCache>
                <c:formatCode>0</c:formatCode>
                <c:ptCount val="12"/>
                <c:pt idx="0">
                  <c:v>337.09100000000001</c:v>
                </c:pt>
                <c:pt idx="1">
                  <c:v>301.88799999999998</c:v>
                </c:pt>
                <c:pt idx="2">
                  <c:v>317.04500000000002</c:v>
                </c:pt>
                <c:pt idx="3">
                  <c:v>327.50900000000001</c:v>
                </c:pt>
                <c:pt idx="4">
                  <c:v>356.47899999999998</c:v>
                </c:pt>
                <c:pt idx="5">
                  <c:v>388.55500000000001</c:v>
                </c:pt>
                <c:pt idx="6">
                  <c:v>515.73099999999999</c:v>
                </c:pt>
                <c:pt idx="7">
                  <c:v>519.20699999999999</c:v>
                </c:pt>
                <c:pt idx="8">
                  <c:v>452.65899999999999</c:v>
                </c:pt>
                <c:pt idx="9">
                  <c:v>508.51799999999997</c:v>
                </c:pt>
                <c:pt idx="10">
                  <c:v>540.65700000000004</c:v>
                </c:pt>
                <c:pt idx="11">
                  <c:v>454.00700000000001</c:v>
                </c:pt>
              </c:numCache>
            </c:numRef>
          </c:val>
        </c:ser>
        <c:ser>
          <c:idx val="4"/>
          <c:order val="4"/>
          <c:tx>
            <c:strRef>
              <c:f>'Data 2'!$H$142:$H$143</c:f>
              <c:strCache>
                <c:ptCount val="2"/>
                <c:pt idx="0">
                  <c:v>Eólica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val>
            <c:numRef>
              <c:f>'Data 2'!$H$144:$H$155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0.95099999999999996</c:v>
                </c:pt>
                <c:pt idx="6">
                  <c:v>0.94599999999999995</c:v>
                </c:pt>
                <c:pt idx="7">
                  <c:v>0.89</c:v>
                </c:pt>
                <c:pt idx="8">
                  <c:v>0.65</c:v>
                </c:pt>
                <c:pt idx="9">
                  <c:v>0.63</c:v>
                </c:pt>
                <c:pt idx="10">
                  <c:v>0.90100000000000002</c:v>
                </c:pt>
                <c:pt idx="11">
                  <c:v>2.0329999999999999</c:v>
                </c:pt>
              </c:numCache>
            </c:numRef>
          </c:val>
        </c:ser>
        <c:ser>
          <c:idx val="5"/>
          <c:order val="5"/>
          <c:tx>
            <c:strRef>
              <c:f>'Data 2'!$I$142:$I$143</c:f>
              <c:strCache>
                <c:ptCount val="2"/>
                <c:pt idx="0">
                  <c:v>Otras renovables, cogeneración y residuos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val>
            <c:numRef>
              <c:f>'Data 2'!$I$144:$I$155</c:f>
              <c:numCache>
                <c:formatCode>#,##0</c:formatCode>
                <c:ptCount val="12"/>
                <c:pt idx="0">
                  <c:v>4.5460000000000003</c:v>
                </c:pt>
                <c:pt idx="1">
                  <c:v>4.569</c:v>
                </c:pt>
                <c:pt idx="2">
                  <c:v>5.8550000000000004</c:v>
                </c:pt>
                <c:pt idx="3">
                  <c:v>5.4080000000000004</c:v>
                </c:pt>
                <c:pt idx="4">
                  <c:v>4.8769999999999998</c:v>
                </c:pt>
                <c:pt idx="5">
                  <c:v>3.7240000000000002</c:v>
                </c:pt>
                <c:pt idx="6">
                  <c:v>5.1769999999999996</c:v>
                </c:pt>
                <c:pt idx="7">
                  <c:v>7.98</c:v>
                </c:pt>
                <c:pt idx="8">
                  <c:v>5.4710000000000001</c:v>
                </c:pt>
                <c:pt idx="9">
                  <c:v>9.5559999999999992</c:v>
                </c:pt>
                <c:pt idx="10">
                  <c:v>6.1719999999999997</c:v>
                </c:pt>
                <c:pt idx="11">
                  <c:v>9.3119999999999994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920128"/>
        <c:axId val="559920520"/>
      </c:barChart>
      <c:catAx>
        <c:axId val="559920128"/>
        <c:scaling>
          <c:orientation val="minMax"/>
        </c:scaling>
        <c:delete val="0"/>
        <c:axPos val="b"/>
        <c:numFmt formatCode="mmmmm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9920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9920520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99201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52832032359591"/>
          <c:y val="2.8795959616739607E-2"/>
          <c:w val="0.86747167967640404"/>
          <c:h val="6.4644417814853486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ENERGÍA TERCIARIA A BAJAR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FFF9E9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903432"/>
        <c:axId val="522903824"/>
      </c:lineChart>
      <c:catAx>
        <c:axId val="522903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290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2903824"/>
        <c:scaling>
          <c:orientation val="minMax"/>
          <c:min val="-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29034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82198058576025E-2"/>
          <c:y val="0.30645322188561586"/>
          <c:w val="0.84116874279603937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2'!$D$631:$D$642</c:f>
              <c:numCache>
                <c:formatCode>#,##0\ \ \ \ \ \ \ \ \ \ \ \ \ _)</c:formatCode>
                <c:ptCount val="12"/>
                <c:pt idx="0">
                  <c:v>161.9</c:v>
                </c:pt>
                <c:pt idx="1">
                  <c:v>141.69999999999999</c:v>
                </c:pt>
                <c:pt idx="2">
                  <c:v>162.69999999999999</c:v>
                </c:pt>
                <c:pt idx="3">
                  <c:v>158</c:v>
                </c:pt>
                <c:pt idx="4">
                  <c:v>182.3</c:v>
                </c:pt>
                <c:pt idx="5">
                  <c:v>127.4</c:v>
                </c:pt>
                <c:pt idx="6">
                  <c:v>94.8</c:v>
                </c:pt>
                <c:pt idx="7">
                  <c:v>101.2</c:v>
                </c:pt>
                <c:pt idx="8">
                  <c:v>95.5</c:v>
                </c:pt>
                <c:pt idx="9">
                  <c:v>89.7</c:v>
                </c:pt>
                <c:pt idx="10">
                  <c:v>103.1</c:v>
                </c:pt>
                <c:pt idx="11">
                  <c:v>111.7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2'!$F$631:$F$642</c:f>
              <c:numCache>
                <c:formatCode>#,##0\ \ \ \ \ \ \ \ \ \ \ \ \ _)</c:formatCode>
                <c:ptCount val="12"/>
                <c:pt idx="0">
                  <c:v>114.1</c:v>
                </c:pt>
                <c:pt idx="1">
                  <c:v>123.1</c:v>
                </c:pt>
                <c:pt idx="2">
                  <c:v>142.9</c:v>
                </c:pt>
                <c:pt idx="3">
                  <c:v>143.30000000000001</c:v>
                </c:pt>
                <c:pt idx="4">
                  <c:v>124.7</c:v>
                </c:pt>
                <c:pt idx="5">
                  <c:v>94.6</c:v>
                </c:pt>
                <c:pt idx="6">
                  <c:v>85.7</c:v>
                </c:pt>
                <c:pt idx="7">
                  <c:v>81.5</c:v>
                </c:pt>
                <c:pt idx="8">
                  <c:v>75.099999999999994</c:v>
                </c:pt>
                <c:pt idx="9">
                  <c:v>65.099999999999994</c:v>
                </c:pt>
                <c:pt idx="10">
                  <c:v>72.3</c:v>
                </c:pt>
                <c:pt idx="11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905392"/>
        <c:axId val="522905784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2'!$A$632:$B$643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2'!$E$631:$E$642</c:f>
              <c:numCache>
                <c:formatCode>#,##0.00</c:formatCode>
                <c:ptCount val="12"/>
                <c:pt idx="0">
                  <c:v>43.44</c:v>
                </c:pt>
                <c:pt idx="1">
                  <c:v>38.56</c:v>
                </c:pt>
                <c:pt idx="2">
                  <c:v>35.380000000000003</c:v>
                </c:pt>
                <c:pt idx="3">
                  <c:v>33.69</c:v>
                </c:pt>
                <c:pt idx="4">
                  <c:v>34.96</c:v>
                </c:pt>
                <c:pt idx="5">
                  <c:v>42.8</c:v>
                </c:pt>
                <c:pt idx="6">
                  <c:v>42.78</c:v>
                </c:pt>
                <c:pt idx="7">
                  <c:v>42.11</c:v>
                </c:pt>
                <c:pt idx="8">
                  <c:v>44.9</c:v>
                </c:pt>
                <c:pt idx="9">
                  <c:v>52.99</c:v>
                </c:pt>
                <c:pt idx="10">
                  <c:v>58.89</c:v>
                </c:pt>
                <c:pt idx="11">
                  <c:v>62.75</c:v>
                </c:pt>
              </c:numCache>
            </c:numRef>
          </c:val>
          <c:smooth val="0"/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cat>
            <c:strRef>
              <c:f>'Data 2'!$A$632:$B$643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2'!$G$631:$G$642</c:f>
              <c:numCache>
                <c:formatCode>#,##0.00</c:formatCode>
                <c:ptCount val="12"/>
                <c:pt idx="0">
                  <c:v>75.31</c:v>
                </c:pt>
                <c:pt idx="1">
                  <c:v>56.12</c:v>
                </c:pt>
                <c:pt idx="2">
                  <c:v>47.87</c:v>
                </c:pt>
                <c:pt idx="3">
                  <c:v>48.85</c:v>
                </c:pt>
                <c:pt idx="4">
                  <c:v>50.73</c:v>
                </c:pt>
                <c:pt idx="5">
                  <c:v>52.55</c:v>
                </c:pt>
                <c:pt idx="6">
                  <c:v>50.08</c:v>
                </c:pt>
                <c:pt idx="7">
                  <c:v>47.76</c:v>
                </c:pt>
                <c:pt idx="8">
                  <c:v>50.45</c:v>
                </c:pt>
                <c:pt idx="9">
                  <c:v>58.36</c:v>
                </c:pt>
                <c:pt idx="10">
                  <c:v>62.38</c:v>
                </c:pt>
                <c:pt idx="11">
                  <c:v>61.84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904608"/>
        <c:axId val="522905000"/>
      </c:lineChart>
      <c:catAx>
        <c:axId val="52290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2905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290500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9558340921670509E-2"/>
              <c:y val="0.193783641909626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2904608"/>
        <c:crosses val="autoZero"/>
        <c:crossBetween val="between"/>
        <c:majorUnit val="20"/>
      </c:valAx>
      <c:catAx>
        <c:axId val="52290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905784"/>
        <c:crosses val="autoZero"/>
        <c:auto val="0"/>
        <c:lblAlgn val="ctr"/>
        <c:lblOffset val="100"/>
        <c:noMultiLvlLbl val="0"/>
      </c:catAx>
      <c:valAx>
        <c:axId val="522905784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7774256789329896"/>
              <c:y val="0.20103000638433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2905392"/>
        <c:crosses val="max"/>
        <c:crossBetween val="between"/>
        <c:maj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423301200629654E-2"/>
          <c:y val="3.4782830223528086E-2"/>
          <c:w val="0.82328063597486678"/>
          <c:h val="0.178262004895581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19430895662354E-2"/>
          <c:y val="8.4814398200224975E-2"/>
          <c:w val="0.84201555936586148"/>
          <c:h val="0.78094613173353333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2'!$D$647:$D$658</c:f>
              <c:numCache>
                <c:formatCode>#,##0\ \ \ \ \ \ \ \ \ \ \ \ \ _)</c:formatCode>
                <c:ptCount val="12"/>
                <c:pt idx="0">
                  <c:v>87.6</c:v>
                </c:pt>
                <c:pt idx="1">
                  <c:v>72.2</c:v>
                </c:pt>
                <c:pt idx="2">
                  <c:v>69.5</c:v>
                </c:pt>
                <c:pt idx="3">
                  <c:v>69.2</c:v>
                </c:pt>
                <c:pt idx="4">
                  <c:v>57.7</c:v>
                </c:pt>
                <c:pt idx="5">
                  <c:v>73.099999999999994</c:v>
                </c:pt>
                <c:pt idx="6">
                  <c:v>91.9</c:v>
                </c:pt>
                <c:pt idx="7">
                  <c:v>86.8</c:v>
                </c:pt>
                <c:pt idx="8">
                  <c:v>97.6</c:v>
                </c:pt>
                <c:pt idx="9">
                  <c:v>116.4</c:v>
                </c:pt>
                <c:pt idx="10">
                  <c:v>105.8</c:v>
                </c:pt>
                <c:pt idx="11">
                  <c:v>84.6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2'!$F$647:$F$658</c:f>
              <c:numCache>
                <c:formatCode>#,##0\ \ \ \ \ \ \ \ \ \ \ \ \ _)</c:formatCode>
                <c:ptCount val="12"/>
                <c:pt idx="0">
                  <c:v>108</c:v>
                </c:pt>
                <c:pt idx="1">
                  <c:v>65.099999999999994</c:v>
                </c:pt>
                <c:pt idx="2">
                  <c:v>65.099999999999994</c:v>
                </c:pt>
                <c:pt idx="3">
                  <c:v>56.8</c:v>
                </c:pt>
                <c:pt idx="4">
                  <c:v>67.2</c:v>
                </c:pt>
                <c:pt idx="5">
                  <c:v>87.8</c:v>
                </c:pt>
                <c:pt idx="6">
                  <c:v>115.5</c:v>
                </c:pt>
                <c:pt idx="7">
                  <c:v>110.9</c:v>
                </c:pt>
                <c:pt idx="8">
                  <c:v>109.9</c:v>
                </c:pt>
                <c:pt idx="9">
                  <c:v>138.1</c:v>
                </c:pt>
                <c:pt idx="10">
                  <c:v>138.30000000000001</c:v>
                </c:pt>
                <c:pt idx="11">
                  <c:v>148.80000000000001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130696"/>
        <c:axId val="563131088"/>
      </c:barChart>
      <c:lineChart>
        <c:grouping val="standard"/>
        <c:varyColors val="0"/>
        <c:ser>
          <c:idx val="0"/>
          <c:order val="1"/>
          <c:tx>
            <c:v>Precio medio mensual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2'!$E$647:$E$658</c:f>
              <c:numCache>
                <c:formatCode>#,##0.00</c:formatCode>
                <c:ptCount val="12"/>
                <c:pt idx="0">
                  <c:v>24.57</c:v>
                </c:pt>
                <c:pt idx="1">
                  <c:v>17.34</c:v>
                </c:pt>
                <c:pt idx="2">
                  <c:v>17.11</c:v>
                </c:pt>
                <c:pt idx="3">
                  <c:v>11.68</c:v>
                </c:pt>
                <c:pt idx="4">
                  <c:v>15.77</c:v>
                </c:pt>
                <c:pt idx="5">
                  <c:v>29.03</c:v>
                </c:pt>
                <c:pt idx="6">
                  <c:v>33.200000000000003</c:v>
                </c:pt>
                <c:pt idx="7">
                  <c:v>32.06</c:v>
                </c:pt>
                <c:pt idx="8">
                  <c:v>35.15</c:v>
                </c:pt>
                <c:pt idx="9">
                  <c:v>45.46</c:v>
                </c:pt>
                <c:pt idx="10">
                  <c:v>50.75</c:v>
                </c:pt>
                <c:pt idx="11">
                  <c:v>52.4</c:v>
                </c:pt>
              </c:numCache>
            </c:numRef>
          </c:val>
          <c:smooth val="0"/>
        </c:ser>
        <c:ser>
          <c:idx val="3"/>
          <c:order val="3"/>
          <c:tx>
            <c:v>Precio medio mensual 2017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cat>
            <c:strRef>
              <c:f>'Data 2'!$B$648:$B$659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2'!$G$647:$G$658</c:f>
              <c:numCache>
                <c:formatCode>#,##0.00</c:formatCode>
                <c:ptCount val="12"/>
                <c:pt idx="0">
                  <c:v>65.8</c:v>
                </c:pt>
                <c:pt idx="1">
                  <c:v>39.869999999999997</c:v>
                </c:pt>
                <c:pt idx="2">
                  <c:v>31.86</c:v>
                </c:pt>
                <c:pt idx="3">
                  <c:v>33.549999999999997</c:v>
                </c:pt>
                <c:pt idx="4">
                  <c:v>39.82</c:v>
                </c:pt>
                <c:pt idx="5">
                  <c:v>42.38</c:v>
                </c:pt>
                <c:pt idx="6">
                  <c:v>40.01</c:v>
                </c:pt>
                <c:pt idx="7">
                  <c:v>38.090000000000003</c:v>
                </c:pt>
                <c:pt idx="8">
                  <c:v>39</c:v>
                </c:pt>
                <c:pt idx="9">
                  <c:v>45.2</c:v>
                </c:pt>
                <c:pt idx="10">
                  <c:v>53.37</c:v>
                </c:pt>
                <c:pt idx="11">
                  <c:v>51.57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906568"/>
        <c:axId val="522906960"/>
      </c:lineChart>
      <c:catAx>
        <c:axId val="52290656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522906960"/>
        <c:crosses val="autoZero"/>
        <c:auto val="0"/>
        <c:lblAlgn val="ctr"/>
        <c:lblOffset val="100"/>
        <c:tickMarkSkip val="1"/>
        <c:noMultiLvlLbl val="0"/>
      </c:catAx>
      <c:valAx>
        <c:axId val="522906960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2906568"/>
        <c:crosses val="autoZero"/>
        <c:crossBetween val="between"/>
        <c:majorUnit val="20"/>
      </c:valAx>
      <c:catAx>
        <c:axId val="5631306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63131088"/>
        <c:crosses val="autoZero"/>
        <c:auto val="0"/>
        <c:lblAlgn val="ctr"/>
        <c:lblOffset val="100"/>
        <c:noMultiLvlLbl val="0"/>
      </c:catAx>
      <c:valAx>
        <c:axId val="563131088"/>
        <c:scaling>
          <c:orientation val="maxMin"/>
          <c:max val="2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3130696"/>
        <c:crosses val="max"/>
        <c:crossBetween val="between"/>
        <c:majorUnit val="4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sng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ENERGÍA TERCIARIA A BAJAR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2700">
              <a:solidFill>
                <a:srgbClr val="FFF9E9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131872"/>
        <c:axId val="563132264"/>
      </c:lineChart>
      <c:catAx>
        <c:axId val="56313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313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63132264"/>
        <c:scaling>
          <c:orientation val="minMax"/>
          <c:min val="-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80808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MWh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80808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63131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77624948780137E-2"/>
          <c:y val="0.30645322188561586"/>
          <c:w val="0.8514884215422438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2'!$D$666:$D$677</c:f>
              <c:numCache>
                <c:formatCode>#,##0\ \ \ \ \ \ \ \ \ \ \ \ \ _)</c:formatCode>
                <c:ptCount val="12"/>
                <c:pt idx="0">
                  <c:v>208.5</c:v>
                </c:pt>
                <c:pt idx="1">
                  <c:v>194.7</c:v>
                </c:pt>
                <c:pt idx="2">
                  <c:v>220.8</c:v>
                </c:pt>
                <c:pt idx="3">
                  <c:v>219.4</c:v>
                </c:pt>
                <c:pt idx="4">
                  <c:v>223.9</c:v>
                </c:pt>
                <c:pt idx="5">
                  <c:v>229.6</c:v>
                </c:pt>
                <c:pt idx="6">
                  <c:v>225.1</c:v>
                </c:pt>
                <c:pt idx="7">
                  <c:v>171.4</c:v>
                </c:pt>
                <c:pt idx="8">
                  <c:v>185.3</c:v>
                </c:pt>
                <c:pt idx="9">
                  <c:v>208.4</c:v>
                </c:pt>
                <c:pt idx="10">
                  <c:v>266.89999999999998</c:v>
                </c:pt>
                <c:pt idx="11">
                  <c:v>202.9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2'!$F$666:$F$677</c:f>
              <c:numCache>
                <c:formatCode>#,##0\ \ \ \ \ \ \ \ \ \ \ \ \ _)</c:formatCode>
                <c:ptCount val="12"/>
                <c:pt idx="0">
                  <c:v>289.60000000000002</c:v>
                </c:pt>
                <c:pt idx="1">
                  <c:v>110.8</c:v>
                </c:pt>
                <c:pt idx="2">
                  <c:v>190</c:v>
                </c:pt>
                <c:pt idx="3">
                  <c:v>155.9</c:v>
                </c:pt>
                <c:pt idx="4">
                  <c:v>219.1</c:v>
                </c:pt>
                <c:pt idx="5">
                  <c:v>270.8</c:v>
                </c:pt>
                <c:pt idx="6">
                  <c:v>156.9</c:v>
                </c:pt>
                <c:pt idx="7">
                  <c:v>143.1</c:v>
                </c:pt>
                <c:pt idx="8">
                  <c:v>160.1</c:v>
                </c:pt>
                <c:pt idx="9">
                  <c:v>197.1</c:v>
                </c:pt>
                <c:pt idx="10">
                  <c:v>242</c:v>
                </c:pt>
                <c:pt idx="11">
                  <c:v>212.8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133832"/>
        <c:axId val="563134224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2'!$E$666:$E$677</c:f>
              <c:numCache>
                <c:formatCode>#,##0.00</c:formatCode>
                <c:ptCount val="12"/>
                <c:pt idx="0">
                  <c:v>52.73</c:v>
                </c:pt>
                <c:pt idx="1">
                  <c:v>42.76</c:v>
                </c:pt>
                <c:pt idx="2">
                  <c:v>42.13</c:v>
                </c:pt>
                <c:pt idx="3">
                  <c:v>38.97</c:v>
                </c:pt>
                <c:pt idx="4">
                  <c:v>38.090000000000003</c:v>
                </c:pt>
                <c:pt idx="5">
                  <c:v>46.22</c:v>
                </c:pt>
                <c:pt idx="6">
                  <c:v>46.92</c:v>
                </c:pt>
                <c:pt idx="7">
                  <c:v>46.13</c:v>
                </c:pt>
                <c:pt idx="8">
                  <c:v>49.1</c:v>
                </c:pt>
                <c:pt idx="9">
                  <c:v>59.52</c:v>
                </c:pt>
                <c:pt idx="10">
                  <c:v>67.239999999999995</c:v>
                </c:pt>
                <c:pt idx="11">
                  <c:v>69.349999999999994</c:v>
                </c:pt>
              </c:numCache>
            </c:numRef>
          </c:val>
          <c:smooth val="0"/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2'!$B$667:$B$678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2'!$G$666:$G$677</c:f>
              <c:numCache>
                <c:formatCode>#,##0.00</c:formatCode>
                <c:ptCount val="12"/>
                <c:pt idx="0">
                  <c:v>86.02</c:v>
                </c:pt>
                <c:pt idx="1">
                  <c:v>68.27</c:v>
                </c:pt>
                <c:pt idx="2">
                  <c:v>53.46</c:v>
                </c:pt>
                <c:pt idx="3">
                  <c:v>51.96</c:v>
                </c:pt>
                <c:pt idx="4">
                  <c:v>54.69</c:v>
                </c:pt>
                <c:pt idx="5">
                  <c:v>58.05</c:v>
                </c:pt>
                <c:pt idx="6">
                  <c:v>57.82</c:v>
                </c:pt>
                <c:pt idx="7">
                  <c:v>55.59</c:v>
                </c:pt>
                <c:pt idx="8">
                  <c:v>56.23</c:v>
                </c:pt>
                <c:pt idx="9">
                  <c:v>64.78</c:v>
                </c:pt>
                <c:pt idx="10">
                  <c:v>70.11</c:v>
                </c:pt>
                <c:pt idx="11">
                  <c:v>78.760000000000005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133048"/>
        <c:axId val="563133440"/>
      </c:lineChart>
      <c:catAx>
        <c:axId val="56313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6313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313344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4217186266350849E-2"/>
              <c:y val="0.193783760900855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63133048"/>
        <c:crosses val="autoZero"/>
        <c:crossBetween val="between"/>
        <c:majorUnit val="20"/>
      </c:valAx>
      <c:catAx>
        <c:axId val="563133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3134224"/>
        <c:crosses val="autoZero"/>
        <c:auto val="0"/>
        <c:lblAlgn val="ctr"/>
        <c:lblOffset val="100"/>
        <c:noMultiLvlLbl val="0"/>
      </c:catAx>
      <c:valAx>
        <c:axId val="563134224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591383394148904"/>
              <c:y val="0.19915954054130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63133832"/>
        <c:crosses val="max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346057845935778E-2"/>
          <c:y val="3.0434976445587077E-2"/>
          <c:w val="0.81751139066557754"/>
          <c:h val="0.178262004895581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69608013961373E-2"/>
          <c:y val="9.4735033120859888E-2"/>
          <c:w val="0.85114500966620477"/>
          <c:h val="0.76347409698787649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2'!$D$682:$D$693</c:f>
              <c:numCache>
                <c:formatCode>#,##0\ \ \ \ \ \ \ \ \ \ \ \ \ _)</c:formatCode>
                <c:ptCount val="12"/>
                <c:pt idx="0">
                  <c:v>160</c:v>
                </c:pt>
                <c:pt idx="1">
                  <c:v>143.6</c:v>
                </c:pt>
                <c:pt idx="2">
                  <c:v>162.4</c:v>
                </c:pt>
                <c:pt idx="3">
                  <c:v>154.1</c:v>
                </c:pt>
                <c:pt idx="4">
                  <c:v>130.6</c:v>
                </c:pt>
                <c:pt idx="5">
                  <c:v>92.1</c:v>
                </c:pt>
                <c:pt idx="6">
                  <c:v>80.400000000000006</c:v>
                </c:pt>
                <c:pt idx="7">
                  <c:v>116.6</c:v>
                </c:pt>
                <c:pt idx="8">
                  <c:v>129.5</c:v>
                </c:pt>
                <c:pt idx="9">
                  <c:v>118.5</c:v>
                </c:pt>
                <c:pt idx="10">
                  <c:v>127.1</c:v>
                </c:pt>
                <c:pt idx="11">
                  <c:v>138.4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2'!$F$682:$F$693</c:f>
              <c:numCache>
                <c:formatCode>#,##0\ \ \ \ \ \ \ \ \ \ \ \ \ _)</c:formatCode>
                <c:ptCount val="12"/>
                <c:pt idx="0">
                  <c:v>145.5</c:v>
                </c:pt>
                <c:pt idx="1">
                  <c:v>223.5</c:v>
                </c:pt>
                <c:pt idx="2">
                  <c:v>229.8</c:v>
                </c:pt>
                <c:pt idx="3">
                  <c:v>169</c:v>
                </c:pt>
                <c:pt idx="4">
                  <c:v>96.8</c:v>
                </c:pt>
                <c:pt idx="5">
                  <c:v>92.3</c:v>
                </c:pt>
                <c:pt idx="6">
                  <c:v>159.1</c:v>
                </c:pt>
                <c:pt idx="7">
                  <c:v>176.9</c:v>
                </c:pt>
                <c:pt idx="8">
                  <c:v>166.2</c:v>
                </c:pt>
                <c:pt idx="9">
                  <c:v>110.5</c:v>
                </c:pt>
                <c:pt idx="10">
                  <c:v>90.5</c:v>
                </c:pt>
                <c:pt idx="11">
                  <c:v>146.19999999999999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897792"/>
        <c:axId val="470898184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2'!$E$682:$E$693</c:f>
              <c:numCache>
                <c:formatCode>#,##0.00</c:formatCode>
                <c:ptCount val="12"/>
                <c:pt idx="0">
                  <c:v>11.17</c:v>
                </c:pt>
                <c:pt idx="1">
                  <c:v>10.84</c:v>
                </c:pt>
                <c:pt idx="2">
                  <c:v>5.36</c:v>
                </c:pt>
                <c:pt idx="3">
                  <c:v>3.86</c:v>
                </c:pt>
                <c:pt idx="4">
                  <c:v>5.23</c:v>
                </c:pt>
                <c:pt idx="5">
                  <c:v>17.559999999999999</c:v>
                </c:pt>
                <c:pt idx="6">
                  <c:v>26.87</c:v>
                </c:pt>
                <c:pt idx="7">
                  <c:v>23.9</c:v>
                </c:pt>
                <c:pt idx="8">
                  <c:v>26.83</c:v>
                </c:pt>
                <c:pt idx="9">
                  <c:v>38.17</c:v>
                </c:pt>
                <c:pt idx="10">
                  <c:v>34.909999999999997</c:v>
                </c:pt>
                <c:pt idx="11">
                  <c:v>40.31</c:v>
                </c:pt>
              </c:numCache>
            </c:numRef>
          </c:val>
          <c:smooth val="0"/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2'!$B$683:$B$694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2'!$G$682:$G$693</c:f>
              <c:numCache>
                <c:formatCode>#,##0.00</c:formatCode>
                <c:ptCount val="12"/>
                <c:pt idx="0">
                  <c:v>51.36</c:v>
                </c:pt>
                <c:pt idx="1">
                  <c:v>28.53</c:v>
                </c:pt>
                <c:pt idx="2">
                  <c:v>19.29</c:v>
                </c:pt>
                <c:pt idx="3">
                  <c:v>26.89</c:v>
                </c:pt>
                <c:pt idx="4">
                  <c:v>30.57</c:v>
                </c:pt>
                <c:pt idx="5">
                  <c:v>36.44</c:v>
                </c:pt>
                <c:pt idx="6">
                  <c:v>36.14</c:v>
                </c:pt>
                <c:pt idx="7">
                  <c:v>33.5</c:v>
                </c:pt>
                <c:pt idx="8">
                  <c:v>30.93</c:v>
                </c:pt>
                <c:pt idx="9">
                  <c:v>35.31</c:v>
                </c:pt>
                <c:pt idx="10">
                  <c:v>45.2</c:v>
                </c:pt>
                <c:pt idx="11">
                  <c:v>36.299999999999997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897008"/>
        <c:axId val="470897400"/>
      </c:lineChart>
      <c:catAx>
        <c:axId val="47089700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70897400"/>
        <c:crosses val="autoZero"/>
        <c:auto val="0"/>
        <c:lblAlgn val="ctr"/>
        <c:lblOffset val="100"/>
        <c:tickMarkSkip val="1"/>
        <c:noMultiLvlLbl val="0"/>
      </c:catAx>
      <c:valAx>
        <c:axId val="470897400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897008"/>
        <c:crosses val="autoZero"/>
        <c:crossBetween val="between"/>
        <c:majorUnit val="20"/>
      </c:valAx>
      <c:catAx>
        <c:axId val="4708977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70898184"/>
        <c:crosses val="autoZero"/>
        <c:auto val="0"/>
        <c:lblAlgn val="ctr"/>
        <c:lblOffset val="100"/>
        <c:noMultiLvlLbl val="0"/>
      </c:catAx>
      <c:valAx>
        <c:axId val="470898184"/>
        <c:scaling>
          <c:orientation val="maxMin"/>
          <c:max val="5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897792"/>
        <c:crosses val="max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DD5B5"/>
              </a:solidFill>
            </c:spPr>
          </c:dPt>
          <c:dPt>
            <c:idx val="1"/>
            <c:bubble3D val="0"/>
            <c:spPr>
              <a:solidFill>
                <a:srgbClr val="00B0F0"/>
              </a:solidFill>
            </c:spPr>
          </c:dPt>
          <c:dPt>
            <c:idx val="2"/>
            <c:bubble3D val="0"/>
            <c:spPr>
              <a:solidFill>
                <a:srgbClr val="C0C0C0"/>
              </a:solidFill>
            </c:spPr>
          </c:dPt>
          <c:dPt>
            <c:idx val="3"/>
            <c:bubble3D val="0"/>
            <c:spPr>
              <a:solidFill>
                <a:srgbClr val="C0000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Pt>
            <c:idx val="5"/>
            <c:bubble3D val="0"/>
            <c:spPr>
              <a:solidFill>
                <a:srgbClr val="008080"/>
              </a:solidFill>
            </c:spPr>
          </c:dPt>
          <c:dLbls>
            <c:dLbl>
              <c:idx val="0"/>
              <c:layout>
                <c:manualLayout>
                  <c:x val="0.23245055850576818"/>
                  <c:y val="-9.2453810246196283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425925925925927"/>
                  <c:y val="0.11574074074074078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141696677450206"/>
                  <c:y val="0.12906712349029767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5644112799853507"/>
                  <c:y val="4.2847855027295101E-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6677145008036787"/>
                  <c:y val="-3.332576547197655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6795865633074936"/>
                  <c:y val="-0.117955439056356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2'!$C$198:$C$205</c:f>
              <c:strCache>
                <c:ptCount val="8"/>
                <c:pt idx="0">
                  <c:v>Ciclo Combinado</c:v>
                </c:pt>
                <c:pt idx="1">
                  <c:v>Hidráulica</c:v>
                </c:pt>
                <c:pt idx="2">
                  <c:v>Turbinación bombeo</c:v>
                </c:pt>
                <c:pt idx="3">
                  <c:v>Carbón</c:v>
                </c:pt>
                <c:pt idx="4">
                  <c:v>Eólica</c:v>
                </c:pt>
                <c:pt idx="5">
                  <c:v>Consumo Bombeo</c:v>
                </c:pt>
                <c:pt idx="6">
                  <c:v>Nuclear</c:v>
                </c:pt>
                <c:pt idx="7">
                  <c:v>Cogeneración, otras renovables y residuos</c:v>
                </c:pt>
              </c:strCache>
            </c:strRef>
          </c:cat>
          <c:val>
            <c:numRef>
              <c:f>'Data 2'!$D$198:$D$205</c:f>
              <c:numCache>
                <c:formatCode>0%</c:formatCode>
                <c:ptCount val="8"/>
                <c:pt idx="0">
                  <c:v>0.31513612709581684</c:v>
                </c:pt>
                <c:pt idx="1">
                  <c:v>0.27285099656629563</c:v>
                </c:pt>
                <c:pt idx="2">
                  <c:v>0.19626991594269733</c:v>
                </c:pt>
                <c:pt idx="3">
                  <c:v>0.15701756795283131</c:v>
                </c:pt>
                <c:pt idx="4">
                  <c:v>3.0346349131524262E-2</c:v>
                </c:pt>
                <c:pt idx="5">
                  <c:v>2.7017868165087777E-2</c:v>
                </c:pt>
                <c:pt idx="6">
                  <c:v>1.1104872657838722E-3</c:v>
                </c:pt>
                <c:pt idx="7">
                  <c:v>2.5068787996279066E-4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9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1'!$C$18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1'!$D$18:$O$18</c:f>
              <c:numCache>
                <c:formatCode>#,##0.00</c:formatCode>
                <c:ptCount val="12"/>
                <c:pt idx="0">
                  <c:v>1.48</c:v>
                </c:pt>
                <c:pt idx="1">
                  <c:v>1.82</c:v>
                </c:pt>
                <c:pt idx="2">
                  <c:v>2.2200000000000002</c:v>
                </c:pt>
                <c:pt idx="3">
                  <c:v>2.4</c:v>
                </c:pt>
                <c:pt idx="4">
                  <c:v>1.45</c:v>
                </c:pt>
                <c:pt idx="5">
                  <c:v>0.69</c:v>
                </c:pt>
                <c:pt idx="6">
                  <c:v>1.1399999999999999</c:v>
                </c:pt>
                <c:pt idx="7">
                  <c:v>1.86</c:v>
                </c:pt>
                <c:pt idx="8">
                  <c:v>1.55</c:v>
                </c:pt>
                <c:pt idx="9">
                  <c:v>1.1399999999999999</c:v>
                </c:pt>
                <c:pt idx="10">
                  <c:v>0.78</c:v>
                </c:pt>
                <c:pt idx="11">
                  <c:v>1.08</c:v>
                </c:pt>
              </c:numCache>
            </c:numRef>
          </c:val>
        </c:ser>
        <c:ser>
          <c:idx val="6"/>
          <c:order val="1"/>
          <c:tx>
            <c:strRef>
              <c:f>'Data 1'!$C$21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1'!$D$21:$O$21</c:f>
              <c:numCache>
                <c:formatCode>0.00</c:formatCode>
                <c:ptCount val="12"/>
                <c:pt idx="0">
                  <c:v>0.27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0.02</c:v>
                </c:pt>
                <c:pt idx="8">
                  <c:v>0.03</c:v>
                </c:pt>
                <c:pt idx="9">
                  <c:v>0.66</c:v>
                </c:pt>
                <c:pt idx="10">
                  <c:v>0.17</c:v>
                </c:pt>
                <c:pt idx="11">
                  <c:v>0.03</c:v>
                </c:pt>
              </c:numCache>
            </c:numRef>
          </c:val>
        </c:ser>
        <c:ser>
          <c:idx val="2"/>
          <c:order val="2"/>
          <c:tx>
            <c:strRef>
              <c:f>'Data 1'!$C$22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1'!$D$22:$O$22</c:f>
              <c:numCache>
                <c:formatCode>0.00</c:formatCode>
                <c:ptCount val="12"/>
                <c:pt idx="0">
                  <c:v>0.87</c:v>
                </c:pt>
                <c:pt idx="1">
                  <c:v>0.65</c:v>
                </c:pt>
                <c:pt idx="2">
                  <c:v>0.52</c:v>
                </c:pt>
                <c:pt idx="3">
                  <c:v>0.69</c:v>
                </c:pt>
                <c:pt idx="4">
                  <c:v>0.65</c:v>
                </c:pt>
                <c:pt idx="5">
                  <c:v>0.5</c:v>
                </c:pt>
                <c:pt idx="6">
                  <c:v>0.43</c:v>
                </c:pt>
                <c:pt idx="7">
                  <c:v>0.46</c:v>
                </c:pt>
                <c:pt idx="8">
                  <c:v>0.47</c:v>
                </c:pt>
                <c:pt idx="9">
                  <c:v>0.82</c:v>
                </c:pt>
                <c:pt idx="10">
                  <c:v>0.6</c:v>
                </c:pt>
                <c:pt idx="11">
                  <c:v>0.94</c:v>
                </c:pt>
              </c:numCache>
            </c:numRef>
          </c:val>
        </c:ser>
        <c:ser>
          <c:idx val="1"/>
          <c:order val="3"/>
          <c:tx>
            <c:strRef>
              <c:f>'Data 1'!$C$19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1'!$D$19:$O$19</c:f>
              <c:numCache>
                <c:formatCode>#,##0.00</c:formatCode>
                <c:ptCount val="12"/>
                <c:pt idx="0">
                  <c:v>0.17</c:v>
                </c:pt>
                <c:pt idx="1">
                  <c:v>0.24</c:v>
                </c:pt>
                <c:pt idx="2">
                  <c:v>0.14000000000000001</c:v>
                </c:pt>
                <c:pt idx="3">
                  <c:v>0.09</c:v>
                </c:pt>
                <c:pt idx="4">
                  <c:v>0.03</c:v>
                </c:pt>
                <c:pt idx="5">
                  <c:v>0.02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0.12</c:v>
                </c:pt>
                <c:pt idx="10">
                  <c:v>0.08</c:v>
                </c:pt>
                <c:pt idx="11">
                  <c:v>0.05</c:v>
                </c:pt>
              </c:numCache>
            </c:numRef>
          </c:val>
        </c:ser>
        <c:ser>
          <c:idx val="3"/>
          <c:order val="4"/>
          <c:tx>
            <c:strRef>
              <c:f>'Data 1'!$C$24</c:f>
              <c:strCache>
                <c:ptCount val="1"/>
                <c:pt idx="0">
                  <c:v>Coste desvíos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1'!$D$24:$O$24</c:f>
              <c:numCache>
                <c:formatCode>0.00</c:formatCode>
                <c:ptCount val="12"/>
                <c:pt idx="0">
                  <c:v>0.3</c:v>
                </c:pt>
                <c:pt idx="1">
                  <c:v>0.37</c:v>
                </c:pt>
                <c:pt idx="2">
                  <c:v>0.34</c:v>
                </c:pt>
                <c:pt idx="3">
                  <c:v>0.25</c:v>
                </c:pt>
                <c:pt idx="4">
                  <c:v>0.14000000000000001</c:v>
                </c:pt>
                <c:pt idx="5">
                  <c:v>0.17</c:v>
                </c:pt>
                <c:pt idx="6">
                  <c:v>0.18</c:v>
                </c:pt>
                <c:pt idx="7">
                  <c:v>0.24</c:v>
                </c:pt>
                <c:pt idx="8">
                  <c:v>0.23</c:v>
                </c:pt>
                <c:pt idx="9">
                  <c:v>0.26</c:v>
                </c:pt>
                <c:pt idx="10">
                  <c:v>0.17</c:v>
                </c:pt>
                <c:pt idx="11">
                  <c:v>0.38</c:v>
                </c:pt>
              </c:numCache>
            </c:numRef>
          </c:val>
        </c:ser>
        <c:ser>
          <c:idx val="5"/>
          <c:order val="6"/>
          <c:tx>
            <c:strRef>
              <c:f>'Data 1'!$C$25</c:f>
              <c:strCache>
                <c:ptCount val="1"/>
                <c:pt idx="0">
                  <c:v>Saldo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1'!$D$6:$O$6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1'!$D$25:$O$25</c:f>
              <c:numCache>
                <c:formatCode>0.00</c:formatCode>
                <c:ptCount val="12"/>
                <c:pt idx="0">
                  <c:v>-0.11</c:v>
                </c:pt>
                <c:pt idx="1">
                  <c:v>-0.15</c:v>
                </c:pt>
                <c:pt idx="2">
                  <c:v>-7.0000000000000007E-2</c:v>
                </c:pt>
                <c:pt idx="3">
                  <c:v>-0.1</c:v>
                </c:pt>
                <c:pt idx="4">
                  <c:v>-0.08</c:v>
                </c:pt>
                <c:pt idx="5">
                  <c:v>-7.0000000000000007E-2</c:v>
                </c:pt>
                <c:pt idx="6">
                  <c:v>-7.0000000000000007E-2</c:v>
                </c:pt>
                <c:pt idx="7">
                  <c:v>-7.0000000000000007E-2</c:v>
                </c:pt>
                <c:pt idx="8">
                  <c:v>-7.0000000000000007E-2</c:v>
                </c:pt>
                <c:pt idx="9">
                  <c:v>-0.13</c:v>
                </c:pt>
                <c:pt idx="10">
                  <c:v>-0.05</c:v>
                </c:pt>
                <c:pt idx="11">
                  <c:v>-0.1</c:v>
                </c:pt>
              </c:numCache>
            </c:numRef>
          </c:val>
        </c:ser>
        <c:ser>
          <c:idx val="7"/>
          <c:order val="7"/>
          <c:tx>
            <c:strRef>
              <c:f>'Data 1'!$C$26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val>
            <c:numRef>
              <c:f>'Data 1'!$D$26:$O$26</c:f>
              <c:numCache>
                <c:formatCode>0.00</c:formatCode>
                <c:ptCount val="12"/>
                <c:pt idx="0">
                  <c:v>-7.0000000000000007E-2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-0.06</c:v>
                </c:pt>
                <c:pt idx="4">
                  <c:v>-0.05</c:v>
                </c:pt>
                <c:pt idx="5">
                  <c:v>-0.05</c:v>
                </c:pt>
                <c:pt idx="6">
                  <c:v>-0.05</c:v>
                </c:pt>
                <c:pt idx="7">
                  <c:v>-0.05</c:v>
                </c:pt>
                <c:pt idx="8">
                  <c:v>-0.05</c:v>
                </c:pt>
                <c:pt idx="9">
                  <c:v>-0.06</c:v>
                </c:pt>
                <c:pt idx="10">
                  <c:v>-0.06</c:v>
                </c:pt>
                <c:pt idx="11">
                  <c:v>-0.08</c:v>
                </c:pt>
              </c:numCache>
            </c:numRef>
          </c:val>
        </c:ser>
        <c:ser>
          <c:idx val="8"/>
          <c:order val="8"/>
          <c:tx>
            <c:strRef>
              <c:f>'Data 1'!$C$23</c:f>
              <c:strCache>
                <c:ptCount val="1"/>
                <c:pt idx="0">
                  <c:v>Incumplimiento de energía de balance</c:v>
                </c:pt>
              </c:strCache>
            </c:strRef>
          </c:tx>
          <c:invertIfNegative val="0"/>
          <c:val>
            <c:numRef>
              <c:f>'Data 1'!$D$23:$O$23</c:f>
              <c:numCache>
                <c:formatCode>0.00</c:formatCode>
                <c:ptCount val="12"/>
                <c:pt idx="0">
                  <c:v>-0.05</c:v>
                </c:pt>
                <c:pt idx="1">
                  <c:v>-0.04</c:v>
                </c:pt>
                <c:pt idx="2">
                  <c:v>-0.03</c:v>
                </c:pt>
                <c:pt idx="3">
                  <c:v>-0.02</c:v>
                </c:pt>
                <c:pt idx="4">
                  <c:v>-0.02</c:v>
                </c:pt>
                <c:pt idx="5">
                  <c:v>-0.03</c:v>
                </c:pt>
                <c:pt idx="6">
                  <c:v>-0.03</c:v>
                </c:pt>
                <c:pt idx="7">
                  <c:v>-0.02</c:v>
                </c:pt>
                <c:pt idx="8">
                  <c:v>-0.02</c:v>
                </c:pt>
                <c:pt idx="9">
                  <c:v>-0.04</c:v>
                </c:pt>
                <c:pt idx="10">
                  <c:v>-0.04</c:v>
                </c:pt>
                <c:pt idx="11">
                  <c:v>-0.05</c:v>
                </c:pt>
              </c:numCache>
            </c:numRef>
          </c:val>
        </c:ser>
        <c:ser>
          <c:idx val="9"/>
          <c:order val="9"/>
          <c:tx>
            <c:strRef>
              <c:f>'Data 1'!$C$27</c:f>
              <c:strCache>
                <c:ptCount val="1"/>
                <c:pt idx="0">
                  <c:v>Saldo PO 14.6</c:v>
                </c:pt>
              </c:strCache>
            </c:strRef>
          </c:tx>
          <c:invertIfNegative val="0"/>
          <c:val>
            <c:numRef>
              <c:f>'Data 1'!$D$27:$O$27</c:f>
              <c:numCache>
                <c:formatCode>0.00</c:formatCode>
                <c:ptCount val="12"/>
                <c:pt idx="0">
                  <c:v>0.03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2934760"/>
        <c:axId val="512935152"/>
      </c:barChart>
      <c:lineChart>
        <c:grouping val="standard"/>
        <c:varyColors val="0"/>
        <c:ser>
          <c:idx val="4"/>
          <c:order val="5"/>
          <c:tx>
            <c:strRef>
              <c:f>'Data 1'!$C$29</c:f>
              <c:strCache>
                <c:ptCount val="1"/>
                <c:pt idx="0">
                  <c:v>Repercusión media en 2017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1'!$D$29:$O$29</c:f>
              <c:numCache>
                <c:formatCode>#,##0.00</c:formatCode>
                <c:ptCount val="12"/>
                <c:pt idx="0">
                  <c:v>2.37</c:v>
                </c:pt>
                <c:pt idx="1">
                  <c:v>2.37</c:v>
                </c:pt>
                <c:pt idx="2">
                  <c:v>2.37</c:v>
                </c:pt>
                <c:pt idx="3">
                  <c:v>2.37</c:v>
                </c:pt>
                <c:pt idx="4">
                  <c:v>2.37</c:v>
                </c:pt>
                <c:pt idx="5">
                  <c:v>2.37</c:v>
                </c:pt>
                <c:pt idx="6">
                  <c:v>2.37</c:v>
                </c:pt>
                <c:pt idx="7">
                  <c:v>2.37</c:v>
                </c:pt>
                <c:pt idx="8">
                  <c:v>2.37</c:v>
                </c:pt>
                <c:pt idx="9">
                  <c:v>2.37</c:v>
                </c:pt>
                <c:pt idx="10">
                  <c:v>2.37</c:v>
                </c:pt>
                <c:pt idx="11">
                  <c:v>2.37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934760"/>
        <c:axId val="512935152"/>
      </c:lineChart>
      <c:catAx>
        <c:axId val="512934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1293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935152"/>
        <c:scaling>
          <c:orientation val="minMax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1293476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4713995770771567E-2"/>
          <c:y val="3.1413592857607274E-2"/>
          <c:w val="0.96268403696501514"/>
          <c:h val="0.17332621557898484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008080"/>
              </a:solidFill>
            </c:spPr>
          </c:dPt>
          <c:dPt>
            <c:idx val="2"/>
            <c:bubble3D val="0"/>
            <c:spPr>
              <a:solidFill>
                <a:srgbClr val="FDD5B5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00B050"/>
              </a:solidFill>
            </c:spPr>
          </c:dPt>
          <c:dPt>
            <c:idx val="5"/>
            <c:bubble3D val="0"/>
            <c:spPr>
              <a:solidFill>
                <a:srgbClr val="C0C0C0"/>
              </a:solidFill>
            </c:spPr>
          </c:dPt>
          <c:dPt>
            <c:idx val="6"/>
            <c:bubble3D val="0"/>
            <c:spPr>
              <a:solidFill>
                <a:srgbClr val="7030A0"/>
              </a:solidFill>
            </c:spPr>
          </c:dPt>
          <c:dPt>
            <c:idx val="7"/>
            <c:bubble3D val="0"/>
            <c:spPr>
              <a:solidFill>
                <a:srgbClr val="F79646"/>
              </a:solidFill>
            </c:spPr>
          </c:dPt>
          <c:dLbls>
            <c:dLbl>
              <c:idx val="0"/>
              <c:layout>
                <c:manualLayout>
                  <c:x val="0.23108010955152331"/>
                  <c:y val="-0.10617602069623956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64327285176295"/>
                  <c:y val="0.11148182748342898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9122703412073491"/>
                  <c:y val="0.14405650401913581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851840123245464"/>
                  <c:y val="4.728481625585581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5559654228004108"/>
                  <c:y val="9.4402639044304602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8115942028985507"/>
                  <c:y val="-6.51890482398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3768115942028986"/>
                  <c:y val="-0.15645371577574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2'!$F$198:$F$205</c:f>
              <c:strCache>
                <c:ptCount val="8"/>
                <c:pt idx="0">
                  <c:v>Carbón</c:v>
                </c:pt>
                <c:pt idx="1">
                  <c:v>Consumo Bombeo</c:v>
                </c:pt>
                <c:pt idx="2">
                  <c:v>Ciclo Combinado</c:v>
                </c:pt>
                <c:pt idx="3">
                  <c:v>Hidráulica</c:v>
                </c:pt>
                <c:pt idx="4">
                  <c:v>Eólica</c:v>
                </c:pt>
                <c:pt idx="5">
                  <c:v>Turbinación bombeo</c:v>
                </c:pt>
                <c:pt idx="6">
                  <c:v>Cogeneración, otras renovables y residuos</c:v>
                </c:pt>
                <c:pt idx="7">
                  <c:v>Nuclear</c:v>
                </c:pt>
              </c:strCache>
            </c:strRef>
          </c:cat>
          <c:val>
            <c:numRef>
              <c:f>'Data 2'!$E$198:$E$205</c:f>
              <c:numCache>
                <c:formatCode>0%</c:formatCode>
                <c:ptCount val="8"/>
                <c:pt idx="0">
                  <c:v>0.30589889708833756</c:v>
                </c:pt>
                <c:pt idx="1">
                  <c:v>0.26835123537068317</c:v>
                </c:pt>
                <c:pt idx="2">
                  <c:v>0.21604644840963361</c:v>
                </c:pt>
                <c:pt idx="3">
                  <c:v>0.10193830316257331</c:v>
                </c:pt>
                <c:pt idx="4">
                  <c:v>6.3995506635684818E-2</c:v>
                </c:pt>
                <c:pt idx="5">
                  <c:v>3.8683958036096394E-2</c:v>
                </c:pt>
                <c:pt idx="6">
                  <c:v>3.2900772276230066E-3</c:v>
                </c:pt>
                <c:pt idx="7">
                  <c:v>1.7955740693681109E-3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8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01048191659744E-2"/>
          <c:y val="0.28100663887602284"/>
          <c:w val="0.8558301817704097"/>
          <c:h val="0.52352407820680169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2'!$D$701:$D$712</c:f>
              <c:numCache>
                <c:formatCode>#,##0\ \ \ \ \ \ \ \ \ \ \ \ \ _)</c:formatCode>
                <c:ptCount val="12"/>
                <c:pt idx="0">
                  <c:v>106.6</c:v>
                </c:pt>
                <c:pt idx="1">
                  <c:v>113.5</c:v>
                </c:pt>
                <c:pt idx="2">
                  <c:v>115.48</c:v>
                </c:pt>
                <c:pt idx="3">
                  <c:v>81.59</c:v>
                </c:pt>
                <c:pt idx="4">
                  <c:v>59.7</c:v>
                </c:pt>
                <c:pt idx="5">
                  <c:v>79.28</c:v>
                </c:pt>
                <c:pt idx="6">
                  <c:v>141.13</c:v>
                </c:pt>
                <c:pt idx="7">
                  <c:v>72.099999999999994</c:v>
                </c:pt>
                <c:pt idx="8">
                  <c:v>155.19999999999999</c:v>
                </c:pt>
                <c:pt idx="9">
                  <c:v>70.97</c:v>
                </c:pt>
                <c:pt idx="10">
                  <c:v>129.25</c:v>
                </c:pt>
                <c:pt idx="11">
                  <c:v>58.5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2'!$F$701:$F$712</c:f>
              <c:numCache>
                <c:formatCode>#,##0\ \ \ \ \ \ \ \ \ \ \ \ \ _)</c:formatCode>
                <c:ptCount val="12"/>
                <c:pt idx="0">
                  <c:v>151.5</c:v>
                </c:pt>
                <c:pt idx="1">
                  <c:v>31.9</c:v>
                </c:pt>
                <c:pt idx="2">
                  <c:v>42.5</c:v>
                </c:pt>
                <c:pt idx="3">
                  <c:v>33.4</c:v>
                </c:pt>
                <c:pt idx="4">
                  <c:v>41.1</c:v>
                </c:pt>
                <c:pt idx="5">
                  <c:v>177.1</c:v>
                </c:pt>
                <c:pt idx="6">
                  <c:v>65.3</c:v>
                </c:pt>
                <c:pt idx="7">
                  <c:v>61.1</c:v>
                </c:pt>
                <c:pt idx="8">
                  <c:v>38.9</c:v>
                </c:pt>
                <c:pt idx="9">
                  <c:v>55</c:v>
                </c:pt>
                <c:pt idx="10">
                  <c:v>107.7</c:v>
                </c:pt>
                <c:pt idx="11">
                  <c:v>200.5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900536"/>
        <c:axId val="470900928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2'!$E$701:$E$712</c:f>
              <c:numCache>
                <c:formatCode>#,##0.00</c:formatCode>
                <c:ptCount val="12"/>
                <c:pt idx="0">
                  <c:v>48.94</c:v>
                </c:pt>
                <c:pt idx="1">
                  <c:v>37.35</c:v>
                </c:pt>
                <c:pt idx="2">
                  <c:v>37.47</c:v>
                </c:pt>
                <c:pt idx="3">
                  <c:v>35.81</c:v>
                </c:pt>
                <c:pt idx="4">
                  <c:v>35.24</c:v>
                </c:pt>
                <c:pt idx="5">
                  <c:v>45.44</c:v>
                </c:pt>
                <c:pt idx="6">
                  <c:v>45.58</c:v>
                </c:pt>
                <c:pt idx="7">
                  <c:v>46.12</c:v>
                </c:pt>
                <c:pt idx="8">
                  <c:v>50.61</c:v>
                </c:pt>
                <c:pt idx="9">
                  <c:v>58.41</c:v>
                </c:pt>
                <c:pt idx="10">
                  <c:v>65</c:v>
                </c:pt>
                <c:pt idx="11">
                  <c:v>67.599999999999994</c:v>
                </c:pt>
              </c:numCache>
            </c:numRef>
          </c:val>
          <c:smooth val="0"/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2'!$G$701:$G$712</c:f>
              <c:numCache>
                <c:formatCode>#,##0.00</c:formatCode>
                <c:ptCount val="12"/>
                <c:pt idx="0">
                  <c:v>84.93</c:v>
                </c:pt>
                <c:pt idx="1">
                  <c:v>75.52</c:v>
                </c:pt>
                <c:pt idx="2">
                  <c:v>52.28</c:v>
                </c:pt>
                <c:pt idx="3">
                  <c:v>50.17</c:v>
                </c:pt>
                <c:pt idx="4">
                  <c:v>52.77</c:v>
                </c:pt>
                <c:pt idx="5">
                  <c:v>57.93</c:v>
                </c:pt>
                <c:pt idx="6">
                  <c:v>57.39</c:v>
                </c:pt>
                <c:pt idx="7">
                  <c:v>54.65</c:v>
                </c:pt>
                <c:pt idx="8">
                  <c:v>54.69</c:v>
                </c:pt>
                <c:pt idx="9">
                  <c:v>61.51</c:v>
                </c:pt>
                <c:pt idx="10">
                  <c:v>71</c:v>
                </c:pt>
                <c:pt idx="11">
                  <c:v>75.209999999999994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899752"/>
        <c:axId val="470900144"/>
      </c:lineChart>
      <c:catAx>
        <c:axId val="47089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7090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9001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3.7340852663687314E-2"/>
              <c:y val="0.1477350625289485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70899752"/>
        <c:crosses val="autoZero"/>
        <c:crossBetween val="between"/>
        <c:majorUnit val="20"/>
      </c:valAx>
      <c:catAx>
        <c:axId val="470900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900928"/>
        <c:crosses val="autoZero"/>
        <c:auto val="0"/>
        <c:lblAlgn val="ctr"/>
        <c:lblOffset val="100"/>
        <c:noMultiLvlLbl val="0"/>
      </c:catAx>
      <c:valAx>
        <c:axId val="470900928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203740606295622"/>
              <c:y val="0.187515544514154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70900536"/>
        <c:crosses val="max"/>
        <c:crossBetween val="between"/>
        <c:majorUnit val="100"/>
        <c:minorUnit val="4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7872429394921592E-2"/>
          <c:y val="3.0303254492590647E-2"/>
          <c:w val="0.81063903477098098"/>
          <c:h val="0.1774904905994595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250172675783944E-2"/>
          <c:y val="8.0883124903504702E-2"/>
          <c:w val="0.84701174195330842"/>
          <c:h val="0.8161795584375483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2'!$B$716:$B$727</c:f>
              <c:strCache>
                <c:ptCount val="12"/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'Data 2'!$D$717:$D$728</c:f>
              <c:numCache>
                <c:formatCode>#,##0\ \ \ \ \ \ \ \ \ \ \ \ \ _)</c:formatCode>
                <c:ptCount val="12"/>
                <c:pt idx="0">
                  <c:v>44.56</c:v>
                </c:pt>
                <c:pt idx="1">
                  <c:v>34.229999999999997</c:v>
                </c:pt>
                <c:pt idx="2">
                  <c:v>48.7</c:v>
                </c:pt>
                <c:pt idx="3">
                  <c:v>30.14</c:v>
                </c:pt>
                <c:pt idx="4">
                  <c:v>20.350000000000001</c:v>
                </c:pt>
                <c:pt idx="5">
                  <c:v>25.6</c:v>
                </c:pt>
                <c:pt idx="6">
                  <c:v>38.76</c:v>
                </c:pt>
                <c:pt idx="7">
                  <c:v>53.68</c:v>
                </c:pt>
                <c:pt idx="8">
                  <c:v>68.59</c:v>
                </c:pt>
                <c:pt idx="9">
                  <c:v>37.590000000000003</c:v>
                </c:pt>
                <c:pt idx="10">
                  <c:v>22.71</c:v>
                </c:pt>
                <c:pt idx="11">
                  <c:v>40.159999999999997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2'!$B$716:$B$727</c:f>
              <c:strCache>
                <c:ptCount val="12"/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</c:strCache>
            </c:strRef>
          </c:cat>
          <c:val>
            <c:numRef>
              <c:f>'Data 2'!$F$717:$F$728</c:f>
              <c:numCache>
                <c:formatCode>#,##0\ \ \ \ \ \ \ \ \ \ \ \ \ _)</c:formatCode>
                <c:ptCount val="12"/>
                <c:pt idx="0">
                  <c:v>47.1</c:v>
                </c:pt>
                <c:pt idx="1">
                  <c:v>110.6</c:v>
                </c:pt>
                <c:pt idx="2">
                  <c:v>132.6</c:v>
                </c:pt>
                <c:pt idx="3">
                  <c:v>75.099999999999994</c:v>
                </c:pt>
                <c:pt idx="4">
                  <c:v>24.1</c:v>
                </c:pt>
                <c:pt idx="5">
                  <c:v>39</c:v>
                </c:pt>
                <c:pt idx="6">
                  <c:v>75.400000000000006</c:v>
                </c:pt>
                <c:pt idx="7">
                  <c:v>98.1</c:v>
                </c:pt>
                <c:pt idx="8">
                  <c:v>70</c:v>
                </c:pt>
                <c:pt idx="9">
                  <c:v>23.3</c:v>
                </c:pt>
                <c:pt idx="10">
                  <c:v>20.8</c:v>
                </c:pt>
                <c:pt idx="11">
                  <c:v>43.4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902496"/>
        <c:axId val="470902888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2'!$B$718:$B$729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2'!$E$717:$E$728</c:f>
              <c:numCache>
                <c:formatCode>#,##0.00</c:formatCode>
                <c:ptCount val="12"/>
                <c:pt idx="0">
                  <c:v>14.42</c:v>
                </c:pt>
                <c:pt idx="1">
                  <c:v>16.170000000000002</c:v>
                </c:pt>
                <c:pt idx="2">
                  <c:v>13.89</c:v>
                </c:pt>
                <c:pt idx="3">
                  <c:v>4.88</c:v>
                </c:pt>
                <c:pt idx="4">
                  <c:v>12.85</c:v>
                </c:pt>
                <c:pt idx="5">
                  <c:v>24.86</c:v>
                </c:pt>
                <c:pt idx="6">
                  <c:v>31.9</c:v>
                </c:pt>
                <c:pt idx="7">
                  <c:v>26.9</c:v>
                </c:pt>
                <c:pt idx="8">
                  <c:v>32.700000000000003</c:v>
                </c:pt>
                <c:pt idx="9">
                  <c:v>42.43</c:v>
                </c:pt>
                <c:pt idx="10">
                  <c:v>39.590000000000003</c:v>
                </c:pt>
                <c:pt idx="11">
                  <c:v>47.52</c:v>
                </c:pt>
              </c:numCache>
            </c:numRef>
          </c:val>
          <c:smooth val="0"/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2'!$B$718:$B$729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2'!$G$717:$G$728</c:f>
              <c:numCache>
                <c:formatCode>#,##0.00</c:formatCode>
                <c:ptCount val="12"/>
                <c:pt idx="0">
                  <c:v>56.51</c:v>
                </c:pt>
                <c:pt idx="1">
                  <c:v>39.28</c:v>
                </c:pt>
                <c:pt idx="2">
                  <c:v>30.86</c:v>
                </c:pt>
                <c:pt idx="3">
                  <c:v>38.92</c:v>
                </c:pt>
                <c:pt idx="4">
                  <c:v>37.51</c:v>
                </c:pt>
                <c:pt idx="5">
                  <c:v>38.299999999999997</c:v>
                </c:pt>
                <c:pt idx="6">
                  <c:v>40</c:v>
                </c:pt>
                <c:pt idx="7">
                  <c:v>35.94</c:v>
                </c:pt>
                <c:pt idx="8">
                  <c:v>36.51</c:v>
                </c:pt>
                <c:pt idx="9">
                  <c:v>38.94</c:v>
                </c:pt>
                <c:pt idx="10">
                  <c:v>48.68</c:v>
                </c:pt>
                <c:pt idx="11">
                  <c:v>37.020000000000003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1712"/>
        <c:axId val="470902104"/>
      </c:lineChart>
      <c:catAx>
        <c:axId val="47090171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470902104"/>
        <c:crosses val="autoZero"/>
        <c:auto val="0"/>
        <c:lblAlgn val="ctr"/>
        <c:lblOffset val="100"/>
        <c:tickMarkSkip val="1"/>
        <c:noMultiLvlLbl val="0"/>
      </c:catAx>
      <c:valAx>
        <c:axId val="470902104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901712"/>
        <c:crosses val="autoZero"/>
        <c:crossBetween val="between"/>
        <c:majorUnit val="20"/>
      </c:valAx>
      <c:catAx>
        <c:axId val="470902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70902888"/>
        <c:crosses val="autoZero"/>
        <c:auto val="0"/>
        <c:lblAlgn val="ctr"/>
        <c:lblOffset val="100"/>
        <c:noMultiLvlLbl val="0"/>
      </c:catAx>
      <c:valAx>
        <c:axId val="470902888"/>
        <c:scaling>
          <c:orientation val="maxMin"/>
          <c:max val="5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902496"/>
        <c:crosses val="max"/>
        <c:crossBetween val="between"/>
        <c:majorUnit val="100"/>
        <c:minorUnit val="4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1200" verticalDpi="12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DD5B5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solidFill>
                <a:srgbClr val="00B0F0"/>
              </a:solidFill>
            </c:spPr>
          </c:dPt>
          <c:dPt>
            <c:idx val="3"/>
            <c:bubble3D val="0"/>
            <c:spPr>
              <a:solidFill>
                <a:srgbClr val="BFBFBF"/>
              </a:solidFill>
            </c:spPr>
          </c:dPt>
          <c:dPt>
            <c:idx val="4"/>
            <c:bubble3D val="0"/>
            <c:spPr>
              <a:solidFill>
                <a:srgbClr val="008080"/>
              </a:solidFill>
            </c:spPr>
          </c:dPt>
          <c:dPt>
            <c:idx val="5"/>
            <c:bubble3D val="0"/>
            <c:spPr>
              <a:solidFill>
                <a:srgbClr val="00B050"/>
              </a:solidFill>
            </c:spPr>
          </c:dPt>
          <c:dLbls>
            <c:dLbl>
              <c:idx val="0"/>
              <c:layout>
                <c:manualLayout>
                  <c:x val="0.25331222772411166"/>
                  <c:y val="-7.862553246417969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290824471683296"/>
                  <c:y val="5.9116217030248108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92989306088805"/>
                  <c:y val="0.15324205846300876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8767892415509918"/>
                  <c:y val="4.24119444085882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293963254593175"/>
                  <c:y val="-2.63362161697001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745704467353953"/>
                  <c:y val="-0.11803278688524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2'!$C$230:$C$237</c:f>
              <c:strCache>
                <c:ptCount val="8"/>
                <c:pt idx="0">
                  <c:v>Ciclo Combinado</c:v>
                </c:pt>
                <c:pt idx="1">
                  <c:v>Carbón</c:v>
                </c:pt>
                <c:pt idx="2">
                  <c:v>Hidráulica</c:v>
                </c:pt>
                <c:pt idx="3">
                  <c:v>Turbinación bombeo</c:v>
                </c:pt>
                <c:pt idx="4">
                  <c:v>Consumo Bombeo</c:v>
                </c:pt>
                <c:pt idx="5">
                  <c:v>Eólica</c:v>
                </c:pt>
                <c:pt idx="6">
                  <c:v>Nuclear</c:v>
                </c:pt>
                <c:pt idx="7">
                  <c:v>Cogeneración</c:v>
                </c:pt>
              </c:strCache>
            </c:strRef>
          </c:cat>
          <c:val>
            <c:numRef>
              <c:f>'Data 2'!$D$230:$D$237</c:f>
              <c:numCache>
                <c:formatCode>0%</c:formatCode>
                <c:ptCount val="8"/>
                <c:pt idx="0">
                  <c:v>0.37368247005176636</c:v>
                </c:pt>
                <c:pt idx="1">
                  <c:v>0.22211544893600163</c:v>
                </c:pt>
                <c:pt idx="2">
                  <c:v>0.2069873927232459</c:v>
                </c:pt>
                <c:pt idx="3">
                  <c:v>0.14498253961895785</c:v>
                </c:pt>
                <c:pt idx="4">
                  <c:v>3.8289885562516689E-2</c:v>
                </c:pt>
                <c:pt idx="5">
                  <c:v>1.1823142486907322E-2</c:v>
                </c:pt>
                <c:pt idx="6">
                  <c:v>2.0962595632524205E-3</c:v>
                </c:pt>
                <c:pt idx="7">
                  <c:v>2.2861057351733368E-5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02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008080"/>
              </a:solidFill>
            </c:spPr>
          </c:dPt>
          <c:dPt>
            <c:idx val="2"/>
            <c:bubble3D val="0"/>
            <c:spPr>
              <a:solidFill>
                <a:srgbClr val="FDD5B5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C0C0C0"/>
              </a:solidFill>
            </c:spPr>
          </c:dPt>
          <c:dPt>
            <c:idx val="5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rgbClr val="7030A0"/>
              </a:solidFill>
            </c:spPr>
          </c:dPt>
          <c:dLbls>
            <c:dLbl>
              <c:idx val="0"/>
              <c:layout>
                <c:manualLayout>
                  <c:x val="0.17494650639801651"/>
                  <c:y val="-0.10383690570788744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562091503267962"/>
                  <c:y val="0.10818724962011328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130209185745547"/>
                  <c:y val="0.13111938989277699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157928873209555"/>
                  <c:y val="4.499231174084891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7322470949791785"/>
                  <c:y val="-5.198467164081557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456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471901462663588"/>
                  <c:y val="-0.113586719091306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2'!$F$230:$F$237</c:f>
              <c:strCache>
                <c:ptCount val="8"/>
                <c:pt idx="0">
                  <c:v>Carbón</c:v>
                </c:pt>
                <c:pt idx="1">
                  <c:v>Consumo Bombeo</c:v>
                </c:pt>
                <c:pt idx="2">
                  <c:v>Ciclo Combinado</c:v>
                </c:pt>
                <c:pt idx="3">
                  <c:v>Hidráulica</c:v>
                </c:pt>
                <c:pt idx="4">
                  <c:v>Turbinación bombeo</c:v>
                </c:pt>
                <c:pt idx="5">
                  <c:v>Eólica</c:v>
                </c:pt>
                <c:pt idx="6">
                  <c:v>Nuclear</c:v>
                </c:pt>
                <c:pt idx="7">
                  <c:v>Cogeneración</c:v>
                </c:pt>
              </c:strCache>
            </c:strRef>
          </c:cat>
          <c:val>
            <c:numRef>
              <c:f>'Data 2'!$E$230:$E$237</c:f>
              <c:numCache>
                <c:formatCode>0%</c:formatCode>
                <c:ptCount val="8"/>
                <c:pt idx="0">
                  <c:v>0.33780365938274742</c:v>
                </c:pt>
                <c:pt idx="1">
                  <c:v>0.23532961961852575</c:v>
                </c:pt>
                <c:pt idx="2">
                  <c:v>0.22466153276973697</c:v>
                </c:pt>
                <c:pt idx="3">
                  <c:v>0.12726275695268241</c:v>
                </c:pt>
                <c:pt idx="4">
                  <c:v>5.9376954341320322E-2</c:v>
                </c:pt>
                <c:pt idx="5">
                  <c:v>1.206435057608222E-2</c:v>
                </c:pt>
                <c:pt idx="6">
                  <c:v>2.3018273214777092E-3</c:v>
                </c:pt>
                <c:pt idx="7">
                  <c:v>1.1992990374272408E-3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11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99744663578499E-2"/>
          <c:y val="0.30645322188561586"/>
          <c:w val="0.84374508045428487"/>
          <c:h val="0.52688448675070754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2'!$D$736:$D$747</c:f>
              <c:numCache>
                <c:formatCode>#,##0\ \ \ \ \ \ \ \ \ \ \ \ \ _)</c:formatCode>
                <c:ptCount val="12"/>
                <c:pt idx="0">
                  <c:v>27.7</c:v>
                </c:pt>
                <c:pt idx="1">
                  <c:v>38.799999999999997</c:v>
                </c:pt>
                <c:pt idx="2">
                  <c:v>39.799999999999997</c:v>
                </c:pt>
                <c:pt idx="3">
                  <c:v>47.8</c:v>
                </c:pt>
                <c:pt idx="4">
                  <c:v>37.299999999999997</c:v>
                </c:pt>
                <c:pt idx="5">
                  <c:v>42.1</c:v>
                </c:pt>
                <c:pt idx="6">
                  <c:v>8.6999999999999993</c:v>
                </c:pt>
                <c:pt idx="7">
                  <c:v>25.3</c:v>
                </c:pt>
                <c:pt idx="8">
                  <c:v>21</c:v>
                </c:pt>
                <c:pt idx="9">
                  <c:v>42.4</c:v>
                </c:pt>
                <c:pt idx="10">
                  <c:v>35.1</c:v>
                </c:pt>
                <c:pt idx="11">
                  <c:v>24.6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2'!$F$736:$F$747</c:f>
              <c:numCache>
                <c:formatCode>#,##0\ \ \ \ \ \ \ \ \ \ \ \ \ _)</c:formatCode>
                <c:ptCount val="12"/>
                <c:pt idx="0">
                  <c:v>34.5</c:v>
                </c:pt>
                <c:pt idx="1">
                  <c:v>22.3</c:v>
                </c:pt>
                <c:pt idx="2">
                  <c:v>28.5</c:v>
                </c:pt>
                <c:pt idx="3">
                  <c:v>21.2</c:v>
                </c:pt>
                <c:pt idx="4">
                  <c:v>6.7</c:v>
                </c:pt>
                <c:pt idx="5">
                  <c:v>9.1</c:v>
                </c:pt>
                <c:pt idx="6">
                  <c:v>14.9</c:v>
                </c:pt>
                <c:pt idx="7">
                  <c:v>22.6</c:v>
                </c:pt>
                <c:pt idx="8">
                  <c:v>10.9</c:v>
                </c:pt>
                <c:pt idx="9">
                  <c:v>14.4</c:v>
                </c:pt>
                <c:pt idx="10">
                  <c:v>14.2</c:v>
                </c:pt>
                <c:pt idx="1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999920"/>
        <c:axId val="521000312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2'!$E$736:$E$747</c:f>
              <c:numCache>
                <c:formatCode>#,##0.00</c:formatCode>
                <c:ptCount val="12"/>
                <c:pt idx="0">
                  <c:v>118.49</c:v>
                </c:pt>
                <c:pt idx="1">
                  <c:v>87.35</c:v>
                </c:pt>
                <c:pt idx="2">
                  <c:v>99.62</c:v>
                </c:pt>
                <c:pt idx="3">
                  <c:v>92.8</c:v>
                </c:pt>
                <c:pt idx="4">
                  <c:v>85.6</c:v>
                </c:pt>
                <c:pt idx="5">
                  <c:v>72.569999999999993</c:v>
                </c:pt>
                <c:pt idx="6">
                  <c:v>57.73</c:v>
                </c:pt>
                <c:pt idx="7">
                  <c:v>79.77</c:v>
                </c:pt>
                <c:pt idx="8">
                  <c:v>120.28</c:v>
                </c:pt>
                <c:pt idx="9">
                  <c:v>134.44</c:v>
                </c:pt>
                <c:pt idx="10">
                  <c:v>133.84</c:v>
                </c:pt>
                <c:pt idx="11">
                  <c:v>113.31</c:v>
                </c:pt>
              </c:numCache>
            </c:numRef>
          </c:val>
          <c:smooth val="0"/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2'!$B$737:$B$748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2'!$G$736:$G$747</c:f>
              <c:numCache>
                <c:formatCode>#,##0.00</c:formatCode>
                <c:ptCount val="12"/>
                <c:pt idx="0">
                  <c:v>162.97</c:v>
                </c:pt>
                <c:pt idx="1">
                  <c:v>106.27</c:v>
                </c:pt>
                <c:pt idx="2">
                  <c:v>110.16</c:v>
                </c:pt>
                <c:pt idx="3">
                  <c:v>83.66</c:v>
                </c:pt>
                <c:pt idx="4">
                  <c:v>108.96</c:v>
                </c:pt>
                <c:pt idx="5">
                  <c:v>91.39</c:v>
                </c:pt>
                <c:pt idx="6">
                  <c:v>86.17</c:v>
                </c:pt>
                <c:pt idx="7">
                  <c:v>83.68</c:v>
                </c:pt>
                <c:pt idx="8">
                  <c:v>132.93</c:v>
                </c:pt>
                <c:pt idx="9">
                  <c:v>158.63999999999999</c:v>
                </c:pt>
                <c:pt idx="10">
                  <c:v>156.44999999999999</c:v>
                </c:pt>
                <c:pt idx="11">
                  <c:v>136.80000000000001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999136"/>
        <c:axId val="520999528"/>
      </c:lineChart>
      <c:catAx>
        <c:axId val="52099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0999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9995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4401451496415291E-2"/>
              <c:y val="0.2082764654418197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0999136"/>
        <c:crosses val="autoZero"/>
        <c:crossBetween val="between"/>
        <c:majorUnit val="30"/>
      </c:valAx>
      <c:catAx>
        <c:axId val="52099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000312"/>
        <c:crosses val="autoZero"/>
        <c:auto val="0"/>
        <c:lblAlgn val="ctr"/>
        <c:lblOffset val="100"/>
        <c:noMultiLvlLbl val="0"/>
      </c:catAx>
      <c:valAx>
        <c:axId val="521000312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91386480825235183"/>
              <c:y val="0.158175147461406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0999920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864284918886914E-2"/>
          <c:y val="3.0434976445587077E-2"/>
          <c:w val="0.79728429526872924"/>
          <c:h val="0.169566297339699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00455864069623E-2"/>
          <c:y val="8.4814398200224975E-2"/>
          <c:w val="0.85402928581295756"/>
          <c:h val="0.8107080364954381"/>
        </c:manualLayout>
      </c:layout>
      <c:barChart>
        <c:barDir val="col"/>
        <c:grouping val="clustered"/>
        <c:varyColors val="0"/>
        <c:ser>
          <c:idx val="1"/>
          <c:order val="0"/>
          <c:tx>
            <c:v>Energía mensual 2016</c:v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2'!$D$752:$D$763</c:f>
              <c:numCache>
                <c:formatCode>#,##0\ \ \ \ \ \ \ \ \ \ \ \ \ _)</c:formatCode>
                <c:ptCount val="12"/>
                <c:pt idx="0">
                  <c:v>103.1</c:v>
                </c:pt>
                <c:pt idx="1">
                  <c:v>81.599999999999994</c:v>
                </c:pt>
                <c:pt idx="2">
                  <c:v>63.4</c:v>
                </c:pt>
                <c:pt idx="3">
                  <c:v>49.5</c:v>
                </c:pt>
                <c:pt idx="4">
                  <c:v>49.3</c:v>
                </c:pt>
                <c:pt idx="5">
                  <c:v>29.9</c:v>
                </c:pt>
                <c:pt idx="6">
                  <c:v>17.7</c:v>
                </c:pt>
                <c:pt idx="7">
                  <c:v>16.7</c:v>
                </c:pt>
                <c:pt idx="8">
                  <c:v>22.8</c:v>
                </c:pt>
                <c:pt idx="9">
                  <c:v>56.2</c:v>
                </c:pt>
                <c:pt idx="10">
                  <c:v>52.4</c:v>
                </c:pt>
                <c:pt idx="11">
                  <c:v>102.6</c:v>
                </c:pt>
              </c:numCache>
            </c:numRef>
          </c:val>
        </c:ser>
        <c:ser>
          <c:idx val="2"/>
          <c:order val="2"/>
          <c:tx>
            <c:v>Energía mensual 2017</c:v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2'!$F$752:$F$763</c:f>
              <c:numCache>
                <c:formatCode>#,##0\ \ \ \ \ \ \ \ \ \ \ \ \ _)</c:formatCode>
                <c:ptCount val="12"/>
                <c:pt idx="0">
                  <c:v>55.8</c:v>
                </c:pt>
                <c:pt idx="1">
                  <c:v>97.8</c:v>
                </c:pt>
                <c:pt idx="2">
                  <c:v>47.9</c:v>
                </c:pt>
                <c:pt idx="3">
                  <c:v>51.4</c:v>
                </c:pt>
                <c:pt idx="4">
                  <c:v>23.3</c:v>
                </c:pt>
                <c:pt idx="5">
                  <c:v>4.5999999999999996</c:v>
                </c:pt>
                <c:pt idx="6">
                  <c:v>14.5</c:v>
                </c:pt>
                <c:pt idx="7">
                  <c:v>5.6</c:v>
                </c:pt>
                <c:pt idx="8">
                  <c:v>22.6</c:v>
                </c:pt>
                <c:pt idx="9">
                  <c:v>42.7</c:v>
                </c:pt>
                <c:pt idx="10">
                  <c:v>33.799999999999997</c:v>
                </c:pt>
                <c:pt idx="11">
                  <c:v>34.4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01880"/>
        <c:axId val="521002272"/>
      </c:barChart>
      <c:lineChart>
        <c:grouping val="standard"/>
        <c:varyColors val="0"/>
        <c:ser>
          <c:idx val="0"/>
          <c:order val="1"/>
          <c:tx>
            <c:v>Precio mensual medio 2016</c:v>
          </c:tx>
          <c:spPr>
            <a:ln w="25400">
              <a:solidFill>
                <a:srgbClr val="BB0000"/>
              </a:solidFill>
              <a:prstDash val="solid"/>
            </a:ln>
          </c:spPr>
          <c:marker>
            <c:symbol val="none"/>
          </c:marker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2'!$E$752:$E$763</c:f>
              <c:numCache>
                <c:formatCode>#,##0.00</c:formatCode>
                <c:ptCount val="12"/>
                <c:pt idx="0">
                  <c:v>16.41</c:v>
                </c:pt>
                <c:pt idx="1">
                  <c:v>7.47</c:v>
                </c:pt>
                <c:pt idx="2">
                  <c:v>13.9</c:v>
                </c:pt>
                <c:pt idx="3">
                  <c:v>13.89</c:v>
                </c:pt>
                <c:pt idx="4">
                  <c:v>14.4</c:v>
                </c:pt>
                <c:pt idx="5">
                  <c:v>25.76</c:v>
                </c:pt>
                <c:pt idx="6">
                  <c:v>8.3800000000000008</c:v>
                </c:pt>
                <c:pt idx="7">
                  <c:v>14.89</c:v>
                </c:pt>
                <c:pt idx="8">
                  <c:v>28.76</c:v>
                </c:pt>
                <c:pt idx="9">
                  <c:v>33.97</c:v>
                </c:pt>
                <c:pt idx="10">
                  <c:v>38.35</c:v>
                </c:pt>
                <c:pt idx="11">
                  <c:v>37.950000000000003</c:v>
                </c:pt>
              </c:numCache>
            </c:numRef>
          </c:val>
          <c:smooth val="0"/>
        </c:ser>
        <c:ser>
          <c:idx val="3"/>
          <c:order val="3"/>
          <c:tx>
            <c:v>Precio mensual medio 2017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'Data 2'!$B$753:$B$764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2'!$G$752:$G$763</c:f>
              <c:numCache>
                <c:formatCode>#,##0.00</c:formatCode>
                <c:ptCount val="12"/>
                <c:pt idx="0">
                  <c:v>45.53</c:v>
                </c:pt>
                <c:pt idx="1">
                  <c:v>12.56</c:v>
                </c:pt>
                <c:pt idx="2">
                  <c:v>20.02</c:v>
                </c:pt>
                <c:pt idx="3">
                  <c:v>28.92</c:v>
                </c:pt>
                <c:pt idx="4">
                  <c:v>34.61</c:v>
                </c:pt>
                <c:pt idx="5">
                  <c:v>38.22</c:v>
                </c:pt>
                <c:pt idx="6">
                  <c:v>7.52</c:v>
                </c:pt>
                <c:pt idx="7">
                  <c:v>24.36</c:v>
                </c:pt>
                <c:pt idx="8">
                  <c:v>37.79</c:v>
                </c:pt>
                <c:pt idx="9">
                  <c:v>31.41</c:v>
                </c:pt>
                <c:pt idx="10">
                  <c:v>38.950000000000003</c:v>
                </c:pt>
                <c:pt idx="11">
                  <c:v>34.01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001096"/>
        <c:axId val="521001488"/>
      </c:lineChart>
      <c:catAx>
        <c:axId val="52100109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521001488"/>
        <c:crosses val="autoZero"/>
        <c:auto val="0"/>
        <c:lblAlgn val="ctr"/>
        <c:lblOffset val="100"/>
        <c:tickMarkSkip val="1"/>
        <c:noMultiLvlLbl val="0"/>
      </c:catAx>
      <c:valAx>
        <c:axId val="521001488"/>
        <c:scaling>
          <c:orientation val="maxMin"/>
          <c:max val="18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1001096"/>
        <c:crosses val="autoZero"/>
        <c:crossBetween val="between"/>
        <c:majorUnit val="30"/>
      </c:valAx>
      <c:catAx>
        <c:axId val="5210018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21002272"/>
        <c:crosses val="autoZero"/>
        <c:auto val="0"/>
        <c:lblAlgn val="ctr"/>
        <c:lblOffset val="100"/>
        <c:noMultiLvlLbl val="0"/>
      </c:catAx>
      <c:valAx>
        <c:axId val="521002272"/>
        <c:scaling>
          <c:orientation val="maxMin"/>
          <c:max val="12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1001880"/>
        <c:crosses val="max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1896784894702E-2"/>
          <c:y val="0.17328132466291318"/>
          <c:w val="0.88793243675422939"/>
          <c:h val="0.68620835324344354"/>
        </c:manualLayout>
      </c:layout>
      <c:lineChart>
        <c:grouping val="standard"/>
        <c:varyColors val="0"/>
        <c:ser>
          <c:idx val="0"/>
          <c:order val="0"/>
          <c:tx>
            <c:strRef>
              <c:f>'Data 4'!$L$39</c:f>
              <c:strCache>
                <c:ptCount val="1"/>
                <c:pt idx="0">
                  <c:v>Mercado diario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'Data 4'!$L$40:$L$45</c:f>
              <c:numCache>
                <c:formatCode>#,##0.00</c:formatCode>
                <c:ptCount val="6"/>
                <c:pt idx="0">
                  <c:v>38.000734067099998</c:v>
                </c:pt>
                <c:pt idx="1">
                  <c:v>50.732757870100002</c:v>
                </c:pt>
                <c:pt idx="2">
                  <c:v>48.416887260400003</c:v>
                </c:pt>
                <c:pt idx="3">
                  <c:v>44.331474184999998</c:v>
                </c:pt>
                <c:pt idx="4">
                  <c:v>42.1150312089</c:v>
                </c:pt>
                <c:pt idx="5">
                  <c:v>51.560166528000003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4'!$E$39</c:f>
              <c:strCache>
                <c:ptCount val="1"/>
                <c:pt idx="0">
                  <c:v>Regulación secundaria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'Data 4'!$E$40:$E$45</c:f>
              <c:numCache>
                <c:formatCode>#,##0.00</c:formatCode>
                <c:ptCount val="6"/>
                <c:pt idx="0">
                  <c:v>50.978784639300002</c:v>
                </c:pt>
                <c:pt idx="1">
                  <c:v>50.546098622400002</c:v>
                </c:pt>
                <c:pt idx="2">
                  <c:v>45.3547684905</c:v>
                </c:pt>
                <c:pt idx="3">
                  <c:v>53.7316243665</c:v>
                </c:pt>
                <c:pt idx="4">
                  <c:v>43.031006454600004</c:v>
                </c:pt>
                <c:pt idx="5">
                  <c:v>54.786908979099998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4'!$G$39</c:f>
              <c:strCache>
                <c:ptCount val="1"/>
                <c:pt idx="0">
                  <c:v>Regulación terciaria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'Data 4'!$G$40:$G$45</c:f>
              <c:numCache>
                <c:formatCode>#,##0.00</c:formatCode>
                <c:ptCount val="6"/>
                <c:pt idx="0">
                  <c:v>59.728704239800003</c:v>
                </c:pt>
                <c:pt idx="1">
                  <c:v>62.506538852200002</c:v>
                </c:pt>
                <c:pt idx="2">
                  <c:v>58.234480992599998</c:v>
                </c:pt>
                <c:pt idx="3">
                  <c:v>63.708561676499997</c:v>
                </c:pt>
                <c:pt idx="4">
                  <c:v>50.177987674100002</c:v>
                </c:pt>
                <c:pt idx="5">
                  <c:v>64.288812664800005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'Data 4'!$I$39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ln w="28575" cap="rnd">
              <a:solidFill>
                <a:srgbClr val="255E91"/>
              </a:solidFill>
              <a:round/>
            </a:ln>
            <a:effectLst/>
          </c:spPr>
          <c:marker>
            <c:symbol val="none"/>
          </c:marker>
          <c:cat>
            <c:numRef>
              <c:f>'Data 4'!$B$40:$B$45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'Data 4'!$I$40:$I$45</c:f>
              <c:numCache>
                <c:formatCode>#,##0.00</c:formatCode>
                <c:ptCount val="6"/>
                <c:pt idx="0">
                  <c:v>230.65816043789999</c:v>
                </c:pt>
                <c:pt idx="1">
                  <c:v>231.05566993190001</c:v>
                </c:pt>
                <c:pt idx="2">
                  <c:v>195.4720886005</c:v>
                </c:pt>
                <c:pt idx="3">
                  <c:v>110.7490891737</c:v>
                </c:pt>
                <c:pt idx="4">
                  <c:v>101.2683265262</c:v>
                </c:pt>
                <c:pt idx="5">
                  <c:v>119.10616893850001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003056"/>
        <c:axId val="521003448"/>
      </c:lineChart>
      <c:catAx>
        <c:axId val="52100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003448"/>
        <c:crosses val="autoZero"/>
        <c:auto val="1"/>
        <c:lblAlgn val="ctr"/>
        <c:lblOffset val="100"/>
        <c:noMultiLvlLbl val="0"/>
      </c:catAx>
      <c:valAx>
        <c:axId val="5210034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003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0336146037144516E-2"/>
          <c:y val="4.2328151682766206E-2"/>
          <c:w val="0.8508404452335705"/>
          <c:h val="8.7301812845705318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528644897748538E-2"/>
          <c:y val="0.34285302944726848"/>
          <c:w val="0.86179032843926362"/>
          <c:h val="0.52177757843560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3'!$C$6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3'!$C$7:$C$18</c:f>
              <c:numCache>
                <c:formatCode>#,##0</c:formatCode>
                <c:ptCount val="12"/>
                <c:pt idx="0">
                  <c:v>149.658503</c:v>
                </c:pt>
                <c:pt idx="1">
                  <c:v>417.81833899999998</c:v>
                </c:pt>
                <c:pt idx="2">
                  <c:v>389.682211</c:v>
                </c:pt>
                <c:pt idx="3">
                  <c:v>313.66779700000001</c:v>
                </c:pt>
                <c:pt idx="4">
                  <c:v>197.04653400000001</c:v>
                </c:pt>
                <c:pt idx="5">
                  <c:v>161.84335000000002</c:v>
                </c:pt>
                <c:pt idx="6">
                  <c:v>302.97574400000002</c:v>
                </c:pt>
                <c:pt idx="7">
                  <c:v>319.00547499999999</c:v>
                </c:pt>
                <c:pt idx="8">
                  <c:v>325.18699900000001</c:v>
                </c:pt>
                <c:pt idx="9">
                  <c:v>363.81014899999997</c:v>
                </c:pt>
                <c:pt idx="10">
                  <c:v>193.66329300000001</c:v>
                </c:pt>
                <c:pt idx="11">
                  <c:v>214.40686300000002</c:v>
                </c:pt>
              </c:numCache>
            </c:numRef>
          </c:val>
        </c:ser>
        <c:ser>
          <c:idx val="3"/>
          <c:order val="1"/>
          <c:tx>
            <c:strRef>
              <c:f>'Data 3'!$D$6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3'!$D$7:$D$18</c:f>
              <c:numCache>
                <c:formatCode>#,##0</c:formatCode>
                <c:ptCount val="12"/>
                <c:pt idx="0">
                  <c:v>6.3277640000000002</c:v>
                </c:pt>
                <c:pt idx="1">
                  <c:v>11.526514000000001</c:v>
                </c:pt>
                <c:pt idx="2">
                  <c:v>12.283091000000001</c:v>
                </c:pt>
                <c:pt idx="3">
                  <c:v>8.6199159999999999</c:v>
                </c:pt>
                <c:pt idx="4">
                  <c:v>6.8878020000000006</c:v>
                </c:pt>
                <c:pt idx="5">
                  <c:v>6.124771</c:v>
                </c:pt>
                <c:pt idx="6">
                  <c:v>18.831082000000002</c:v>
                </c:pt>
                <c:pt idx="7">
                  <c:v>8.7291580000000017</c:v>
                </c:pt>
                <c:pt idx="8">
                  <c:v>10.124359</c:v>
                </c:pt>
                <c:pt idx="9">
                  <c:v>12.034355</c:v>
                </c:pt>
                <c:pt idx="10">
                  <c:v>9.4995140000000013</c:v>
                </c:pt>
                <c:pt idx="11">
                  <c:v>14.059270999999999</c:v>
                </c:pt>
              </c:numCache>
            </c:numRef>
          </c:val>
        </c:ser>
        <c:ser>
          <c:idx val="0"/>
          <c:order val="2"/>
          <c:tx>
            <c:strRef>
              <c:f>'Data 3'!$E$6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3'!$E$7:$E$18</c:f>
              <c:numCache>
                <c:formatCode>#,##0</c:formatCode>
                <c:ptCount val="12"/>
                <c:pt idx="0">
                  <c:v>130.01093700000001</c:v>
                </c:pt>
                <c:pt idx="1">
                  <c:v>92.621716000000006</c:v>
                </c:pt>
                <c:pt idx="2">
                  <c:v>73.988072000000003</c:v>
                </c:pt>
                <c:pt idx="3">
                  <c:v>47.439695</c:v>
                </c:pt>
                <c:pt idx="4">
                  <c:v>61.145775</c:v>
                </c:pt>
                <c:pt idx="5">
                  <c:v>59.236291999999999</c:v>
                </c:pt>
                <c:pt idx="6">
                  <c:v>86.910021999999998</c:v>
                </c:pt>
                <c:pt idx="7">
                  <c:v>92.814557000000008</c:v>
                </c:pt>
                <c:pt idx="8">
                  <c:v>52.412118999999997</c:v>
                </c:pt>
                <c:pt idx="9">
                  <c:v>46.769324999999995</c:v>
                </c:pt>
                <c:pt idx="10">
                  <c:v>32.722712999999999</c:v>
                </c:pt>
                <c:pt idx="11">
                  <c:v>105.76239699999999</c:v>
                </c:pt>
              </c:numCache>
            </c:numRef>
          </c:val>
        </c:ser>
        <c:ser>
          <c:idx val="1"/>
          <c:order val="3"/>
          <c:tx>
            <c:strRef>
              <c:f>'Data 3'!$F$6</c:f>
              <c:strCache>
                <c:ptCount val="1"/>
                <c:pt idx="0">
                  <c:v>Otras renovables, cogeneración y residuos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'Data 3'!$F$7:$F$18</c:f>
              <c:numCache>
                <c:formatCode>#,##0</c:formatCode>
                <c:ptCount val="12"/>
                <c:pt idx="0">
                  <c:v>89.253431000000006</c:v>
                </c:pt>
                <c:pt idx="1">
                  <c:v>43.493686000000004</c:v>
                </c:pt>
                <c:pt idx="2">
                  <c:v>60.851495</c:v>
                </c:pt>
                <c:pt idx="3">
                  <c:v>49.823689999999999</c:v>
                </c:pt>
                <c:pt idx="4">
                  <c:v>36.131416999999999</c:v>
                </c:pt>
                <c:pt idx="5">
                  <c:v>38.555346</c:v>
                </c:pt>
                <c:pt idx="6">
                  <c:v>13.603011</c:v>
                </c:pt>
                <c:pt idx="7">
                  <c:v>23.052570000000003</c:v>
                </c:pt>
                <c:pt idx="8">
                  <c:v>42.231593000000004</c:v>
                </c:pt>
                <c:pt idx="9">
                  <c:v>44.172440000000002</c:v>
                </c:pt>
                <c:pt idx="10">
                  <c:v>47.655411999999998</c:v>
                </c:pt>
                <c:pt idx="11">
                  <c:v>58.227208000000005</c:v>
                </c:pt>
              </c:numCache>
            </c:numRef>
          </c:val>
        </c:ser>
        <c:ser>
          <c:idx val="5"/>
          <c:order val="4"/>
          <c:tx>
            <c:strRef>
              <c:f>'Data 3'!$G$6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val>
            <c:numRef>
              <c:f>'Data 3'!$G$7:$G$18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5"/>
          <c:tx>
            <c:strRef>
              <c:f>'Data 3'!$H$6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'Data 3'!$H$7:$H$18</c:f>
              <c:numCache>
                <c:formatCode>#,##0.0</c:formatCode>
                <c:ptCount val="12"/>
                <c:pt idx="0">
                  <c:v>0.97944399999999998</c:v>
                </c:pt>
                <c:pt idx="1">
                  <c:v>1.2917480000000001</c:v>
                </c:pt>
                <c:pt idx="2">
                  <c:v>0.784972</c:v>
                </c:pt>
                <c:pt idx="3">
                  <c:v>0.49634800000000001</c:v>
                </c:pt>
                <c:pt idx="4">
                  <c:v>0.45394400000000001</c:v>
                </c:pt>
                <c:pt idx="5">
                  <c:v>0.51611200000000002</c:v>
                </c:pt>
                <c:pt idx="6">
                  <c:v>0.499504</c:v>
                </c:pt>
                <c:pt idx="7">
                  <c:v>0.50722800000000001</c:v>
                </c:pt>
                <c:pt idx="8">
                  <c:v>0.59332799999999997</c:v>
                </c:pt>
                <c:pt idx="9">
                  <c:v>1.086832</c:v>
                </c:pt>
                <c:pt idx="10">
                  <c:v>1.07636</c:v>
                </c:pt>
                <c:pt idx="11">
                  <c:v>1.0479799999999999</c:v>
                </c:pt>
              </c:numCache>
            </c:numRef>
          </c:val>
        </c:ser>
        <c:ser>
          <c:idx val="4"/>
          <c:order val="6"/>
          <c:tx>
            <c:strRef>
              <c:f>'Data 3'!$I$6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3'!$I$7:$I$18</c:f>
              <c:numCache>
                <c:formatCode>#,##0</c:formatCode>
                <c:ptCount val="12"/>
                <c:pt idx="0">
                  <c:v>14.069975000000001</c:v>
                </c:pt>
                <c:pt idx="1">
                  <c:v>17.321961999999999</c:v>
                </c:pt>
                <c:pt idx="2">
                  <c:v>15.776993000000001</c:v>
                </c:pt>
                <c:pt idx="3">
                  <c:v>14.088327999999999</c:v>
                </c:pt>
                <c:pt idx="4">
                  <c:v>15.586767</c:v>
                </c:pt>
                <c:pt idx="5">
                  <c:v>18.527939</c:v>
                </c:pt>
                <c:pt idx="6">
                  <c:v>17.699107999999999</c:v>
                </c:pt>
                <c:pt idx="7">
                  <c:v>17.902995000000001</c:v>
                </c:pt>
                <c:pt idx="8">
                  <c:v>14.909905</c:v>
                </c:pt>
                <c:pt idx="9">
                  <c:v>21.746603</c:v>
                </c:pt>
                <c:pt idx="10">
                  <c:v>13.510392</c:v>
                </c:pt>
                <c:pt idx="11">
                  <c:v>19.223924999999998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003840"/>
        <c:axId val="521004232"/>
      </c:barChart>
      <c:catAx>
        <c:axId val="52100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004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1004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003840"/>
        <c:crosses val="autoZero"/>
        <c:crossBetween val="between"/>
        <c:majorUnit val="200"/>
        <c:minorUnit val="2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9067689488340772"/>
          <c:y val="3.7974683544303806E-2"/>
          <c:w val="0.65510107208990132"/>
          <c:h val="0.27707620408208467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70712138900609E-2"/>
          <c:y val="7.3787240410738128E-2"/>
          <c:w val="0.86145927342678363"/>
          <c:h val="0.7433485288023206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3'!$C$21</c:f>
              <c:strCache>
                <c:ptCount val="1"/>
                <c:pt idx="0">
                  <c:v>Comercializadores</c:v>
                </c:pt>
              </c:strCache>
            </c:strRef>
          </c:tx>
          <c:spPr>
            <a:solidFill>
              <a:srgbClr val="C3D69B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3'!$C$22:$C$33</c:f>
              <c:numCache>
                <c:formatCode>#,##0</c:formatCode>
                <c:ptCount val="12"/>
                <c:pt idx="0">
                  <c:v>256.99397399999998</c:v>
                </c:pt>
                <c:pt idx="1">
                  <c:v>10.469068</c:v>
                </c:pt>
                <c:pt idx="2">
                  <c:v>57.345154999999998</c:v>
                </c:pt>
                <c:pt idx="3">
                  <c:v>25.276613000000001</c:v>
                </c:pt>
                <c:pt idx="4">
                  <c:v>62.977193</c:v>
                </c:pt>
                <c:pt idx="5">
                  <c:v>222.72443699999999</c:v>
                </c:pt>
                <c:pt idx="6">
                  <c:v>75.187749999999994</c:v>
                </c:pt>
                <c:pt idx="7">
                  <c:v>77.344399999999993</c:v>
                </c:pt>
                <c:pt idx="8">
                  <c:v>35.477114999999998</c:v>
                </c:pt>
                <c:pt idx="9">
                  <c:v>27.089717</c:v>
                </c:pt>
                <c:pt idx="10">
                  <c:v>97.258471999999998</c:v>
                </c:pt>
                <c:pt idx="11">
                  <c:v>219.68749</c:v>
                </c:pt>
              </c:numCache>
            </c:numRef>
          </c:val>
        </c:ser>
        <c:ser>
          <c:idx val="0"/>
          <c:order val="1"/>
          <c:tx>
            <c:strRef>
              <c:f>'Data 3'!$D$21</c:f>
              <c:strCache>
                <c:ptCount val="1"/>
                <c:pt idx="0">
                  <c:v>Generación Convencional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3'!$D$22:$D$33</c:f>
              <c:numCache>
                <c:formatCode>#,##0</c:formatCode>
                <c:ptCount val="12"/>
                <c:pt idx="0">
                  <c:v>119.90357700000001</c:v>
                </c:pt>
                <c:pt idx="1">
                  <c:v>78.721651000000008</c:v>
                </c:pt>
                <c:pt idx="2">
                  <c:v>57.497040999999996</c:v>
                </c:pt>
                <c:pt idx="3">
                  <c:v>53.240624999999994</c:v>
                </c:pt>
                <c:pt idx="4">
                  <c:v>81.504276999999988</c:v>
                </c:pt>
                <c:pt idx="5">
                  <c:v>115.472003</c:v>
                </c:pt>
                <c:pt idx="6">
                  <c:v>67.380017999999993</c:v>
                </c:pt>
                <c:pt idx="7">
                  <c:v>70.556336999999999</c:v>
                </c:pt>
                <c:pt idx="8">
                  <c:v>82.612035000000006</c:v>
                </c:pt>
                <c:pt idx="9">
                  <c:v>161.735309</c:v>
                </c:pt>
                <c:pt idx="10">
                  <c:v>165.32592600000001</c:v>
                </c:pt>
                <c:pt idx="11">
                  <c:v>118.52431199999999</c:v>
                </c:pt>
              </c:numCache>
            </c:numRef>
          </c:val>
        </c:ser>
        <c:ser>
          <c:idx val="1"/>
          <c:order val="2"/>
          <c:tx>
            <c:strRef>
              <c:f>'Data 3'!$E$21</c:f>
              <c:strCache>
                <c:ptCount val="1"/>
                <c:pt idx="0">
                  <c:v>Eólico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3'!$E$22:$E$33</c:f>
              <c:numCache>
                <c:formatCode>#,##0</c:formatCode>
                <c:ptCount val="12"/>
                <c:pt idx="0">
                  <c:v>155.81127600000002</c:v>
                </c:pt>
                <c:pt idx="1">
                  <c:v>151.36556200000001</c:v>
                </c:pt>
                <c:pt idx="2">
                  <c:v>206.49169899999998</c:v>
                </c:pt>
                <c:pt idx="3">
                  <c:v>158.987808</c:v>
                </c:pt>
                <c:pt idx="4">
                  <c:v>152.39404199999998</c:v>
                </c:pt>
                <c:pt idx="5">
                  <c:v>123.005634</c:v>
                </c:pt>
                <c:pt idx="6">
                  <c:v>91.473199999999991</c:v>
                </c:pt>
                <c:pt idx="7">
                  <c:v>82.479156000000003</c:v>
                </c:pt>
                <c:pt idx="8">
                  <c:v>112.125613</c:v>
                </c:pt>
                <c:pt idx="9">
                  <c:v>116.259936</c:v>
                </c:pt>
                <c:pt idx="10">
                  <c:v>129.83575300000001</c:v>
                </c:pt>
                <c:pt idx="11">
                  <c:v>124.86230999999999</c:v>
                </c:pt>
              </c:numCache>
            </c:numRef>
          </c:val>
        </c:ser>
        <c:ser>
          <c:idx val="3"/>
          <c:order val="3"/>
          <c:tx>
            <c:strRef>
              <c:f>'Data 3'!$F$21</c:f>
              <c:strCache>
                <c:ptCount val="1"/>
                <c:pt idx="0">
                  <c:v>Otras renovables, cogeneración y residuos (*)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3'!$F$22:$F$33</c:f>
              <c:numCache>
                <c:formatCode>#,##0</c:formatCode>
                <c:ptCount val="12"/>
                <c:pt idx="0">
                  <c:v>23.503744000000001</c:v>
                </c:pt>
                <c:pt idx="1">
                  <c:v>89.438562999999988</c:v>
                </c:pt>
                <c:pt idx="2">
                  <c:v>55.220089999999999</c:v>
                </c:pt>
                <c:pt idx="3">
                  <c:v>57.745466999999998</c:v>
                </c:pt>
                <c:pt idx="4">
                  <c:v>103.47283</c:v>
                </c:pt>
                <c:pt idx="5">
                  <c:v>82.555590999999993</c:v>
                </c:pt>
                <c:pt idx="6">
                  <c:v>123.91117600000001</c:v>
                </c:pt>
                <c:pt idx="7">
                  <c:v>92.275609000000003</c:v>
                </c:pt>
                <c:pt idx="8">
                  <c:v>65.341419000000002</c:v>
                </c:pt>
                <c:pt idx="9">
                  <c:v>60.275855</c:v>
                </c:pt>
                <c:pt idx="10">
                  <c:v>30.244101000000001</c:v>
                </c:pt>
                <c:pt idx="11">
                  <c:v>35.790406000000004</c:v>
                </c:pt>
              </c:numCache>
            </c:numRef>
          </c:val>
        </c:ser>
        <c:ser>
          <c:idx val="5"/>
          <c:order val="4"/>
          <c:tx>
            <c:strRef>
              <c:f>'Data 3'!$G$21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CC00CC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3'!$G$22:$G$33</c:f>
              <c:numCache>
                <c:formatCode>#,##0</c:formatCode>
                <c:ptCount val="12"/>
                <c:pt idx="0">
                  <c:v>0.42960000000000004</c:v>
                </c:pt>
                <c:pt idx="1">
                  <c:v>0.37839999999999996</c:v>
                </c:pt>
                <c:pt idx="2">
                  <c:v>0.34160000000000001</c:v>
                </c:pt>
                <c:pt idx="3">
                  <c:v>0.23080000000000001</c:v>
                </c:pt>
                <c:pt idx="4">
                  <c:v>5.04E-2</c:v>
                </c:pt>
                <c:pt idx="5">
                  <c:v>5.1999999999999998E-3</c:v>
                </c:pt>
                <c:pt idx="6">
                  <c:v>2.0799999999999999E-2</c:v>
                </c:pt>
                <c:pt idx="7">
                  <c:v>5.96E-2</c:v>
                </c:pt>
                <c:pt idx="8">
                  <c:v>5.6799999999999996E-2</c:v>
                </c:pt>
                <c:pt idx="9">
                  <c:v>0.21919999999999998</c:v>
                </c:pt>
                <c:pt idx="10">
                  <c:v>0.29160000000000003</c:v>
                </c:pt>
                <c:pt idx="11">
                  <c:v>0.3256</c:v>
                </c:pt>
              </c:numCache>
            </c:numRef>
          </c:val>
        </c:ser>
        <c:ser>
          <c:idx val="6"/>
          <c:order val="5"/>
          <c:tx>
            <c:strRef>
              <c:f>'Data 3'!$H$21</c:f>
              <c:strCache>
                <c:ptCount val="1"/>
                <c:pt idx="0">
                  <c:v>Exportaciones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3'!$H$22:$H$33</c:f>
              <c:numCache>
                <c:formatCode>#,##0</c:formatCode>
                <c:ptCount val="12"/>
                <c:pt idx="0">
                  <c:v>0.37892399999999998</c:v>
                </c:pt>
                <c:pt idx="1">
                  <c:v>0.21748799999999999</c:v>
                </c:pt>
                <c:pt idx="2">
                  <c:v>0.39278399999999997</c:v>
                </c:pt>
                <c:pt idx="3">
                  <c:v>0.60924</c:v>
                </c:pt>
                <c:pt idx="4">
                  <c:v>0.57811599999999996</c:v>
                </c:pt>
                <c:pt idx="5">
                  <c:v>0.42010399999999998</c:v>
                </c:pt>
                <c:pt idx="6">
                  <c:v>0.20402799999999999</c:v>
                </c:pt>
                <c:pt idx="7">
                  <c:v>0.36916399999999999</c:v>
                </c:pt>
                <c:pt idx="8">
                  <c:v>0.31540400000000002</c:v>
                </c:pt>
                <c:pt idx="9">
                  <c:v>0.28869600000000001</c:v>
                </c:pt>
                <c:pt idx="10">
                  <c:v>0.29680000000000001</c:v>
                </c:pt>
                <c:pt idx="11">
                  <c:v>0.34581200000000001</c:v>
                </c:pt>
              </c:numCache>
            </c:numRef>
          </c:val>
        </c:ser>
        <c:ser>
          <c:idx val="4"/>
          <c:order val="6"/>
          <c:tx>
            <c:strRef>
              <c:f>'Data 3'!$I$21</c:f>
              <c:strCache>
                <c:ptCount val="1"/>
                <c:pt idx="0">
                  <c:v>Desvíos entre sistemas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strRef>
              <c:f>'Data 3'!$A$22:$A$33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3'!$I$22:$I$33</c:f>
              <c:numCache>
                <c:formatCode>#,##0</c:formatCode>
                <c:ptCount val="12"/>
                <c:pt idx="0">
                  <c:v>22.375258000000002</c:v>
                </c:pt>
                <c:pt idx="1">
                  <c:v>13.06662</c:v>
                </c:pt>
                <c:pt idx="2">
                  <c:v>13.687443999999999</c:v>
                </c:pt>
                <c:pt idx="3">
                  <c:v>17.269824</c:v>
                </c:pt>
                <c:pt idx="4">
                  <c:v>16.86468</c:v>
                </c:pt>
                <c:pt idx="5">
                  <c:v>19.551029</c:v>
                </c:pt>
                <c:pt idx="6">
                  <c:v>15.715901000000001</c:v>
                </c:pt>
                <c:pt idx="7">
                  <c:v>16.008371999999998</c:v>
                </c:pt>
                <c:pt idx="8">
                  <c:v>16.642166</c:v>
                </c:pt>
                <c:pt idx="9">
                  <c:v>19.144919000000002</c:v>
                </c:pt>
                <c:pt idx="10">
                  <c:v>21.832912</c:v>
                </c:pt>
                <c:pt idx="11">
                  <c:v>14.483834999999999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005016"/>
        <c:axId val="521005408"/>
      </c:barChart>
      <c:catAx>
        <c:axId val="5210050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521005408"/>
        <c:crosses val="autoZero"/>
        <c:auto val="0"/>
        <c:lblAlgn val="ctr"/>
        <c:lblOffset val="100"/>
        <c:tickMarkSkip val="1"/>
        <c:noMultiLvlLbl val="0"/>
      </c:catAx>
      <c:valAx>
        <c:axId val="521005408"/>
        <c:scaling>
          <c:orientation val="maxMin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1005016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01350621285793"/>
          <c:y val="6.2056737588652482E-2"/>
          <c:w val="0.54997298757428414"/>
          <c:h val="0.9024822695035461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26263585973957471"/>
                  <c:y val="-0.200813927514379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143110555264869"/>
                  <c:y val="0.21411214888032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5'!$B$34:$B$35</c:f>
              <c:strCache>
                <c:ptCount val="2"/>
                <c:pt idx="0">
                  <c:v>Mercado spot</c:v>
                </c:pt>
                <c:pt idx="1">
                  <c:v>Bilaterales</c:v>
                </c:pt>
              </c:strCache>
            </c:strRef>
          </c:cat>
          <c:val>
            <c:numRef>
              <c:f>'Data 5'!$C$34:$C$35</c:f>
              <c:numCache>
                <c:formatCode>0.000</c:formatCode>
                <c:ptCount val="2"/>
                <c:pt idx="0">
                  <c:v>192.214</c:v>
                </c:pt>
                <c:pt idx="1">
                  <c:v>60.698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85973444495906E-2"/>
          <c:y val="0.18882575364095319"/>
          <c:w val="0.87669735216921418"/>
          <c:h val="0.66322342952513524"/>
        </c:manualLayout>
      </c:layout>
      <c:lineChart>
        <c:grouping val="standard"/>
        <c:varyColors val="0"/>
        <c:ser>
          <c:idx val="0"/>
          <c:order val="0"/>
          <c:tx>
            <c:strRef>
              <c:f>'Data 3'!$B$57</c:f>
              <c:strCache>
                <c:ptCount val="1"/>
                <c:pt idx="0">
                  <c:v>Desvío a bajar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3'!$C$57:$N$57</c:f>
              <c:numCache>
                <c:formatCode>0</c:formatCode>
                <c:ptCount val="12"/>
                <c:pt idx="0">
                  <c:v>109.46870337392318</c:v>
                </c:pt>
                <c:pt idx="1">
                  <c:v>107.94297410918264</c:v>
                </c:pt>
                <c:pt idx="2">
                  <c:v>107.81829235118694</c:v>
                </c:pt>
                <c:pt idx="3">
                  <c:v>108.24561844125255</c:v>
                </c:pt>
                <c:pt idx="4">
                  <c:v>107.57469418777031</c:v>
                </c:pt>
                <c:pt idx="5">
                  <c:v>107.23113187587273</c:v>
                </c:pt>
                <c:pt idx="6">
                  <c:v>105.21392399046196</c:v>
                </c:pt>
                <c:pt idx="7">
                  <c:v>104.34469347885307</c:v>
                </c:pt>
                <c:pt idx="8">
                  <c:v>104.73647610201805</c:v>
                </c:pt>
                <c:pt idx="9">
                  <c:v>105.22641163710304</c:v>
                </c:pt>
                <c:pt idx="10">
                  <c:v>108.02738698691059</c:v>
                </c:pt>
                <c:pt idx="11">
                  <c:v>112.08055357150732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'Data 3'!$B$58</c:f>
              <c:strCache>
                <c:ptCount val="1"/>
                <c:pt idx="0">
                  <c:v>Desvío a bajar contra el sistema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strRef>
              <c:f>'Data 3'!$A$7:$A$18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3'!$C$58:$N$58</c:f>
              <c:numCache>
                <c:formatCode>0</c:formatCode>
                <c:ptCount val="12"/>
                <c:pt idx="0">
                  <c:v>116</c:v>
                </c:pt>
                <c:pt idx="1">
                  <c:v>124</c:v>
                </c:pt>
                <c:pt idx="2">
                  <c:v>119</c:v>
                </c:pt>
                <c:pt idx="3">
                  <c:v>117</c:v>
                </c:pt>
                <c:pt idx="4">
                  <c:v>112</c:v>
                </c:pt>
                <c:pt idx="5">
                  <c:v>110</c:v>
                </c:pt>
                <c:pt idx="6">
                  <c:v>112</c:v>
                </c:pt>
                <c:pt idx="7">
                  <c:v>111</c:v>
                </c:pt>
                <c:pt idx="8">
                  <c:v>110</c:v>
                </c:pt>
                <c:pt idx="9">
                  <c:v>110</c:v>
                </c:pt>
                <c:pt idx="10">
                  <c:v>113</c:v>
                </c:pt>
                <c:pt idx="11">
                  <c:v>121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'Data 3'!$B$59</c:f>
              <c:strCache>
                <c:ptCount val="1"/>
                <c:pt idx="0">
                  <c:v>Desvío a subir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'Data 3'!$C$59:$N$59</c:f>
              <c:numCache>
                <c:formatCode>0</c:formatCode>
                <c:ptCount val="12"/>
                <c:pt idx="0">
                  <c:v>92.487486162583693</c:v>
                </c:pt>
                <c:pt idx="1">
                  <c:v>77.947003506236996</c:v>
                </c:pt>
                <c:pt idx="2">
                  <c:v>77.97552257650797</c:v>
                </c:pt>
                <c:pt idx="3">
                  <c:v>85.218531921502048</c:v>
                </c:pt>
                <c:pt idx="4">
                  <c:v>91.294151480189441</c:v>
                </c:pt>
                <c:pt idx="5">
                  <c:v>94.16824932980542</c:v>
                </c:pt>
                <c:pt idx="6">
                  <c:v>89.689884003594898</c:v>
                </c:pt>
                <c:pt idx="7">
                  <c:v>87.003077418050154</c:v>
                </c:pt>
                <c:pt idx="8">
                  <c:v>86.059691902007842</c:v>
                </c:pt>
                <c:pt idx="9">
                  <c:v>87.277681563750505</c:v>
                </c:pt>
                <c:pt idx="10">
                  <c:v>93.075207211587497</c:v>
                </c:pt>
                <c:pt idx="11">
                  <c:v>87.693454372779286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'Data 3'!$B$60</c:f>
              <c:strCache>
                <c:ptCount val="1"/>
                <c:pt idx="0">
                  <c:v>Desvío a subir contra el sistema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'Data 3'!$C$60:$N$60</c:f>
              <c:numCache>
                <c:formatCode>0</c:formatCode>
                <c:ptCount val="12"/>
                <c:pt idx="0">
                  <c:v>81</c:v>
                </c:pt>
                <c:pt idx="1">
                  <c:v>67</c:v>
                </c:pt>
                <c:pt idx="2">
                  <c:v>62</c:v>
                </c:pt>
                <c:pt idx="3">
                  <c:v>72</c:v>
                </c:pt>
                <c:pt idx="4">
                  <c:v>75</c:v>
                </c:pt>
                <c:pt idx="5">
                  <c:v>81</c:v>
                </c:pt>
                <c:pt idx="6">
                  <c:v>81</c:v>
                </c:pt>
                <c:pt idx="7">
                  <c:v>78</c:v>
                </c:pt>
                <c:pt idx="8">
                  <c:v>74</c:v>
                </c:pt>
                <c:pt idx="9">
                  <c:v>73</c:v>
                </c:pt>
                <c:pt idx="10">
                  <c:v>82</c:v>
                </c:pt>
                <c:pt idx="11">
                  <c:v>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1006192"/>
        <c:axId val="521219608"/>
      </c:lineChart>
      <c:catAx>
        <c:axId val="5210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219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12196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006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638667853689492E-2"/>
          <c:y val="2.3746778331837779E-2"/>
          <c:w val="0.83193287978393549"/>
          <c:h val="0.134565077213747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89" r="0.75000000000000089" t="1" header="0" footer="0"/>
    <c:pageSetup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859065776749198E-2"/>
          <c:y val="0.31318681318681352"/>
          <c:w val="0.88321377740499851"/>
          <c:h val="0.532967032967032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3'!$D$68</c:f>
              <c:strCache>
                <c:ptCount val="1"/>
                <c:pt idx="0">
                  <c:v>Horas con desvío a subir cuando el sistema necesita bajar producción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3'!$D$69:$D$80</c:f>
              <c:numCache>
                <c:formatCode>General</c:formatCode>
                <c:ptCount val="12"/>
                <c:pt idx="0">
                  <c:v>60</c:v>
                </c:pt>
                <c:pt idx="1">
                  <c:v>34</c:v>
                </c:pt>
                <c:pt idx="2">
                  <c:v>42</c:v>
                </c:pt>
                <c:pt idx="3">
                  <c:v>49</c:v>
                </c:pt>
                <c:pt idx="4">
                  <c:v>65</c:v>
                </c:pt>
                <c:pt idx="5">
                  <c:v>70</c:v>
                </c:pt>
                <c:pt idx="6">
                  <c:v>44</c:v>
                </c:pt>
                <c:pt idx="7">
                  <c:v>41</c:v>
                </c:pt>
                <c:pt idx="8">
                  <c:v>46</c:v>
                </c:pt>
                <c:pt idx="9">
                  <c:v>52</c:v>
                </c:pt>
                <c:pt idx="10">
                  <c:v>61</c:v>
                </c:pt>
                <c:pt idx="11">
                  <c:v>57</c:v>
                </c:pt>
              </c:numCache>
            </c:numRef>
          </c:val>
        </c:ser>
        <c:ser>
          <c:idx val="0"/>
          <c:order val="1"/>
          <c:tx>
            <c:strRef>
              <c:f>'Data 3'!$C$68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'Data 3'!$C$68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220392"/>
        <c:axId val="521220784"/>
      </c:barChart>
      <c:catAx>
        <c:axId val="52122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220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12207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22039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605043633089932"/>
          <c:y val="4.4444492669805415E-2"/>
          <c:w val="0.74264715404954851"/>
          <c:h val="0.19555576774714381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orientation="landscape" horizontalDpi="300" verticalDpi="30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61210111893902E-2"/>
          <c:y val="9.4054165017082358E-2"/>
          <c:w val="0.88431371736427689"/>
          <c:h val="0.742180237246880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3'!$C$68</c:f>
              <c:strCache>
                <c:ptCount val="1"/>
                <c:pt idx="0">
                  <c:v>Horas con desvío a bajar cuando el sistema necesita subir producción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2'!$B$702:$B$713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3'!$C$69:$C$80</c:f>
              <c:numCache>
                <c:formatCode>0</c:formatCode>
                <c:ptCount val="12"/>
                <c:pt idx="0">
                  <c:v>40</c:v>
                </c:pt>
                <c:pt idx="1">
                  <c:v>66</c:v>
                </c:pt>
                <c:pt idx="2">
                  <c:v>58</c:v>
                </c:pt>
                <c:pt idx="3">
                  <c:v>51</c:v>
                </c:pt>
                <c:pt idx="4">
                  <c:v>35</c:v>
                </c:pt>
                <c:pt idx="5">
                  <c:v>30</c:v>
                </c:pt>
                <c:pt idx="6">
                  <c:v>56</c:v>
                </c:pt>
                <c:pt idx="7">
                  <c:v>59</c:v>
                </c:pt>
                <c:pt idx="8">
                  <c:v>54</c:v>
                </c:pt>
                <c:pt idx="9">
                  <c:v>48</c:v>
                </c:pt>
                <c:pt idx="10">
                  <c:v>39</c:v>
                </c:pt>
                <c:pt idx="11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221568"/>
        <c:axId val="521221960"/>
      </c:barChart>
      <c:catAx>
        <c:axId val="52122156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</a:ln>
        </c:spPr>
        <c:crossAx val="521221960"/>
        <c:crosses val="autoZero"/>
        <c:auto val="0"/>
        <c:lblAlgn val="ctr"/>
        <c:lblOffset val="100"/>
        <c:tickMarkSkip val="1"/>
        <c:noMultiLvlLbl val="0"/>
      </c:catAx>
      <c:valAx>
        <c:axId val="521221960"/>
        <c:scaling>
          <c:orientation val="maxMin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122156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55717635650777E-2"/>
          <c:y val="0.17339117332555651"/>
          <c:w val="0.84137714029188115"/>
          <c:h val="0.6847043425127414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4'!$F$48</c:f>
              <c:strCache>
                <c:ptCount val="1"/>
                <c:pt idx="0">
                  <c:v>Diferencia PVPC-MD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4'!$F$49:$F$60</c:f>
              <c:numCache>
                <c:formatCode>0.00</c:formatCode>
                <c:ptCount val="12"/>
                <c:pt idx="0">
                  <c:v>75.913247311828002</c:v>
                </c:pt>
                <c:pt idx="1">
                  <c:v>70.511717261904792</c:v>
                </c:pt>
                <c:pt idx="2">
                  <c:v>68.011958277254394</c:v>
                </c:pt>
                <c:pt idx="3">
                  <c:v>67.554319444444403</c:v>
                </c:pt>
                <c:pt idx="4">
                  <c:v>65.430548387096792</c:v>
                </c:pt>
                <c:pt idx="5">
                  <c:v>64.088374999999999</c:v>
                </c:pt>
                <c:pt idx="6">
                  <c:v>64.409752688172006</c:v>
                </c:pt>
                <c:pt idx="7">
                  <c:v>65.597908602150497</c:v>
                </c:pt>
                <c:pt idx="8">
                  <c:v>64.459069444444395</c:v>
                </c:pt>
                <c:pt idx="9">
                  <c:v>67.932173479723701</c:v>
                </c:pt>
                <c:pt idx="10">
                  <c:v>70.068305555555611</c:v>
                </c:pt>
                <c:pt idx="11">
                  <c:v>72.008529569892517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223528"/>
        <c:axId val="521223920"/>
      </c:barChart>
      <c:lineChart>
        <c:grouping val="standard"/>
        <c:varyColors val="0"/>
        <c:ser>
          <c:idx val="0"/>
          <c:order val="0"/>
          <c:tx>
            <c:strRef>
              <c:f>'Data 4'!$D$48</c:f>
              <c:strCache>
                <c:ptCount val="1"/>
                <c:pt idx="0">
                  <c:v>PVPC</c:v>
                </c:pt>
              </c:strCache>
            </c:strRef>
          </c:tx>
          <c:spPr>
            <a:ln w="28575" cap="rnd">
              <a:solidFill>
                <a:srgbClr val="255E91"/>
              </a:solidFill>
              <a:round/>
            </a:ln>
            <a:effectLst/>
          </c:spPr>
          <c:marker>
            <c:symbol val="none"/>
          </c:marker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4'!$D$49:$D$60</c:f>
              <c:numCache>
                <c:formatCode>General</c:formatCode>
                <c:ptCount val="12"/>
                <c:pt idx="0">
                  <c:v>147.404</c:v>
                </c:pt>
                <c:pt idx="1">
                  <c:v>122.252</c:v>
                </c:pt>
                <c:pt idx="2">
                  <c:v>111.205</c:v>
                </c:pt>
                <c:pt idx="3" formatCode="0.000">
                  <c:v>111.242</c:v>
                </c:pt>
                <c:pt idx="4" formatCode="0.000">
                  <c:v>112.542</c:v>
                </c:pt>
                <c:pt idx="5" formatCode="0.000">
                  <c:v>114.307</c:v>
                </c:pt>
                <c:pt idx="6" formatCode="0.000">
                  <c:v>113.044</c:v>
                </c:pt>
                <c:pt idx="7" formatCode="0.000">
                  <c:v>113.056</c:v>
                </c:pt>
                <c:pt idx="8" formatCode="0.000">
                  <c:v>113.611</c:v>
                </c:pt>
                <c:pt idx="9" formatCode="0.000">
                  <c:v>124.70499227166999</c:v>
                </c:pt>
                <c:pt idx="10" formatCode="0.000">
                  <c:v>129.25700000000001</c:v>
                </c:pt>
                <c:pt idx="11" formatCode="0.000">
                  <c:v>129.94900000000001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4'!$E$48</c:f>
              <c:strCache>
                <c:ptCount val="1"/>
                <c:pt idx="0">
                  <c:v>Mercado diario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'Data 4'!$B$49:$B$60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4'!$E$49:$E$60</c:f>
              <c:numCache>
                <c:formatCode>0.00</c:formatCode>
                <c:ptCount val="12"/>
                <c:pt idx="0">
                  <c:v>71.490752688171995</c:v>
                </c:pt>
                <c:pt idx="1">
                  <c:v>51.740282738095203</c:v>
                </c:pt>
                <c:pt idx="2">
                  <c:v>43.193041722745598</c:v>
                </c:pt>
                <c:pt idx="3">
                  <c:v>43.687680555555602</c:v>
                </c:pt>
                <c:pt idx="4">
                  <c:v>47.111451612903203</c:v>
                </c:pt>
                <c:pt idx="5">
                  <c:v>50.218625000000003</c:v>
                </c:pt>
                <c:pt idx="6">
                  <c:v>48.634247311827998</c:v>
                </c:pt>
                <c:pt idx="7">
                  <c:v>47.4580913978495</c:v>
                </c:pt>
                <c:pt idx="8">
                  <c:v>49.151930555555602</c:v>
                </c:pt>
                <c:pt idx="9">
                  <c:v>56.7728187919463</c:v>
                </c:pt>
                <c:pt idx="10">
                  <c:v>59.188694444444401</c:v>
                </c:pt>
                <c:pt idx="11">
                  <c:v>57.940470430107503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222744"/>
        <c:axId val="521223136"/>
      </c:lineChart>
      <c:catAx>
        <c:axId val="52122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223136"/>
        <c:crosses val="autoZero"/>
        <c:auto val="1"/>
        <c:lblAlgn val="ctr"/>
        <c:lblOffset val="100"/>
        <c:noMultiLvlLbl val="1"/>
      </c:catAx>
      <c:valAx>
        <c:axId val="521223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222744"/>
        <c:crosses val="autoZero"/>
        <c:crossBetween val="between"/>
      </c:valAx>
      <c:catAx>
        <c:axId val="521223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223920"/>
        <c:crosses val="autoZero"/>
        <c:auto val="1"/>
        <c:lblAlgn val="ctr"/>
        <c:lblOffset val="100"/>
        <c:noMultiLvlLbl val="0"/>
      </c:catAx>
      <c:valAx>
        <c:axId val="521223920"/>
        <c:scaling>
          <c:orientation val="minMax"/>
          <c:min val="5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21223528"/>
        <c:crosses val="max"/>
        <c:crossBetween val="between"/>
        <c:maj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109030099564144"/>
          <c:y val="5.5555699083630658E-2"/>
          <c:w val="0.52620578739048707"/>
          <c:h val="7.407426544484087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45000477724008E-2"/>
          <c:y val="0.14196796828967806"/>
          <c:w val="0.86855528928449166"/>
          <c:h val="0.70342077775992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4'!$C$71</c:f>
              <c:strCache>
                <c:ptCount val="1"/>
                <c:pt idx="0">
                  <c:v>Comercializador-BIL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'Data 4'!$C$72:$C$76</c:f>
              <c:numCache>
                <c:formatCode>#,##0;\(#,##0\)</c:formatCode>
                <c:ptCount val="5"/>
                <c:pt idx="0">
                  <c:v>72640444.599999994</c:v>
                </c:pt>
                <c:pt idx="1">
                  <c:v>82823405.599999994</c:v>
                </c:pt>
                <c:pt idx="2">
                  <c:v>91317804.400000006</c:v>
                </c:pt>
                <c:pt idx="3">
                  <c:v>96707557.400000006</c:v>
                </c:pt>
                <c:pt idx="4">
                  <c:v>90610453</c:v>
                </c:pt>
              </c:numCache>
            </c:numRef>
          </c:val>
        </c:ser>
        <c:ser>
          <c:idx val="1"/>
          <c:order val="1"/>
          <c:tx>
            <c:strRef>
              <c:f>'Data 4'!$D$71</c:f>
              <c:strCache>
                <c:ptCount val="1"/>
                <c:pt idx="0">
                  <c:v>Comercializador-MD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4'!$B$72:$B$76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'Data 4'!$D$72:$D$76</c:f>
              <c:numCache>
                <c:formatCode>#,##0;\(#,##0\)</c:formatCode>
                <c:ptCount val="5"/>
                <c:pt idx="0">
                  <c:v>116573355.09999999</c:v>
                </c:pt>
                <c:pt idx="1">
                  <c:v>111981071.90000001</c:v>
                </c:pt>
                <c:pt idx="2">
                  <c:v>115802932.90000001</c:v>
                </c:pt>
                <c:pt idx="3">
                  <c:v>115230602.59999999</c:v>
                </c:pt>
                <c:pt idx="4">
                  <c:v>126247512.90000001</c:v>
                </c:pt>
              </c:numCache>
            </c:numRef>
          </c:val>
        </c:ser>
        <c:ser>
          <c:idx val="2"/>
          <c:order val="2"/>
          <c:tx>
            <c:strRef>
              <c:f>'Data 4'!$E$71</c:f>
              <c:strCache>
                <c:ptCount val="1"/>
                <c:pt idx="0">
                  <c:v>COR- BIL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'Data 4'!$E$72:$E$76</c:f>
              <c:numCache>
                <c:formatCode>#,##0;\(#,##0\)</c:formatCode>
                <c:ptCount val="5"/>
                <c:pt idx="0">
                  <c:v>17406483.600000001</c:v>
                </c:pt>
                <c:pt idx="1">
                  <c:v>13383022.6</c:v>
                </c:pt>
                <c:pt idx="2">
                  <c:v>10267492.9</c:v>
                </c:pt>
                <c:pt idx="3">
                  <c:v>1211504.1000000001</c:v>
                </c:pt>
                <c:pt idx="4">
                  <c:v>1235841.3999999999</c:v>
                </c:pt>
              </c:numCache>
            </c:numRef>
          </c:val>
        </c:ser>
        <c:ser>
          <c:idx val="3"/>
          <c:order val="3"/>
          <c:tx>
            <c:strRef>
              <c:f>'Data 4'!$F$71</c:f>
              <c:strCache>
                <c:ptCount val="1"/>
                <c:pt idx="0">
                  <c:v>COR-MD</c:v>
                </c:pt>
              </c:strCache>
            </c:strRef>
          </c:tx>
          <c:spPr>
            <a:solidFill>
              <a:srgbClr val="FFB4A7"/>
            </a:solidFill>
            <a:ln w="25400">
              <a:noFill/>
            </a:ln>
          </c:spPr>
          <c:invertIfNegative val="0"/>
          <c:cat>
            <c:strRef>
              <c:f>'Data 4'!$B$72:$B$76</c:f>
              <c:strCach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'Data 4'!$F$72:$F$76</c:f>
              <c:numCache>
                <c:formatCode>#,##0;\(#,##0\)</c:formatCode>
                <c:ptCount val="5"/>
                <c:pt idx="0">
                  <c:v>27884027</c:v>
                </c:pt>
                <c:pt idx="1">
                  <c:v>22893948.100000001</c:v>
                </c:pt>
                <c:pt idx="2">
                  <c:v>22711117.699999999</c:v>
                </c:pt>
                <c:pt idx="3">
                  <c:v>29548638.399999999</c:v>
                </c:pt>
                <c:pt idx="4">
                  <c:v>27710989.600000001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6904552"/>
        <c:axId val="256904944"/>
      </c:barChart>
      <c:lineChart>
        <c:grouping val="stacked"/>
        <c:varyColors val="0"/>
        <c:ser>
          <c:idx val="4"/>
          <c:order val="4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3542976939203356E-2"/>
                  <c:y val="2.0931418249168117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65828092243184E-2"/>
                  <c:y val="5.023547052737018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976939203356E-2"/>
                  <c:y val="6.2794254747504344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11530398322851E-2"/>
                  <c:y val="6.2794338159212815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1865828092243184E-2"/>
                  <c:y val="7.1167070904837135E-2"/>
                </c:manualLayout>
              </c:layout>
              <c:numFmt formatCode="0.0%" sourceLinked="0"/>
              <c:spPr>
                <a:solidFill>
                  <a:srgbClr val="00B0F0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00B0F0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4'!$Q$72:$Q$76</c:f>
              <c:numCache>
                <c:formatCode>General</c:formatCode>
                <c:ptCount val="5"/>
                <c:pt idx="0">
                  <c:v>0.77644340644742638</c:v>
                </c:pt>
                <c:pt idx="1">
                  <c:v>0.80686704418328126</c:v>
                </c:pt>
                <c:pt idx="2">
                  <c:v>0.84301218906762942</c:v>
                </c:pt>
                <c:pt idx="3">
                  <c:v>0.8626459801392905</c:v>
                </c:pt>
                <c:pt idx="4">
                  <c:v>0.87325769408708576</c:v>
                </c:pt>
              </c:numCache>
            </c:numRef>
          </c:val>
          <c:smooth val="0"/>
        </c:ser>
        <c:ser>
          <c:idx val="5"/>
          <c:order val="5"/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3.1865828092243156E-2"/>
                  <c:y val="3.767660289552769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865828092243184E-2"/>
                  <c:y val="5.0235470527370291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1865828092243122E-2"/>
                  <c:y val="6.2794338159212856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0125786163521E-2"/>
                  <c:y val="6.2794338159212856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0188679245283019E-2"/>
                  <c:y val="7.1166916580441233E-2"/>
                </c:manualLayout>
              </c:layout>
              <c:numFmt formatCode="0.0%" sourceLinked="0"/>
              <c:spPr>
                <a:solidFill>
                  <a:srgbClr val="FF818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solidFill>
                <a:srgbClr val="FF818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4'!$R$72:$R$76</c:f>
              <c:numCache>
                <c:formatCode>General</c:formatCode>
                <c:ptCount val="5"/>
                <c:pt idx="0">
                  <c:v>0.22355659355257362</c:v>
                </c:pt>
                <c:pt idx="1">
                  <c:v>0.19313295581671874</c:v>
                </c:pt>
                <c:pt idx="2">
                  <c:v>0.15698781093237058</c:v>
                </c:pt>
                <c:pt idx="3">
                  <c:v>0.1373540198607095</c:v>
                </c:pt>
                <c:pt idx="4">
                  <c:v>0.12674230591291424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905336"/>
        <c:axId val="561194664"/>
      </c:lineChart>
      <c:catAx>
        <c:axId val="25690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6904944"/>
        <c:crosses val="autoZero"/>
        <c:auto val="1"/>
        <c:lblAlgn val="ctr"/>
        <c:lblOffset val="100"/>
        <c:noMultiLvlLbl val="0"/>
      </c:catAx>
      <c:valAx>
        <c:axId val="25690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6904552"/>
        <c:crosses val="autoZero"/>
        <c:crossBetween val="between"/>
        <c:dispUnits>
          <c:custUnit val="1000000"/>
        </c:dispUnits>
      </c:valAx>
      <c:catAx>
        <c:axId val="256905336"/>
        <c:scaling>
          <c:orientation val="minMax"/>
        </c:scaling>
        <c:delete val="1"/>
        <c:axPos val="b"/>
        <c:majorTickMark val="out"/>
        <c:minorTickMark val="none"/>
        <c:tickLblPos val="nextTo"/>
        <c:crossAx val="561194664"/>
        <c:crosses val="autoZero"/>
        <c:auto val="1"/>
        <c:lblAlgn val="ctr"/>
        <c:lblOffset val="100"/>
        <c:noMultiLvlLbl val="0"/>
      </c:catAx>
      <c:valAx>
        <c:axId val="561194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 w="9525">
            <a:noFill/>
          </a:ln>
        </c:spPr>
        <c:crossAx val="256905336"/>
        <c:crosses val="max"/>
        <c:crossBetween val="between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2937455493775246"/>
          <c:y val="3.3163327269250871E-2"/>
          <c:w val="0.74019212579140337"/>
          <c:h val="7.142870488761725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39259566238434E-2"/>
          <c:y val="0.15543043926897002"/>
          <c:w val="0.85459455725929001"/>
          <c:h val="0.7241109702975782"/>
        </c:manualLayout>
      </c:layout>
      <c:lineChart>
        <c:grouping val="standard"/>
        <c:varyColors val="0"/>
        <c:ser>
          <c:idx val="1"/>
          <c:order val="1"/>
          <c:tx>
            <c:strRef>
              <c:f>'Data 2'!$F$259:$F$260</c:f>
              <c:strCache>
                <c:ptCount val="2"/>
                <c:pt idx="0">
                  <c:v>Precio medio ponderado diario (€/MWh)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'Data 2'!$C$261:$C$625</c:f>
              <c:numCache>
                <c:formatCode>m/d/yyyy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'Data 2'!$F$261:$F$625</c:f>
              <c:numCache>
                <c:formatCode>#,##0.00</c:formatCode>
                <c:ptCount val="365"/>
                <c:pt idx="0">
                  <c:v>51.499553543761998</c:v>
                </c:pt>
                <c:pt idx="1">
                  <c:v>61.683674884864701</c:v>
                </c:pt>
                <c:pt idx="2">
                  <c:v>67.413924575213898</c:v>
                </c:pt>
                <c:pt idx="3">
                  <c:v>67.396242882064499</c:v>
                </c:pt>
                <c:pt idx="4">
                  <c:v>66.056473527320307</c:v>
                </c:pt>
                <c:pt idx="5">
                  <c:v>65.772567718879998</c:v>
                </c:pt>
                <c:pt idx="6">
                  <c:v>66.098416835890205</c:v>
                </c:pt>
                <c:pt idx="7">
                  <c:v>60.966314964521302</c:v>
                </c:pt>
                <c:pt idx="8">
                  <c:v>72.166488701386697</c:v>
                </c:pt>
                <c:pt idx="9">
                  <c:v>66.954268500663702</c:v>
                </c:pt>
                <c:pt idx="10">
                  <c:v>74.095562671807102</c:v>
                </c:pt>
                <c:pt idx="11">
                  <c:v>76.423896272236107</c:v>
                </c:pt>
                <c:pt idx="12">
                  <c:v>69.167783328597807</c:v>
                </c:pt>
                <c:pt idx="13">
                  <c:v>65.425382249551006</c:v>
                </c:pt>
                <c:pt idx="14">
                  <c:v>62.031007335725299</c:v>
                </c:pt>
                <c:pt idx="15">
                  <c:v>70.182979853541696</c:v>
                </c:pt>
                <c:pt idx="16">
                  <c:v>73.752542173377407</c:v>
                </c:pt>
                <c:pt idx="17">
                  <c:v>80.331296039049505</c:v>
                </c:pt>
                <c:pt idx="18">
                  <c:v>87.301952740314206</c:v>
                </c:pt>
                <c:pt idx="19">
                  <c:v>89.603767211720097</c:v>
                </c:pt>
                <c:pt idx="20">
                  <c:v>79.692665688129395</c:v>
                </c:pt>
                <c:pt idx="21">
                  <c:v>72.723251646099598</c:v>
                </c:pt>
                <c:pt idx="22">
                  <c:v>85.764988983590499</c:v>
                </c:pt>
                <c:pt idx="23">
                  <c:v>89.148677176497301</c:v>
                </c:pt>
                <c:pt idx="24">
                  <c:v>92.893739985212306</c:v>
                </c:pt>
                <c:pt idx="25">
                  <c:v>88.503907813020504</c:v>
                </c:pt>
                <c:pt idx="26">
                  <c:v>76.830665401277898</c:v>
                </c:pt>
                <c:pt idx="27">
                  <c:v>61.9299418541761</c:v>
                </c:pt>
                <c:pt idx="28">
                  <c:v>63.3216055162125</c:v>
                </c:pt>
                <c:pt idx="29">
                  <c:v>72.568260146020805</c:v>
                </c:pt>
                <c:pt idx="30">
                  <c:v>74.982962510089706</c:v>
                </c:pt>
                <c:pt idx="31">
                  <c:v>70.082156859424501</c:v>
                </c:pt>
                <c:pt idx="32">
                  <c:v>50.1530085974466</c:v>
                </c:pt>
                <c:pt idx="33">
                  <c:v>48.883592502348598</c:v>
                </c:pt>
                <c:pt idx="34">
                  <c:v>44.820412225957497</c:v>
                </c:pt>
                <c:pt idx="35">
                  <c:v>29.908849820298499</c:v>
                </c:pt>
                <c:pt idx="36">
                  <c:v>50.546263565440498</c:v>
                </c:pt>
                <c:pt idx="37">
                  <c:v>56.4130773196283</c:v>
                </c:pt>
                <c:pt idx="38">
                  <c:v>56.314025092123401</c:v>
                </c:pt>
                <c:pt idx="39">
                  <c:v>62.331408281076797</c:v>
                </c:pt>
                <c:pt idx="40">
                  <c:v>65.705496293166902</c:v>
                </c:pt>
                <c:pt idx="41">
                  <c:v>54.438228482488299</c:v>
                </c:pt>
                <c:pt idx="42">
                  <c:v>42.880532232990603</c:v>
                </c:pt>
                <c:pt idx="43">
                  <c:v>52.356048459429502</c:v>
                </c:pt>
                <c:pt idx="44">
                  <c:v>57.301877941591997</c:v>
                </c:pt>
                <c:pt idx="45">
                  <c:v>57.737463471075898</c:v>
                </c:pt>
                <c:pt idx="46">
                  <c:v>58.341866336275601</c:v>
                </c:pt>
                <c:pt idx="47">
                  <c:v>60.317972474867602</c:v>
                </c:pt>
                <c:pt idx="48">
                  <c:v>54.536174294172397</c:v>
                </c:pt>
                <c:pt idx="49">
                  <c:v>46.841557076809202</c:v>
                </c:pt>
                <c:pt idx="50">
                  <c:v>54.150533016667801</c:v>
                </c:pt>
                <c:pt idx="51">
                  <c:v>52.443654559508097</c:v>
                </c:pt>
                <c:pt idx="52">
                  <c:v>53.2543456927649</c:v>
                </c:pt>
                <c:pt idx="53">
                  <c:v>55.593463766736498</c:v>
                </c:pt>
                <c:pt idx="54">
                  <c:v>51.176204450100599</c:v>
                </c:pt>
                <c:pt idx="55">
                  <c:v>50.522433849195799</c:v>
                </c:pt>
                <c:pt idx="56">
                  <c:v>48.297878061185102</c:v>
                </c:pt>
                <c:pt idx="57">
                  <c:v>44.8687381640448</c:v>
                </c:pt>
                <c:pt idx="58">
                  <c:v>40.441033458918199</c:v>
                </c:pt>
                <c:pt idx="59">
                  <c:v>49.099765825419297</c:v>
                </c:pt>
                <c:pt idx="60">
                  <c:v>51.363585698662</c:v>
                </c:pt>
                <c:pt idx="61">
                  <c:v>40.779890945168901</c:v>
                </c:pt>
                <c:pt idx="62">
                  <c:v>36.285780695289297</c:v>
                </c:pt>
                <c:pt idx="63">
                  <c:v>29.110940865426201</c:v>
                </c:pt>
                <c:pt idx="64">
                  <c:v>42.870510874247302</c:v>
                </c:pt>
                <c:pt idx="65">
                  <c:v>49.083362643340898</c:v>
                </c:pt>
                <c:pt idx="66">
                  <c:v>49.732593672867097</c:v>
                </c:pt>
                <c:pt idx="67">
                  <c:v>49.644158299232899</c:v>
                </c:pt>
                <c:pt idx="68">
                  <c:v>48.978978587818403</c:v>
                </c:pt>
                <c:pt idx="69">
                  <c:v>45.943321849146699</c:v>
                </c:pt>
                <c:pt idx="70">
                  <c:v>21.5126047926308</c:v>
                </c:pt>
                <c:pt idx="71">
                  <c:v>33.4385568414625</c:v>
                </c:pt>
                <c:pt idx="72">
                  <c:v>39.231261577918701</c:v>
                </c:pt>
                <c:pt idx="73">
                  <c:v>44.690179831140902</c:v>
                </c:pt>
                <c:pt idx="74">
                  <c:v>45.666400701773298</c:v>
                </c:pt>
                <c:pt idx="75">
                  <c:v>46.753900706914997</c:v>
                </c:pt>
                <c:pt idx="76">
                  <c:v>43.380806135710898</c:v>
                </c:pt>
                <c:pt idx="77">
                  <c:v>44.503083145911503</c:v>
                </c:pt>
                <c:pt idx="78">
                  <c:v>47.211704385919397</c:v>
                </c:pt>
                <c:pt idx="79">
                  <c:v>46.318136029504501</c:v>
                </c:pt>
                <c:pt idx="80">
                  <c:v>38.447857319085898</c:v>
                </c:pt>
                <c:pt idx="81">
                  <c:v>45.802470066889398</c:v>
                </c:pt>
                <c:pt idx="82">
                  <c:v>52.035750978949103</c:v>
                </c:pt>
                <c:pt idx="83">
                  <c:v>40.442364236088203</c:v>
                </c:pt>
                <c:pt idx="84">
                  <c:v>35.396020786653501</c:v>
                </c:pt>
                <c:pt idx="85">
                  <c:v>45.563589362444503</c:v>
                </c:pt>
                <c:pt idx="86">
                  <c:v>48.6969535762262</c:v>
                </c:pt>
                <c:pt idx="87">
                  <c:v>48.675830250794696</c:v>
                </c:pt>
                <c:pt idx="88">
                  <c:v>45.194268336097799</c:v>
                </c:pt>
                <c:pt idx="89">
                  <c:v>41.6565376154064</c:v>
                </c:pt>
                <c:pt idx="90">
                  <c:v>31.6326987810003</c:v>
                </c:pt>
                <c:pt idx="91">
                  <c:v>33.655651619837002</c:v>
                </c:pt>
                <c:pt idx="92">
                  <c:v>49.172730897054699</c:v>
                </c:pt>
                <c:pt idx="93">
                  <c:v>45.2145499835026</c:v>
                </c:pt>
                <c:pt idx="94">
                  <c:v>38.7109484816487</c:v>
                </c:pt>
                <c:pt idx="95">
                  <c:v>38.213861859482897</c:v>
                </c:pt>
                <c:pt idx="96">
                  <c:v>45.860697476850703</c:v>
                </c:pt>
                <c:pt idx="97">
                  <c:v>47.975542059981102</c:v>
                </c:pt>
                <c:pt idx="98">
                  <c:v>42.933642328667197</c:v>
                </c:pt>
                <c:pt idx="99">
                  <c:v>47.832531502306097</c:v>
                </c:pt>
                <c:pt idx="100">
                  <c:v>48.365462228379101</c:v>
                </c:pt>
                <c:pt idx="101">
                  <c:v>52.092931383878103</c:v>
                </c:pt>
                <c:pt idx="102">
                  <c:v>48.219273081664099</c:v>
                </c:pt>
                <c:pt idx="103">
                  <c:v>45.130284770333098</c:v>
                </c:pt>
                <c:pt idx="104">
                  <c:v>42.259363844897898</c:v>
                </c:pt>
                <c:pt idx="105">
                  <c:v>40.365940461401898</c:v>
                </c:pt>
                <c:pt idx="106">
                  <c:v>48.230736149305997</c:v>
                </c:pt>
                <c:pt idx="107">
                  <c:v>43.538279611557201</c:v>
                </c:pt>
                <c:pt idx="108">
                  <c:v>39.520289498076899</c:v>
                </c:pt>
                <c:pt idx="109">
                  <c:v>40.6983952816488</c:v>
                </c:pt>
                <c:pt idx="110">
                  <c:v>44.595158234467199</c:v>
                </c:pt>
                <c:pt idx="111">
                  <c:v>46.7119738835977</c:v>
                </c:pt>
                <c:pt idx="112">
                  <c:v>48.304547693865999</c:v>
                </c:pt>
                <c:pt idx="113">
                  <c:v>54.344600344900599</c:v>
                </c:pt>
                <c:pt idx="114">
                  <c:v>50.2669113542199</c:v>
                </c:pt>
                <c:pt idx="115">
                  <c:v>47.9870440329574</c:v>
                </c:pt>
                <c:pt idx="116">
                  <c:v>45.461323549659397</c:v>
                </c:pt>
                <c:pt idx="117">
                  <c:v>48.779460411136697</c:v>
                </c:pt>
                <c:pt idx="118">
                  <c:v>45.8468675555837</c:v>
                </c:pt>
                <c:pt idx="119">
                  <c:v>16.458314455379298</c:v>
                </c:pt>
                <c:pt idx="120">
                  <c:v>38.0182719172603</c:v>
                </c:pt>
                <c:pt idx="121">
                  <c:v>51.883648758978602</c:v>
                </c:pt>
                <c:pt idx="122">
                  <c:v>49.763551483595798</c:v>
                </c:pt>
                <c:pt idx="123">
                  <c:v>48.886001507077097</c:v>
                </c:pt>
                <c:pt idx="124">
                  <c:v>43.553707924946004</c:v>
                </c:pt>
                <c:pt idx="125">
                  <c:v>40.847454412564197</c:v>
                </c:pt>
                <c:pt idx="126">
                  <c:v>45.566509129817597</c:v>
                </c:pt>
                <c:pt idx="127">
                  <c:v>49.318090133838602</c:v>
                </c:pt>
                <c:pt idx="128">
                  <c:v>51.465826525383001</c:v>
                </c:pt>
                <c:pt idx="129">
                  <c:v>47.486922390265903</c:v>
                </c:pt>
                <c:pt idx="130">
                  <c:v>41.047992643149001</c:v>
                </c:pt>
                <c:pt idx="131">
                  <c:v>43.406565120371098</c:v>
                </c:pt>
                <c:pt idx="132">
                  <c:v>42.678005751726403</c:v>
                </c:pt>
                <c:pt idx="133">
                  <c:v>44.449026074951902</c:v>
                </c:pt>
                <c:pt idx="134">
                  <c:v>49.639078029030898</c:v>
                </c:pt>
                <c:pt idx="135">
                  <c:v>52.2952676197256</c:v>
                </c:pt>
                <c:pt idx="136">
                  <c:v>48.2658926943786</c:v>
                </c:pt>
                <c:pt idx="137">
                  <c:v>43.148225305429598</c:v>
                </c:pt>
                <c:pt idx="138">
                  <c:v>46.757207916414998</c:v>
                </c:pt>
                <c:pt idx="139">
                  <c:v>46.162376232261401</c:v>
                </c:pt>
                <c:pt idx="140">
                  <c:v>40.532521109897502</c:v>
                </c:pt>
                <c:pt idx="141">
                  <c:v>49.263183817510999</c:v>
                </c:pt>
                <c:pt idx="142">
                  <c:v>46.754088284341499</c:v>
                </c:pt>
                <c:pt idx="143">
                  <c:v>48.4654577194353</c:v>
                </c:pt>
                <c:pt idx="144">
                  <c:v>53.300543468492499</c:v>
                </c:pt>
                <c:pt idx="145">
                  <c:v>52.573700129272503</c:v>
                </c:pt>
                <c:pt idx="146">
                  <c:v>47.302779622339301</c:v>
                </c:pt>
                <c:pt idx="147">
                  <c:v>44.7262758259387</c:v>
                </c:pt>
                <c:pt idx="148">
                  <c:v>52.790669655758101</c:v>
                </c:pt>
                <c:pt idx="149">
                  <c:v>53.278490721209003</c:v>
                </c:pt>
                <c:pt idx="150">
                  <c:v>53.937975681782397</c:v>
                </c:pt>
                <c:pt idx="151">
                  <c:v>55.405809816967199</c:v>
                </c:pt>
                <c:pt idx="152">
                  <c:v>52.853320004935298</c:v>
                </c:pt>
                <c:pt idx="153">
                  <c:v>48.596988436322803</c:v>
                </c:pt>
                <c:pt idx="154">
                  <c:v>43.023063825555901</c:v>
                </c:pt>
                <c:pt idx="155">
                  <c:v>47.841561168444997</c:v>
                </c:pt>
                <c:pt idx="156">
                  <c:v>47.817342647721503</c:v>
                </c:pt>
                <c:pt idx="157">
                  <c:v>49.9099370872867</c:v>
                </c:pt>
                <c:pt idx="158">
                  <c:v>48.383944444044403</c:v>
                </c:pt>
                <c:pt idx="159">
                  <c:v>51.547235034727201</c:v>
                </c:pt>
                <c:pt idx="160">
                  <c:v>49.3710305870121</c:v>
                </c:pt>
                <c:pt idx="161">
                  <c:v>44.238487616881699</c:v>
                </c:pt>
                <c:pt idx="162">
                  <c:v>49.570575704289901</c:v>
                </c:pt>
                <c:pt idx="163">
                  <c:v>51.095066616770197</c:v>
                </c:pt>
                <c:pt idx="164">
                  <c:v>54.019437197083903</c:v>
                </c:pt>
                <c:pt idx="165">
                  <c:v>53.898959064962803</c:v>
                </c:pt>
                <c:pt idx="166">
                  <c:v>51.515575615209599</c:v>
                </c:pt>
                <c:pt idx="167">
                  <c:v>50.670688331512203</c:v>
                </c:pt>
                <c:pt idx="168">
                  <c:v>50.951266626702001</c:v>
                </c:pt>
                <c:pt idx="169">
                  <c:v>53.806622866554697</c:v>
                </c:pt>
                <c:pt idx="170">
                  <c:v>54.663791793710303</c:v>
                </c:pt>
                <c:pt idx="171">
                  <c:v>57.224965759252001</c:v>
                </c:pt>
                <c:pt idx="172">
                  <c:v>56.389183314782002</c:v>
                </c:pt>
                <c:pt idx="173">
                  <c:v>53.345965761379198</c:v>
                </c:pt>
                <c:pt idx="174">
                  <c:v>52.362646569203903</c:v>
                </c:pt>
                <c:pt idx="175">
                  <c:v>48.2052885748367</c:v>
                </c:pt>
                <c:pt idx="176">
                  <c:v>54.883867462790001</c:v>
                </c:pt>
                <c:pt idx="177">
                  <c:v>51.006534583538297</c:v>
                </c:pt>
                <c:pt idx="178">
                  <c:v>43.608004852752998</c:v>
                </c:pt>
                <c:pt idx="179">
                  <c:v>44.505335590077003</c:v>
                </c:pt>
                <c:pt idx="180">
                  <c:v>45.250986842676198</c:v>
                </c:pt>
                <c:pt idx="181">
                  <c:v>44.674531707542698</c:v>
                </c:pt>
                <c:pt idx="182">
                  <c:v>42.900812603414799</c:v>
                </c:pt>
                <c:pt idx="183">
                  <c:v>48.159938135716303</c:v>
                </c:pt>
                <c:pt idx="184">
                  <c:v>49.401415460215802</c:v>
                </c:pt>
                <c:pt idx="185">
                  <c:v>48.936302580512901</c:v>
                </c:pt>
                <c:pt idx="186">
                  <c:v>52.4521507273708</c:v>
                </c:pt>
                <c:pt idx="187">
                  <c:v>50.318534692932197</c:v>
                </c:pt>
                <c:pt idx="188">
                  <c:v>48.7255714648253</c:v>
                </c:pt>
                <c:pt idx="189">
                  <c:v>47.226966667343397</c:v>
                </c:pt>
                <c:pt idx="190">
                  <c:v>49.672792661545799</c:v>
                </c:pt>
                <c:pt idx="191">
                  <c:v>50.825375268285399</c:v>
                </c:pt>
                <c:pt idx="192">
                  <c:v>50.520437308178501</c:v>
                </c:pt>
                <c:pt idx="193">
                  <c:v>53.226753147013</c:v>
                </c:pt>
                <c:pt idx="194">
                  <c:v>49.747433105851798</c:v>
                </c:pt>
                <c:pt idx="195">
                  <c:v>47.648551546233897</c:v>
                </c:pt>
                <c:pt idx="196">
                  <c:v>47.588880149197699</c:v>
                </c:pt>
                <c:pt idx="197">
                  <c:v>49.9580076444201</c:v>
                </c:pt>
                <c:pt idx="198">
                  <c:v>49.785650862523298</c:v>
                </c:pt>
                <c:pt idx="199">
                  <c:v>49.560594639531601</c:v>
                </c:pt>
                <c:pt idx="200">
                  <c:v>49.212506862131001</c:v>
                </c:pt>
                <c:pt idx="201">
                  <c:v>49.041820780650902</c:v>
                </c:pt>
                <c:pt idx="202">
                  <c:v>48.757674438763402</c:v>
                </c:pt>
                <c:pt idx="203">
                  <c:v>46.959261797634099</c:v>
                </c:pt>
                <c:pt idx="204">
                  <c:v>48.103613029383197</c:v>
                </c:pt>
                <c:pt idx="205">
                  <c:v>47.640134095267598</c:v>
                </c:pt>
                <c:pt idx="206">
                  <c:v>50.724134746445102</c:v>
                </c:pt>
                <c:pt idx="207">
                  <c:v>53.803650986824998</c:v>
                </c:pt>
                <c:pt idx="208">
                  <c:v>51.193809545303203</c:v>
                </c:pt>
                <c:pt idx="209">
                  <c:v>49.167647800869503</c:v>
                </c:pt>
                <c:pt idx="210">
                  <c:v>44.837403442541202</c:v>
                </c:pt>
                <c:pt idx="211">
                  <c:v>48.6477918749707</c:v>
                </c:pt>
                <c:pt idx="212">
                  <c:v>51.012014548941202</c:v>
                </c:pt>
                <c:pt idx="213">
                  <c:v>51.509001035044001</c:v>
                </c:pt>
                <c:pt idx="214">
                  <c:v>51.891448056585503</c:v>
                </c:pt>
                <c:pt idx="215">
                  <c:v>50.884261940287402</c:v>
                </c:pt>
                <c:pt idx="216">
                  <c:v>46.369361606657101</c:v>
                </c:pt>
                <c:pt idx="217">
                  <c:v>41.882441716522301</c:v>
                </c:pt>
                <c:pt idx="218">
                  <c:v>48.2610170757955</c:v>
                </c:pt>
                <c:pt idx="219">
                  <c:v>47.1238748216198</c:v>
                </c:pt>
                <c:pt idx="220">
                  <c:v>45.872955526627202</c:v>
                </c:pt>
                <c:pt idx="221">
                  <c:v>44.625417663519997</c:v>
                </c:pt>
                <c:pt idx="222">
                  <c:v>43.5417853979189</c:v>
                </c:pt>
                <c:pt idx="223">
                  <c:v>43.646667369337301</c:v>
                </c:pt>
                <c:pt idx="224">
                  <c:v>42.293102768072202</c:v>
                </c:pt>
                <c:pt idx="225">
                  <c:v>44.590782255849398</c:v>
                </c:pt>
                <c:pt idx="226">
                  <c:v>42.907065086883797</c:v>
                </c:pt>
                <c:pt idx="227">
                  <c:v>48.940439313703699</c:v>
                </c:pt>
                <c:pt idx="228">
                  <c:v>48.884789233532203</c:v>
                </c:pt>
                <c:pt idx="229">
                  <c:v>47.350865365093398</c:v>
                </c:pt>
                <c:pt idx="230">
                  <c:v>44.2178980285818</c:v>
                </c:pt>
                <c:pt idx="231">
                  <c:v>41.170882743609198</c:v>
                </c:pt>
                <c:pt idx="232">
                  <c:v>49.682189942374201</c:v>
                </c:pt>
                <c:pt idx="233">
                  <c:v>51.390762883433801</c:v>
                </c:pt>
                <c:pt idx="234">
                  <c:v>50.636033608605999</c:v>
                </c:pt>
                <c:pt idx="235">
                  <c:v>49.813932649371303</c:v>
                </c:pt>
                <c:pt idx="236">
                  <c:v>51.327626731189497</c:v>
                </c:pt>
                <c:pt idx="237">
                  <c:v>49.733087995958002</c:v>
                </c:pt>
                <c:pt idx="238">
                  <c:v>48.706725796956597</c:v>
                </c:pt>
                <c:pt idx="239">
                  <c:v>52.437077715176898</c:v>
                </c:pt>
                <c:pt idx="240">
                  <c:v>53.3285247345583</c:v>
                </c:pt>
                <c:pt idx="241">
                  <c:v>51.791316853214198</c:v>
                </c:pt>
                <c:pt idx="242">
                  <c:v>47.694323579432897</c:v>
                </c:pt>
                <c:pt idx="243">
                  <c:v>47.150285879926699</c:v>
                </c:pt>
                <c:pt idx="244">
                  <c:v>42.929151557788501</c:v>
                </c:pt>
                <c:pt idx="245">
                  <c:v>46.763368344136303</c:v>
                </c:pt>
                <c:pt idx="246">
                  <c:v>50.092008061627702</c:v>
                </c:pt>
                <c:pt idx="247">
                  <c:v>51.386332769139997</c:v>
                </c:pt>
                <c:pt idx="248">
                  <c:v>48.417925798795899</c:v>
                </c:pt>
                <c:pt idx="249">
                  <c:v>48.785070091894603</c:v>
                </c:pt>
                <c:pt idx="250">
                  <c:v>50.817829547676197</c:v>
                </c:pt>
                <c:pt idx="251">
                  <c:v>40.346328922396502</c:v>
                </c:pt>
                <c:pt idx="252">
                  <c:v>37.100727222323101</c:v>
                </c:pt>
                <c:pt idx="253">
                  <c:v>46.364564687597898</c:v>
                </c:pt>
                <c:pt idx="254">
                  <c:v>50.176817187488702</c:v>
                </c:pt>
                <c:pt idx="255">
                  <c:v>50.223770498826497</c:v>
                </c:pt>
                <c:pt idx="256">
                  <c:v>47.892671639271299</c:v>
                </c:pt>
                <c:pt idx="257">
                  <c:v>46.776811438507899</c:v>
                </c:pt>
                <c:pt idx="258">
                  <c:v>48.730070934354899</c:v>
                </c:pt>
                <c:pt idx="259">
                  <c:v>48.378926045005898</c:v>
                </c:pt>
                <c:pt idx="260">
                  <c:v>48.7562817805279</c:v>
                </c:pt>
                <c:pt idx="261">
                  <c:v>51.964031982552299</c:v>
                </c:pt>
                <c:pt idx="262">
                  <c:v>53.823861592192202</c:v>
                </c:pt>
                <c:pt idx="263">
                  <c:v>52.200142535048201</c:v>
                </c:pt>
                <c:pt idx="264">
                  <c:v>50.902664061402199</c:v>
                </c:pt>
                <c:pt idx="265">
                  <c:v>50.770588633419997</c:v>
                </c:pt>
                <c:pt idx="266">
                  <c:v>49.419341021527003</c:v>
                </c:pt>
                <c:pt idx="267">
                  <c:v>52.1213597520753</c:v>
                </c:pt>
                <c:pt idx="268">
                  <c:v>52.863293913011503</c:v>
                </c:pt>
                <c:pt idx="269">
                  <c:v>55.131919419550698</c:v>
                </c:pt>
                <c:pt idx="270">
                  <c:v>54.320429121446203</c:v>
                </c:pt>
                <c:pt idx="271">
                  <c:v>54.229048176015901</c:v>
                </c:pt>
                <c:pt idx="272">
                  <c:v>52.8229545072967</c:v>
                </c:pt>
                <c:pt idx="273">
                  <c:v>50.644307435337602</c:v>
                </c:pt>
                <c:pt idx="274">
                  <c:v>55.742786572169202</c:v>
                </c:pt>
                <c:pt idx="275">
                  <c:v>56.9139427397334</c:v>
                </c:pt>
                <c:pt idx="276">
                  <c:v>57.932028029009899</c:v>
                </c:pt>
                <c:pt idx="277">
                  <c:v>57.981014463545698</c:v>
                </c:pt>
                <c:pt idx="278">
                  <c:v>51.979985175285599</c:v>
                </c:pt>
                <c:pt idx="279">
                  <c:v>53.694534866381403</c:v>
                </c:pt>
                <c:pt idx="280">
                  <c:v>54.516283375077002</c:v>
                </c:pt>
                <c:pt idx="281">
                  <c:v>61.178856632935698</c:v>
                </c:pt>
                <c:pt idx="282">
                  <c:v>64.754530591364599</c:v>
                </c:pt>
                <c:pt idx="283">
                  <c:v>64.017635102104606</c:v>
                </c:pt>
                <c:pt idx="284">
                  <c:v>60.330993879936003</c:v>
                </c:pt>
                <c:pt idx="285">
                  <c:v>62.416485097421798</c:v>
                </c:pt>
                <c:pt idx="286">
                  <c:v>60.497800916907799</c:v>
                </c:pt>
                <c:pt idx="287">
                  <c:v>50.671067628255201</c:v>
                </c:pt>
                <c:pt idx="288">
                  <c:v>55.6544131081967</c:v>
                </c:pt>
                <c:pt idx="289">
                  <c:v>59.458789852018398</c:v>
                </c:pt>
                <c:pt idx="290">
                  <c:v>59.665547550387899</c:v>
                </c:pt>
                <c:pt idx="291">
                  <c:v>61.597221718811099</c:v>
                </c:pt>
                <c:pt idx="292">
                  <c:v>56.212555921488203</c:v>
                </c:pt>
                <c:pt idx="293">
                  <c:v>53.725118462590302</c:v>
                </c:pt>
                <c:pt idx="294">
                  <c:v>53.8818875392679</c:v>
                </c:pt>
                <c:pt idx="295">
                  <c:v>62.797683441837997</c:v>
                </c:pt>
                <c:pt idx="296">
                  <c:v>62.316297470825802</c:v>
                </c:pt>
                <c:pt idx="297">
                  <c:v>63.393375045780502</c:v>
                </c:pt>
                <c:pt idx="298">
                  <c:v>60.763445364929602</c:v>
                </c:pt>
                <c:pt idx="299">
                  <c:v>58.173800532780497</c:v>
                </c:pt>
                <c:pt idx="300">
                  <c:v>50.5411878421259</c:v>
                </c:pt>
                <c:pt idx="301">
                  <c:v>47.107601922454002</c:v>
                </c:pt>
                <c:pt idx="302">
                  <c:v>52.297015445670198</c:v>
                </c:pt>
                <c:pt idx="303">
                  <c:v>58.152421017798403</c:v>
                </c:pt>
                <c:pt idx="304">
                  <c:v>49.137396511085797</c:v>
                </c:pt>
                <c:pt idx="305">
                  <c:v>57.4769683933011</c:v>
                </c:pt>
                <c:pt idx="306">
                  <c:v>59.5354820156575</c:v>
                </c:pt>
                <c:pt idx="307">
                  <c:v>54.115352373255398</c:v>
                </c:pt>
                <c:pt idx="308">
                  <c:v>40.493297446718401</c:v>
                </c:pt>
                <c:pt idx="309">
                  <c:v>56.145502181977697</c:v>
                </c:pt>
                <c:pt idx="310">
                  <c:v>58.841242340720299</c:v>
                </c:pt>
                <c:pt idx="311">
                  <c:v>58.051102694919997</c:v>
                </c:pt>
                <c:pt idx="312">
                  <c:v>57.979785310849302</c:v>
                </c:pt>
                <c:pt idx="313">
                  <c:v>58.899454704351498</c:v>
                </c:pt>
                <c:pt idx="314">
                  <c:v>56.470114827468301</c:v>
                </c:pt>
                <c:pt idx="315">
                  <c:v>52.200007910552998</c:v>
                </c:pt>
                <c:pt idx="316">
                  <c:v>53.313597340070999</c:v>
                </c:pt>
                <c:pt idx="317">
                  <c:v>58.797944107215798</c:v>
                </c:pt>
                <c:pt idx="318">
                  <c:v>65.855684185315297</c:v>
                </c:pt>
                <c:pt idx="319">
                  <c:v>68.090603743484806</c:v>
                </c:pt>
                <c:pt idx="320">
                  <c:v>67.953618529626993</c:v>
                </c:pt>
                <c:pt idx="321">
                  <c:v>60.255659279943302</c:v>
                </c:pt>
                <c:pt idx="322">
                  <c:v>60.524137715989703</c:v>
                </c:pt>
                <c:pt idx="323">
                  <c:v>68.672905667121199</c:v>
                </c:pt>
                <c:pt idx="324">
                  <c:v>65.555905382230804</c:v>
                </c:pt>
                <c:pt idx="325">
                  <c:v>60.1160150647938</c:v>
                </c:pt>
                <c:pt idx="326">
                  <c:v>58.335062049022902</c:v>
                </c:pt>
                <c:pt idx="327">
                  <c:v>62.196239952672101</c:v>
                </c:pt>
                <c:pt idx="328">
                  <c:v>55.8001456977129</c:v>
                </c:pt>
                <c:pt idx="329">
                  <c:v>56.801275717672098</c:v>
                </c:pt>
                <c:pt idx="330">
                  <c:v>67.940567774486595</c:v>
                </c:pt>
                <c:pt idx="331">
                  <c:v>70.753322174165206</c:v>
                </c:pt>
                <c:pt idx="332">
                  <c:v>69.9327104146452</c:v>
                </c:pt>
                <c:pt idx="333">
                  <c:v>71.170463533054402</c:v>
                </c:pt>
                <c:pt idx="334">
                  <c:v>67.0720435158116</c:v>
                </c:pt>
                <c:pt idx="335">
                  <c:v>62.019923091350996</c:v>
                </c:pt>
                <c:pt idx="336">
                  <c:v>61.828797114238</c:v>
                </c:pt>
                <c:pt idx="337">
                  <c:v>73.932015704717202</c:v>
                </c:pt>
                <c:pt idx="338">
                  <c:v>77.909198238111003</c:v>
                </c:pt>
                <c:pt idx="339">
                  <c:v>76.133297886246993</c:v>
                </c:pt>
                <c:pt idx="340">
                  <c:v>72.293769498205705</c:v>
                </c:pt>
                <c:pt idx="341">
                  <c:v>67.129477812906302</c:v>
                </c:pt>
                <c:pt idx="342">
                  <c:v>69.311040580945004</c:v>
                </c:pt>
                <c:pt idx="343">
                  <c:v>49.201577654963799</c:v>
                </c:pt>
                <c:pt idx="344">
                  <c:v>52.7012724757424</c:v>
                </c:pt>
                <c:pt idx="345">
                  <c:v>70.838138550004302</c:v>
                </c:pt>
                <c:pt idx="346">
                  <c:v>70.846334229062407</c:v>
                </c:pt>
                <c:pt idx="347">
                  <c:v>62.226802743991698</c:v>
                </c:pt>
                <c:pt idx="348">
                  <c:v>60.290622139066301</c:v>
                </c:pt>
                <c:pt idx="349">
                  <c:v>58.8979626577053</c:v>
                </c:pt>
                <c:pt idx="350">
                  <c:v>57.443519570386599</c:v>
                </c:pt>
                <c:pt idx="351">
                  <c:v>66.9029533280587</c:v>
                </c:pt>
                <c:pt idx="352">
                  <c:v>65.115219524112504</c:v>
                </c:pt>
                <c:pt idx="353">
                  <c:v>68.362967550213796</c:v>
                </c:pt>
                <c:pt idx="354">
                  <c:v>66.918469692193199</c:v>
                </c:pt>
                <c:pt idx="355">
                  <c:v>61.048007256227201</c:v>
                </c:pt>
                <c:pt idx="356">
                  <c:v>56.123765340828903</c:v>
                </c:pt>
                <c:pt idx="357">
                  <c:v>53.402613287516701</c:v>
                </c:pt>
                <c:pt idx="358">
                  <c:v>47.183183444244499</c:v>
                </c:pt>
                <c:pt idx="359">
                  <c:v>46.076764225239899</c:v>
                </c:pt>
                <c:pt idx="360">
                  <c:v>41.882279607690897</c:v>
                </c:pt>
                <c:pt idx="361">
                  <c:v>48.303440945462199</c:v>
                </c:pt>
                <c:pt idx="362">
                  <c:v>47.349216716890297</c:v>
                </c:pt>
                <c:pt idx="363">
                  <c:v>36.0827943963588</c:v>
                </c:pt>
                <c:pt idx="364" formatCode="#,##0">
                  <c:v>16.624535348521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195448"/>
        <c:axId val="561195840"/>
      </c:lineChart>
      <c:lineChart>
        <c:grouping val="standard"/>
        <c:varyColors val="0"/>
        <c:ser>
          <c:idx val="0"/>
          <c:order val="0"/>
          <c:tx>
            <c:strRef>
              <c:f>'Data 2'!$D$259:$D$260</c:f>
              <c:strCache>
                <c:ptCount val="2"/>
                <c:pt idx="0">
                  <c:v>Demanda diaria (GWh) (*)</c:v>
                </c:pt>
              </c:strCache>
            </c:strRef>
          </c:tx>
          <c:spPr>
            <a:ln w="127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'Data 2'!$C$261:$C$625</c:f>
              <c:numCache>
                <c:formatCode>m/d/yyyy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'Data 2'!$D$261:$D$625</c:f>
              <c:numCache>
                <c:formatCode>#,##0</c:formatCode>
                <c:ptCount val="365"/>
                <c:pt idx="0">
                  <c:v>387.13799999999998</c:v>
                </c:pt>
                <c:pt idx="1">
                  <c:v>504.67599999999999</c:v>
                </c:pt>
                <c:pt idx="2">
                  <c:v>541.22199999999998</c:v>
                </c:pt>
                <c:pt idx="3">
                  <c:v>552.88400000000001</c:v>
                </c:pt>
                <c:pt idx="4">
                  <c:v>558.05200000000002</c:v>
                </c:pt>
                <c:pt idx="5">
                  <c:v>464.75299999999999</c:v>
                </c:pt>
                <c:pt idx="6">
                  <c:v>506.88400000000001</c:v>
                </c:pt>
                <c:pt idx="7">
                  <c:v>484.69799999999998</c:v>
                </c:pt>
                <c:pt idx="8">
                  <c:v>587.39800000000002</c:v>
                </c:pt>
                <c:pt idx="9">
                  <c:v>597.73500000000001</c:v>
                </c:pt>
                <c:pt idx="10">
                  <c:v>623.18700000000001</c:v>
                </c:pt>
                <c:pt idx="11">
                  <c:v>615.50900000000001</c:v>
                </c:pt>
                <c:pt idx="12">
                  <c:v>616.82000000000005</c:v>
                </c:pt>
                <c:pt idx="13">
                  <c:v>558.64200000000005</c:v>
                </c:pt>
                <c:pt idx="14">
                  <c:v>505.70499999999998</c:v>
                </c:pt>
                <c:pt idx="15">
                  <c:v>612.94299999999998</c:v>
                </c:pt>
                <c:pt idx="16">
                  <c:v>627.23900000000003</c:v>
                </c:pt>
                <c:pt idx="17">
                  <c:v>649.68700000000001</c:v>
                </c:pt>
                <c:pt idx="18">
                  <c:v>631.98900000000003</c:v>
                </c:pt>
                <c:pt idx="19">
                  <c:v>632.81600000000003</c:v>
                </c:pt>
                <c:pt idx="20">
                  <c:v>535.01400000000001</c:v>
                </c:pt>
                <c:pt idx="21">
                  <c:v>535.83399999999995</c:v>
                </c:pt>
                <c:pt idx="22">
                  <c:v>633.03200000000004</c:v>
                </c:pt>
                <c:pt idx="23">
                  <c:v>631.63400000000001</c:v>
                </c:pt>
                <c:pt idx="24">
                  <c:v>630.173</c:v>
                </c:pt>
                <c:pt idx="25">
                  <c:v>635.73599999999999</c:v>
                </c:pt>
                <c:pt idx="26">
                  <c:v>616.89400000000001</c:v>
                </c:pt>
                <c:pt idx="27">
                  <c:v>557.64300000000003</c:v>
                </c:pt>
                <c:pt idx="28">
                  <c:v>509.87599999999998</c:v>
                </c:pt>
                <c:pt idx="29">
                  <c:v>612.98900000000003</c:v>
                </c:pt>
                <c:pt idx="30">
                  <c:v>593.83100000000002</c:v>
                </c:pt>
                <c:pt idx="31">
                  <c:v>610.95399999999995</c:v>
                </c:pt>
                <c:pt idx="32">
                  <c:v>612.36</c:v>
                </c:pt>
                <c:pt idx="33">
                  <c:v>578.03499999999997</c:v>
                </c:pt>
                <c:pt idx="34">
                  <c:v>517.97799999999995</c:v>
                </c:pt>
                <c:pt idx="35">
                  <c:v>499.75599999999997</c:v>
                </c:pt>
                <c:pt idx="36">
                  <c:v>535.31399999999996</c:v>
                </c:pt>
                <c:pt idx="37">
                  <c:v>541.11800000000005</c:v>
                </c:pt>
                <c:pt idx="38">
                  <c:v>567.20600000000002</c:v>
                </c:pt>
                <c:pt idx="39">
                  <c:v>560.41600000000005</c:v>
                </c:pt>
                <c:pt idx="40">
                  <c:v>569.38499999999999</c:v>
                </c:pt>
                <c:pt idx="41">
                  <c:v>485.21100000000001</c:v>
                </c:pt>
                <c:pt idx="42">
                  <c:v>467.245</c:v>
                </c:pt>
                <c:pt idx="43">
                  <c:v>558.351</c:v>
                </c:pt>
                <c:pt idx="44">
                  <c:v>567.63499999999999</c:v>
                </c:pt>
                <c:pt idx="45">
                  <c:v>574.93899999999996</c:v>
                </c:pt>
                <c:pt idx="46">
                  <c:v>568.62900000000002</c:v>
                </c:pt>
                <c:pt idx="47">
                  <c:v>565.06500000000005</c:v>
                </c:pt>
                <c:pt idx="48">
                  <c:v>494.37200000000001</c:v>
                </c:pt>
                <c:pt idx="49">
                  <c:v>432.18799999999999</c:v>
                </c:pt>
                <c:pt idx="50">
                  <c:v>541.25900000000001</c:v>
                </c:pt>
                <c:pt idx="51">
                  <c:v>538.70500000000004</c:v>
                </c:pt>
                <c:pt idx="52">
                  <c:v>534.78800000000001</c:v>
                </c:pt>
                <c:pt idx="53">
                  <c:v>538.05600000000004</c:v>
                </c:pt>
                <c:pt idx="54">
                  <c:v>546.37</c:v>
                </c:pt>
                <c:pt idx="55">
                  <c:v>479.41500000000002</c:v>
                </c:pt>
                <c:pt idx="56">
                  <c:v>429.62900000000002</c:v>
                </c:pt>
                <c:pt idx="57">
                  <c:v>515.24300000000005</c:v>
                </c:pt>
                <c:pt idx="58">
                  <c:v>505.29599999999999</c:v>
                </c:pt>
                <c:pt idx="59">
                  <c:v>527.91399999999999</c:v>
                </c:pt>
                <c:pt idx="60">
                  <c:v>526.33500000000004</c:v>
                </c:pt>
                <c:pt idx="61">
                  <c:v>510.60599999999999</c:v>
                </c:pt>
                <c:pt idx="62">
                  <c:v>444.65</c:v>
                </c:pt>
                <c:pt idx="63">
                  <c:v>436.01900000000001</c:v>
                </c:pt>
                <c:pt idx="64">
                  <c:v>493.197</c:v>
                </c:pt>
                <c:pt idx="65">
                  <c:v>516.51499999999999</c:v>
                </c:pt>
                <c:pt idx="66">
                  <c:v>500.88499999999999</c:v>
                </c:pt>
                <c:pt idx="67">
                  <c:v>492.32600000000002</c:v>
                </c:pt>
                <c:pt idx="68">
                  <c:v>476.916</c:v>
                </c:pt>
                <c:pt idx="69">
                  <c:v>410.04199999999997</c:v>
                </c:pt>
                <c:pt idx="70">
                  <c:v>428.13499999999999</c:v>
                </c:pt>
                <c:pt idx="71">
                  <c:v>500.846</c:v>
                </c:pt>
                <c:pt idx="72">
                  <c:v>499.00700000000001</c:v>
                </c:pt>
                <c:pt idx="73">
                  <c:v>493.63499999999999</c:v>
                </c:pt>
                <c:pt idx="74">
                  <c:v>488.053</c:v>
                </c:pt>
                <c:pt idx="75">
                  <c:v>467.09500000000003</c:v>
                </c:pt>
                <c:pt idx="76">
                  <c:v>432.03199999999998</c:v>
                </c:pt>
                <c:pt idx="77">
                  <c:v>365.77499999999998</c:v>
                </c:pt>
                <c:pt idx="78">
                  <c:v>459.14699999999999</c:v>
                </c:pt>
                <c:pt idx="79">
                  <c:v>476.45400000000001</c:v>
                </c:pt>
                <c:pt idx="80">
                  <c:v>478.78399999999999</c:v>
                </c:pt>
                <c:pt idx="81">
                  <c:v>490.834</c:v>
                </c:pt>
                <c:pt idx="82">
                  <c:v>497.28800000000001</c:v>
                </c:pt>
                <c:pt idx="83">
                  <c:v>448.238</c:v>
                </c:pt>
                <c:pt idx="84">
                  <c:v>397.40199999999999</c:v>
                </c:pt>
                <c:pt idx="85">
                  <c:v>490.95699999999999</c:v>
                </c:pt>
                <c:pt idx="86">
                  <c:v>496.33699999999999</c:v>
                </c:pt>
                <c:pt idx="87">
                  <c:v>500.39100000000002</c:v>
                </c:pt>
                <c:pt idx="88">
                  <c:v>487.14299999999997</c:v>
                </c:pt>
                <c:pt idx="89">
                  <c:v>489.21199999999999</c:v>
                </c:pt>
                <c:pt idx="90">
                  <c:v>451.46100000000001</c:v>
                </c:pt>
                <c:pt idx="91">
                  <c:v>397.11</c:v>
                </c:pt>
                <c:pt idx="92">
                  <c:v>483.428</c:v>
                </c:pt>
                <c:pt idx="93">
                  <c:v>488.79399999999998</c:v>
                </c:pt>
                <c:pt idx="94">
                  <c:v>492.07900000000001</c:v>
                </c:pt>
                <c:pt idx="95">
                  <c:v>491.80399999999997</c:v>
                </c:pt>
                <c:pt idx="96">
                  <c:v>490.15</c:v>
                </c:pt>
                <c:pt idx="97">
                  <c:v>435.39499999999998</c:v>
                </c:pt>
                <c:pt idx="98">
                  <c:v>397.34500000000003</c:v>
                </c:pt>
                <c:pt idx="99">
                  <c:v>476.10399999999998</c:v>
                </c:pt>
                <c:pt idx="100">
                  <c:v>503.17599999999999</c:v>
                </c:pt>
                <c:pt idx="101">
                  <c:v>496.00400000000002</c:v>
                </c:pt>
                <c:pt idx="102">
                  <c:v>431.774</c:v>
                </c:pt>
                <c:pt idx="103">
                  <c:v>363.42399999999998</c:v>
                </c:pt>
                <c:pt idx="104">
                  <c:v>375.024</c:v>
                </c:pt>
                <c:pt idx="105">
                  <c:v>351.94499999999999</c:v>
                </c:pt>
                <c:pt idx="106">
                  <c:v>395.012</c:v>
                </c:pt>
                <c:pt idx="107">
                  <c:v>469.75599999999997</c:v>
                </c:pt>
                <c:pt idx="108">
                  <c:v>496.28500000000003</c:v>
                </c:pt>
                <c:pt idx="109">
                  <c:v>494.43099999999998</c:v>
                </c:pt>
                <c:pt idx="110">
                  <c:v>494.31799999999998</c:v>
                </c:pt>
                <c:pt idx="111">
                  <c:v>440.99099999999999</c:v>
                </c:pt>
                <c:pt idx="112">
                  <c:v>399.15</c:v>
                </c:pt>
                <c:pt idx="113">
                  <c:v>480.44600000000003</c:v>
                </c:pt>
                <c:pt idx="114">
                  <c:v>517.92999999999995</c:v>
                </c:pt>
                <c:pt idx="115">
                  <c:v>503.77</c:v>
                </c:pt>
                <c:pt idx="116">
                  <c:v>497.25200000000001</c:v>
                </c:pt>
                <c:pt idx="117">
                  <c:v>545.79399999999998</c:v>
                </c:pt>
                <c:pt idx="118">
                  <c:v>458.72399999999999</c:v>
                </c:pt>
                <c:pt idx="119">
                  <c:v>463.81400000000002</c:v>
                </c:pt>
                <c:pt idx="120">
                  <c:v>402.70100000000002</c:v>
                </c:pt>
                <c:pt idx="121">
                  <c:v>496.70699999999999</c:v>
                </c:pt>
                <c:pt idx="122">
                  <c:v>522.13800000000003</c:v>
                </c:pt>
                <c:pt idx="123">
                  <c:v>536.19399999999996</c:v>
                </c:pt>
                <c:pt idx="124">
                  <c:v>524.87699999999995</c:v>
                </c:pt>
                <c:pt idx="125">
                  <c:v>440.44400000000002</c:v>
                </c:pt>
                <c:pt idx="126">
                  <c:v>375.59100000000001</c:v>
                </c:pt>
                <c:pt idx="127">
                  <c:v>493.21699999999998</c:v>
                </c:pt>
                <c:pt idx="128">
                  <c:v>518.75800000000004</c:v>
                </c:pt>
                <c:pt idx="129">
                  <c:v>517.66999999999996</c:v>
                </c:pt>
                <c:pt idx="130">
                  <c:v>516.16499999999996</c:v>
                </c:pt>
                <c:pt idx="131">
                  <c:v>513.69299999999998</c:v>
                </c:pt>
                <c:pt idx="132">
                  <c:v>463.72</c:v>
                </c:pt>
                <c:pt idx="133">
                  <c:v>411.57900000000001</c:v>
                </c:pt>
                <c:pt idx="134">
                  <c:v>506.142</c:v>
                </c:pt>
                <c:pt idx="135">
                  <c:v>550.92999999999995</c:v>
                </c:pt>
                <c:pt idx="136">
                  <c:v>540.78499999999997</c:v>
                </c:pt>
                <c:pt idx="137">
                  <c:v>540.51599999999996</c:v>
                </c:pt>
                <c:pt idx="138">
                  <c:v>522.62599999999998</c:v>
                </c:pt>
                <c:pt idx="139">
                  <c:v>467.38499999999999</c:v>
                </c:pt>
                <c:pt idx="140">
                  <c:v>423.03100000000001</c:v>
                </c:pt>
                <c:pt idx="141">
                  <c:v>523.14200000000005</c:v>
                </c:pt>
                <c:pt idx="142">
                  <c:v>533.18799999999999</c:v>
                </c:pt>
                <c:pt idx="143">
                  <c:v>542.88599999999997</c:v>
                </c:pt>
                <c:pt idx="144">
                  <c:v>561.49300000000005</c:v>
                </c:pt>
                <c:pt idx="145">
                  <c:v>559.38900000000001</c:v>
                </c:pt>
                <c:pt idx="146">
                  <c:v>477.61700000000002</c:v>
                </c:pt>
                <c:pt idx="147">
                  <c:v>411.40300000000002</c:v>
                </c:pt>
                <c:pt idx="148">
                  <c:v>527.93200000000002</c:v>
                </c:pt>
                <c:pt idx="149">
                  <c:v>550.14800000000002</c:v>
                </c:pt>
                <c:pt idx="150">
                  <c:v>559.48</c:v>
                </c:pt>
                <c:pt idx="151">
                  <c:v>585.774</c:v>
                </c:pt>
                <c:pt idx="152">
                  <c:v>539.14499999999998</c:v>
                </c:pt>
                <c:pt idx="153">
                  <c:v>500.43799999999999</c:v>
                </c:pt>
                <c:pt idx="154">
                  <c:v>447.15300000000002</c:v>
                </c:pt>
                <c:pt idx="155">
                  <c:v>532.75199999999995</c:v>
                </c:pt>
                <c:pt idx="156">
                  <c:v>521.49599999999998</c:v>
                </c:pt>
                <c:pt idx="157">
                  <c:v>521.952</c:v>
                </c:pt>
                <c:pt idx="158">
                  <c:v>524.39099999999996</c:v>
                </c:pt>
                <c:pt idx="159">
                  <c:v>544.60299999999995</c:v>
                </c:pt>
                <c:pt idx="160">
                  <c:v>502.06</c:v>
                </c:pt>
                <c:pt idx="161">
                  <c:v>446.90899999999999</c:v>
                </c:pt>
                <c:pt idx="162">
                  <c:v>576.59500000000003</c:v>
                </c:pt>
                <c:pt idx="163">
                  <c:v>598.59799999999996</c:v>
                </c:pt>
                <c:pt idx="164">
                  <c:v>612.44799999999998</c:v>
                </c:pt>
                <c:pt idx="165">
                  <c:v>620.39</c:v>
                </c:pt>
                <c:pt idx="166">
                  <c:v>609.00800000000004</c:v>
                </c:pt>
                <c:pt idx="167">
                  <c:v>553.77700000000004</c:v>
                </c:pt>
                <c:pt idx="168">
                  <c:v>512.51700000000005</c:v>
                </c:pt>
                <c:pt idx="169">
                  <c:v>630.21199999999999</c:v>
                </c:pt>
                <c:pt idx="170">
                  <c:v>656.88900000000001</c:v>
                </c:pt>
                <c:pt idx="171">
                  <c:v>666.673</c:v>
                </c:pt>
                <c:pt idx="172">
                  <c:v>664.80799999999999</c:v>
                </c:pt>
                <c:pt idx="173">
                  <c:v>632.56700000000001</c:v>
                </c:pt>
                <c:pt idx="174">
                  <c:v>547.83100000000002</c:v>
                </c:pt>
                <c:pt idx="175">
                  <c:v>511.96899999999999</c:v>
                </c:pt>
                <c:pt idx="176">
                  <c:v>619.43799999999999</c:v>
                </c:pt>
                <c:pt idx="177">
                  <c:v>631.91800000000001</c:v>
                </c:pt>
                <c:pt idx="178">
                  <c:v>608.60900000000004</c:v>
                </c:pt>
                <c:pt idx="179">
                  <c:v>591.21600000000001</c:v>
                </c:pt>
                <c:pt idx="180">
                  <c:v>540.45600000000002</c:v>
                </c:pt>
                <c:pt idx="181">
                  <c:v>482.58600000000001</c:v>
                </c:pt>
                <c:pt idx="182">
                  <c:v>435.49</c:v>
                </c:pt>
                <c:pt idx="183">
                  <c:v>558.36300000000006</c:v>
                </c:pt>
                <c:pt idx="184">
                  <c:v>587.89300000000003</c:v>
                </c:pt>
                <c:pt idx="185">
                  <c:v>577.17100000000005</c:v>
                </c:pt>
                <c:pt idx="186">
                  <c:v>582.17700000000002</c:v>
                </c:pt>
                <c:pt idx="187">
                  <c:v>578.64300000000003</c:v>
                </c:pt>
                <c:pt idx="188">
                  <c:v>523.29399999999998</c:v>
                </c:pt>
                <c:pt idx="189">
                  <c:v>471.18200000000002</c:v>
                </c:pt>
                <c:pt idx="190">
                  <c:v>594.02499999999998</c:v>
                </c:pt>
                <c:pt idx="191">
                  <c:v>614.86800000000005</c:v>
                </c:pt>
                <c:pt idx="192">
                  <c:v>623.10500000000002</c:v>
                </c:pt>
                <c:pt idx="193">
                  <c:v>598.32500000000005</c:v>
                </c:pt>
                <c:pt idx="194">
                  <c:v>648.69500000000005</c:v>
                </c:pt>
                <c:pt idx="195">
                  <c:v>553.94399999999996</c:v>
                </c:pt>
                <c:pt idx="196">
                  <c:v>495.35899999999998</c:v>
                </c:pt>
                <c:pt idx="197">
                  <c:v>623.73599999999999</c:v>
                </c:pt>
                <c:pt idx="198">
                  <c:v>648.11300000000006</c:v>
                </c:pt>
                <c:pt idx="199">
                  <c:v>638.73199999999997</c:v>
                </c:pt>
                <c:pt idx="200">
                  <c:v>621.01700000000005</c:v>
                </c:pt>
                <c:pt idx="201">
                  <c:v>603.34799999999996</c:v>
                </c:pt>
                <c:pt idx="202">
                  <c:v>527.21100000000001</c:v>
                </c:pt>
                <c:pt idx="203">
                  <c:v>473.4</c:v>
                </c:pt>
                <c:pt idx="204">
                  <c:v>579.05100000000004</c:v>
                </c:pt>
                <c:pt idx="205">
                  <c:v>579.37099999999998</c:v>
                </c:pt>
                <c:pt idx="206">
                  <c:v>603.80200000000002</c:v>
                </c:pt>
                <c:pt idx="207">
                  <c:v>630.15700000000004</c:v>
                </c:pt>
                <c:pt idx="208">
                  <c:v>618.12199999999996</c:v>
                </c:pt>
                <c:pt idx="209">
                  <c:v>546.34299999999996</c:v>
                </c:pt>
                <c:pt idx="210">
                  <c:v>488.92200000000003</c:v>
                </c:pt>
                <c:pt idx="211">
                  <c:v>589.76300000000003</c:v>
                </c:pt>
                <c:pt idx="212">
                  <c:v>603.64499999999998</c:v>
                </c:pt>
                <c:pt idx="213">
                  <c:v>610.02200000000005</c:v>
                </c:pt>
                <c:pt idx="214">
                  <c:v>625.34799999999996</c:v>
                </c:pt>
                <c:pt idx="215">
                  <c:v>612.63800000000003</c:v>
                </c:pt>
                <c:pt idx="216">
                  <c:v>525.03</c:v>
                </c:pt>
                <c:pt idx="217">
                  <c:v>469.69400000000002</c:v>
                </c:pt>
                <c:pt idx="218">
                  <c:v>564.96799999999996</c:v>
                </c:pt>
                <c:pt idx="219">
                  <c:v>555.69500000000005</c:v>
                </c:pt>
                <c:pt idx="220">
                  <c:v>546.33100000000002</c:v>
                </c:pt>
                <c:pt idx="221">
                  <c:v>528.55100000000004</c:v>
                </c:pt>
                <c:pt idx="222">
                  <c:v>508.09199999999998</c:v>
                </c:pt>
                <c:pt idx="223">
                  <c:v>458.38499999999999</c:v>
                </c:pt>
                <c:pt idx="224">
                  <c:v>423.5</c:v>
                </c:pt>
                <c:pt idx="225">
                  <c:v>485.48099999999999</c:v>
                </c:pt>
                <c:pt idx="226">
                  <c:v>439.94299999999998</c:v>
                </c:pt>
                <c:pt idx="227">
                  <c:v>530.08600000000001</c:v>
                </c:pt>
                <c:pt idx="228">
                  <c:v>545.57500000000005</c:v>
                </c:pt>
                <c:pt idx="229">
                  <c:v>566.42200000000003</c:v>
                </c:pt>
                <c:pt idx="230">
                  <c:v>483.98700000000002</c:v>
                </c:pt>
                <c:pt idx="231">
                  <c:v>447.416</c:v>
                </c:pt>
                <c:pt idx="232">
                  <c:v>570.76900000000001</c:v>
                </c:pt>
                <c:pt idx="233">
                  <c:v>595.20699999999999</c:v>
                </c:pt>
                <c:pt idx="234">
                  <c:v>574.07299999999998</c:v>
                </c:pt>
                <c:pt idx="235">
                  <c:v>581.11400000000003</c:v>
                </c:pt>
                <c:pt idx="236">
                  <c:v>575.76599999999996</c:v>
                </c:pt>
                <c:pt idx="237">
                  <c:v>507.47</c:v>
                </c:pt>
                <c:pt idx="238">
                  <c:v>452.80900000000003</c:v>
                </c:pt>
                <c:pt idx="239">
                  <c:v>566.57799999999997</c:v>
                </c:pt>
                <c:pt idx="240">
                  <c:v>579.12900000000002</c:v>
                </c:pt>
                <c:pt idx="241">
                  <c:v>530.14700000000005</c:v>
                </c:pt>
                <c:pt idx="242">
                  <c:v>505.31599999999997</c:v>
                </c:pt>
                <c:pt idx="243">
                  <c:v>512.29600000000005</c:v>
                </c:pt>
                <c:pt idx="244">
                  <c:v>461.661</c:v>
                </c:pt>
                <c:pt idx="245">
                  <c:v>407.14100000000002</c:v>
                </c:pt>
                <c:pt idx="246">
                  <c:v>522.37599999999998</c:v>
                </c:pt>
                <c:pt idx="247">
                  <c:v>541.30399999999997</c:v>
                </c:pt>
                <c:pt idx="248">
                  <c:v>536.63800000000003</c:v>
                </c:pt>
                <c:pt idx="249">
                  <c:v>545.34400000000005</c:v>
                </c:pt>
                <c:pt idx="250">
                  <c:v>534.18299999999999</c:v>
                </c:pt>
                <c:pt idx="251">
                  <c:v>458.56099999999998</c:v>
                </c:pt>
                <c:pt idx="252">
                  <c:v>424.42500000000001</c:v>
                </c:pt>
                <c:pt idx="253">
                  <c:v>498.10399999999998</c:v>
                </c:pt>
                <c:pt idx="254">
                  <c:v>541.84500000000003</c:v>
                </c:pt>
                <c:pt idx="255">
                  <c:v>531.40099999999995</c:v>
                </c:pt>
                <c:pt idx="256">
                  <c:v>518.303</c:v>
                </c:pt>
                <c:pt idx="257">
                  <c:v>497.90800000000002</c:v>
                </c:pt>
                <c:pt idx="258">
                  <c:v>434.04899999999998</c:v>
                </c:pt>
                <c:pt idx="259">
                  <c:v>378.90600000000001</c:v>
                </c:pt>
                <c:pt idx="260">
                  <c:v>498.125</c:v>
                </c:pt>
                <c:pt idx="261">
                  <c:v>520.41399999999999</c:v>
                </c:pt>
                <c:pt idx="262">
                  <c:v>504.97500000000002</c:v>
                </c:pt>
                <c:pt idx="263">
                  <c:v>526.27599999999995</c:v>
                </c:pt>
                <c:pt idx="264">
                  <c:v>511.613</c:v>
                </c:pt>
                <c:pt idx="265">
                  <c:v>469.97</c:v>
                </c:pt>
                <c:pt idx="266">
                  <c:v>422.89800000000002</c:v>
                </c:pt>
                <c:pt idx="267">
                  <c:v>532.89200000000005</c:v>
                </c:pt>
                <c:pt idx="268">
                  <c:v>556.41600000000005</c:v>
                </c:pt>
                <c:pt idx="269">
                  <c:v>556.774</c:v>
                </c:pt>
                <c:pt idx="270">
                  <c:v>555.10599999999999</c:v>
                </c:pt>
                <c:pt idx="271">
                  <c:v>554.26</c:v>
                </c:pt>
                <c:pt idx="272">
                  <c:v>474.70299999999997</c:v>
                </c:pt>
                <c:pt idx="273">
                  <c:v>415.11</c:v>
                </c:pt>
                <c:pt idx="274">
                  <c:v>521.87800000000004</c:v>
                </c:pt>
                <c:pt idx="275">
                  <c:v>509.16899999999998</c:v>
                </c:pt>
                <c:pt idx="276">
                  <c:v>543.99699999999996</c:v>
                </c:pt>
                <c:pt idx="277">
                  <c:v>549.03499999999997</c:v>
                </c:pt>
                <c:pt idx="278">
                  <c:v>529.02800000000002</c:v>
                </c:pt>
                <c:pt idx="279">
                  <c:v>469.12099999999998</c:v>
                </c:pt>
                <c:pt idx="280">
                  <c:v>424.61799999999999</c:v>
                </c:pt>
                <c:pt idx="281">
                  <c:v>518.92899999999997</c:v>
                </c:pt>
                <c:pt idx="282">
                  <c:v>540.13400000000001</c:v>
                </c:pt>
                <c:pt idx="283">
                  <c:v>547.13</c:v>
                </c:pt>
                <c:pt idx="284">
                  <c:v>433.15899999999999</c:v>
                </c:pt>
                <c:pt idx="285">
                  <c:v>495.76</c:v>
                </c:pt>
                <c:pt idx="286">
                  <c:v>473.10199999999998</c:v>
                </c:pt>
                <c:pt idx="287">
                  <c:v>429.50799999999998</c:v>
                </c:pt>
                <c:pt idx="288">
                  <c:v>540.65099999999995</c:v>
                </c:pt>
                <c:pt idx="289">
                  <c:v>533.97199999999998</c:v>
                </c:pt>
                <c:pt idx="290">
                  <c:v>539.09900000000005</c:v>
                </c:pt>
                <c:pt idx="291">
                  <c:v>528.33399999999995</c:v>
                </c:pt>
                <c:pt idx="292">
                  <c:v>522.38900000000001</c:v>
                </c:pt>
                <c:pt idx="293">
                  <c:v>455.44900000000001</c:v>
                </c:pt>
                <c:pt idx="294">
                  <c:v>414.904</c:v>
                </c:pt>
                <c:pt idx="295">
                  <c:v>518.86900000000003</c:v>
                </c:pt>
                <c:pt idx="296">
                  <c:v>536.40499999999997</c:v>
                </c:pt>
                <c:pt idx="297">
                  <c:v>538.23</c:v>
                </c:pt>
                <c:pt idx="298">
                  <c:v>536.78300000000002</c:v>
                </c:pt>
                <c:pt idx="299">
                  <c:v>550.35500000000002</c:v>
                </c:pt>
                <c:pt idx="300">
                  <c:v>460.27499999999998</c:v>
                </c:pt>
                <c:pt idx="301">
                  <c:v>449.16500000000002</c:v>
                </c:pt>
                <c:pt idx="302">
                  <c:v>528.98500000000001</c:v>
                </c:pt>
                <c:pt idx="303">
                  <c:v>535.72400000000005</c:v>
                </c:pt>
                <c:pt idx="304">
                  <c:v>429.2</c:v>
                </c:pt>
                <c:pt idx="305">
                  <c:v>537.76300000000003</c:v>
                </c:pt>
                <c:pt idx="306">
                  <c:v>557.09900000000005</c:v>
                </c:pt>
                <c:pt idx="307">
                  <c:v>485.46</c:v>
                </c:pt>
                <c:pt idx="308">
                  <c:v>447.03800000000001</c:v>
                </c:pt>
                <c:pt idx="309">
                  <c:v>545.64099999999996</c:v>
                </c:pt>
                <c:pt idx="310">
                  <c:v>568.00099999999998</c:v>
                </c:pt>
                <c:pt idx="311">
                  <c:v>568.41700000000003</c:v>
                </c:pt>
                <c:pt idx="312">
                  <c:v>553.02599999999995</c:v>
                </c:pt>
                <c:pt idx="313">
                  <c:v>562.18299999999999</c:v>
                </c:pt>
                <c:pt idx="314">
                  <c:v>490.27</c:v>
                </c:pt>
                <c:pt idx="315">
                  <c:v>470.762</c:v>
                </c:pt>
                <c:pt idx="316">
                  <c:v>566.30399999999997</c:v>
                </c:pt>
                <c:pt idx="317">
                  <c:v>591.23</c:v>
                </c:pt>
                <c:pt idx="318">
                  <c:v>556.41099999999994</c:v>
                </c:pt>
                <c:pt idx="319">
                  <c:v>560.65800000000002</c:v>
                </c:pt>
                <c:pt idx="320">
                  <c:v>556.63599999999997</c:v>
                </c:pt>
                <c:pt idx="321">
                  <c:v>584.26800000000003</c:v>
                </c:pt>
                <c:pt idx="322">
                  <c:v>494.06200000000001</c:v>
                </c:pt>
                <c:pt idx="323">
                  <c:v>593.947</c:v>
                </c:pt>
                <c:pt idx="324">
                  <c:v>622.79</c:v>
                </c:pt>
                <c:pt idx="325">
                  <c:v>608.005</c:v>
                </c:pt>
                <c:pt idx="326">
                  <c:v>605.80100000000004</c:v>
                </c:pt>
                <c:pt idx="327">
                  <c:v>558.29300000000001</c:v>
                </c:pt>
                <c:pt idx="328">
                  <c:v>510.154</c:v>
                </c:pt>
                <c:pt idx="329">
                  <c:v>518.87300000000005</c:v>
                </c:pt>
                <c:pt idx="330">
                  <c:v>584.29700000000003</c:v>
                </c:pt>
                <c:pt idx="331">
                  <c:v>604.32799999999997</c:v>
                </c:pt>
                <c:pt idx="332">
                  <c:v>609.29399999999998</c:v>
                </c:pt>
                <c:pt idx="333">
                  <c:v>616.67200000000003</c:v>
                </c:pt>
                <c:pt idx="334">
                  <c:v>598.21199999999999</c:v>
                </c:pt>
                <c:pt idx="335">
                  <c:v>559.70100000000002</c:v>
                </c:pt>
                <c:pt idx="336">
                  <c:v>554.50900000000001</c:v>
                </c:pt>
                <c:pt idx="337">
                  <c:v>656.39800000000002</c:v>
                </c:pt>
                <c:pt idx="338">
                  <c:v>676.697</c:v>
                </c:pt>
                <c:pt idx="339">
                  <c:v>557.23400000000004</c:v>
                </c:pt>
                <c:pt idx="340">
                  <c:v>617.44000000000005</c:v>
                </c:pt>
                <c:pt idx="341">
                  <c:v>542.66899999999998</c:v>
                </c:pt>
                <c:pt idx="342">
                  <c:v>577.09199999999998</c:v>
                </c:pt>
                <c:pt idx="343">
                  <c:v>498.75</c:v>
                </c:pt>
                <c:pt idx="344">
                  <c:v>573.79999999999995</c:v>
                </c:pt>
                <c:pt idx="345">
                  <c:v>644.94399999999996</c:v>
                </c:pt>
                <c:pt idx="346">
                  <c:v>645.58299999999997</c:v>
                </c:pt>
                <c:pt idx="347">
                  <c:v>615.21600000000001</c:v>
                </c:pt>
                <c:pt idx="348">
                  <c:v>605.01900000000001</c:v>
                </c:pt>
                <c:pt idx="349">
                  <c:v>528.32600000000002</c:v>
                </c:pt>
                <c:pt idx="350">
                  <c:v>475.74700000000001</c:v>
                </c:pt>
                <c:pt idx="351">
                  <c:v>604.57299999999998</c:v>
                </c:pt>
                <c:pt idx="352">
                  <c:v>619.08900000000006</c:v>
                </c:pt>
                <c:pt idx="353">
                  <c:v>580.16</c:v>
                </c:pt>
                <c:pt idx="354">
                  <c:v>568.88400000000001</c:v>
                </c:pt>
                <c:pt idx="355">
                  <c:v>527.66499999999996</c:v>
                </c:pt>
                <c:pt idx="356">
                  <c:v>480.07400000000001</c:v>
                </c:pt>
                <c:pt idx="357">
                  <c:v>418.16800000000001</c:v>
                </c:pt>
                <c:pt idx="358">
                  <c:v>379.947</c:v>
                </c:pt>
                <c:pt idx="359">
                  <c:v>473.02800000000002</c:v>
                </c:pt>
                <c:pt idx="360">
                  <c:v>556.21299999999997</c:v>
                </c:pt>
                <c:pt idx="361">
                  <c:v>507.73899999999998</c:v>
                </c:pt>
                <c:pt idx="362">
                  <c:v>474.05099999999999</c:v>
                </c:pt>
                <c:pt idx="363">
                  <c:v>441.59300000000002</c:v>
                </c:pt>
                <c:pt idx="364">
                  <c:v>438.86200000000002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196232"/>
        <c:axId val="558391368"/>
      </c:lineChart>
      <c:dateAx>
        <c:axId val="56119544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m/d/yyyy" sourceLinked="1"/>
        <c:majorTickMark val="none"/>
        <c:minorTickMark val="none"/>
        <c:tickLblPos val="none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crossAx val="561195840"/>
        <c:crosses val="autoZero"/>
        <c:auto val="1"/>
        <c:lblOffset val="100"/>
        <c:baseTimeUnit val="days"/>
        <c:majorUnit val="1"/>
        <c:majorTimeUnit val="months"/>
      </c:dateAx>
      <c:valAx>
        <c:axId val="5611958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0.88671816564201467"/>
              <c:y val="0.10261500207210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61195448"/>
        <c:crosses val="autoZero"/>
        <c:crossBetween val="between"/>
      </c:valAx>
      <c:dateAx>
        <c:axId val="561196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58391368"/>
        <c:crosses val="autoZero"/>
        <c:auto val="1"/>
        <c:lblOffset val="100"/>
        <c:baseTimeUnit val="days"/>
      </c:dateAx>
      <c:valAx>
        <c:axId val="558391368"/>
        <c:scaling>
          <c:orientation val="minMax"/>
          <c:max val="8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7.5310822953626066E-2"/>
              <c:y val="0.102615002072109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6119623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84234710477044"/>
          <c:y val="2.645509480172888E-2"/>
          <c:w val="0.65473785167226317"/>
          <c:h val="0.1084658886870884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 horizont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4869000996327E-2"/>
          <c:y val="0.15862637589149525"/>
          <c:w val="0.8704086870844614"/>
          <c:h val="0.67189814623957345"/>
        </c:manualLayout>
      </c:layout>
      <c:areaChart>
        <c:grouping val="standard"/>
        <c:varyColors val="0"/>
        <c:ser>
          <c:idx val="4"/>
          <c:order val="4"/>
          <c:tx>
            <c:strRef>
              <c:f>'Data 4'!$H$7</c:f>
              <c:strCache>
                <c:ptCount val="1"/>
                <c:pt idx="0">
                  <c:v>OMIE</c:v>
                </c:pt>
              </c:strCache>
            </c:strRef>
          </c:tx>
          <c:spPr>
            <a:solidFill>
              <a:srgbClr val="B2B2B2">
                <a:alpha val="87843"/>
              </a:srgbClr>
            </a:solidFill>
            <a:ln w="38100">
              <a:noFill/>
            </a:ln>
          </c:spP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4'!$H$11:$H$34</c:f>
              <c:numCache>
                <c:formatCode>0.00</c:formatCode>
                <c:ptCount val="24"/>
                <c:pt idx="0">
                  <c:v>36.53</c:v>
                </c:pt>
                <c:pt idx="1">
                  <c:v>27.5</c:v>
                </c:pt>
                <c:pt idx="2">
                  <c:v>27.8</c:v>
                </c:pt>
                <c:pt idx="3">
                  <c:v>24.11</c:v>
                </c:pt>
                <c:pt idx="4">
                  <c:v>25.77</c:v>
                </c:pt>
                <c:pt idx="5">
                  <c:v>38.9</c:v>
                </c:pt>
                <c:pt idx="6">
                  <c:v>40.53</c:v>
                </c:pt>
                <c:pt idx="7">
                  <c:v>41.16</c:v>
                </c:pt>
                <c:pt idx="8">
                  <c:v>43.59</c:v>
                </c:pt>
                <c:pt idx="9">
                  <c:v>52.83</c:v>
                </c:pt>
                <c:pt idx="10">
                  <c:v>56.13</c:v>
                </c:pt>
                <c:pt idx="11">
                  <c:v>60.49</c:v>
                </c:pt>
                <c:pt idx="12">
                  <c:v>71.489999999999995</c:v>
                </c:pt>
                <c:pt idx="13">
                  <c:v>51.74</c:v>
                </c:pt>
                <c:pt idx="14">
                  <c:v>43.19</c:v>
                </c:pt>
                <c:pt idx="15">
                  <c:v>43.69</c:v>
                </c:pt>
                <c:pt idx="16">
                  <c:v>47.11</c:v>
                </c:pt>
                <c:pt idx="17">
                  <c:v>50.22</c:v>
                </c:pt>
                <c:pt idx="18">
                  <c:v>48.63</c:v>
                </c:pt>
                <c:pt idx="19">
                  <c:v>47.46</c:v>
                </c:pt>
                <c:pt idx="20">
                  <c:v>49.15</c:v>
                </c:pt>
                <c:pt idx="21">
                  <c:v>56.77</c:v>
                </c:pt>
                <c:pt idx="22">
                  <c:v>59.19</c:v>
                </c:pt>
                <c:pt idx="23">
                  <c:v>57.940470430107503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222616"/>
        <c:axId val="561223008"/>
      </c:areaChart>
      <c:lineChart>
        <c:grouping val="standard"/>
        <c:varyColors val="0"/>
        <c:ser>
          <c:idx val="0"/>
          <c:order val="0"/>
          <c:tx>
            <c:strRef>
              <c:f>'Data 4'!$D$7:$D$8</c:f>
              <c:strCache>
                <c:ptCount val="2"/>
                <c:pt idx="0">
                  <c:v>APX</c:v>
                </c:pt>
                <c:pt idx="1">
                  <c:v>Netherlands</c:v>
                </c:pt>
              </c:strCache>
            </c:strRef>
          </c:tx>
          <c:spPr>
            <a:ln>
              <a:solidFill>
                <a:srgbClr val="4A7EBB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4'!$D$11:$D$34</c:f>
              <c:numCache>
                <c:formatCode>0.00</c:formatCode>
                <c:ptCount val="24"/>
                <c:pt idx="0">
                  <c:v>31.57</c:v>
                </c:pt>
                <c:pt idx="1">
                  <c:v>25.19</c:v>
                </c:pt>
                <c:pt idx="2">
                  <c:v>26.13</c:v>
                </c:pt>
                <c:pt idx="3">
                  <c:v>25.32</c:v>
                </c:pt>
                <c:pt idx="4">
                  <c:v>27.19</c:v>
                </c:pt>
                <c:pt idx="5">
                  <c:v>32.590000000000003</c:v>
                </c:pt>
                <c:pt idx="6">
                  <c:v>33.08</c:v>
                </c:pt>
                <c:pt idx="7">
                  <c:v>28.36</c:v>
                </c:pt>
                <c:pt idx="8">
                  <c:v>32.85</c:v>
                </c:pt>
                <c:pt idx="9">
                  <c:v>38</c:v>
                </c:pt>
                <c:pt idx="10">
                  <c:v>42.85</c:v>
                </c:pt>
                <c:pt idx="11">
                  <c:v>43.49</c:v>
                </c:pt>
                <c:pt idx="12">
                  <c:v>50.77</c:v>
                </c:pt>
                <c:pt idx="13">
                  <c:v>43.06</c:v>
                </c:pt>
                <c:pt idx="14">
                  <c:v>34.520000000000003</c:v>
                </c:pt>
                <c:pt idx="15">
                  <c:v>35.369999999999997</c:v>
                </c:pt>
                <c:pt idx="16">
                  <c:v>35.06</c:v>
                </c:pt>
                <c:pt idx="17">
                  <c:v>33.24</c:v>
                </c:pt>
                <c:pt idx="18">
                  <c:v>34.520000000000003</c:v>
                </c:pt>
                <c:pt idx="19">
                  <c:v>33.049999999999997</c:v>
                </c:pt>
                <c:pt idx="20">
                  <c:v>38.76</c:v>
                </c:pt>
                <c:pt idx="21">
                  <c:v>39.880000000000003</c:v>
                </c:pt>
                <c:pt idx="22">
                  <c:v>47.27</c:v>
                </c:pt>
                <c:pt idx="23">
                  <c:v>46.48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4'!$E$7:$E$8</c:f>
              <c:strCache>
                <c:ptCount val="2"/>
                <c:pt idx="0">
                  <c:v>IPEX</c:v>
                </c:pt>
                <c:pt idx="1">
                  <c:v>Italy (PUN)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4'!$E$11:$E$34</c:f>
              <c:numCache>
                <c:formatCode>0.00</c:formatCode>
                <c:ptCount val="24"/>
                <c:pt idx="0">
                  <c:v>46.47</c:v>
                </c:pt>
                <c:pt idx="1">
                  <c:v>36.97</c:v>
                </c:pt>
                <c:pt idx="2">
                  <c:v>35.22</c:v>
                </c:pt>
                <c:pt idx="3">
                  <c:v>31.99</c:v>
                </c:pt>
                <c:pt idx="4">
                  <c:v>34.78</c:v>
                </c:pt>
                <c:pt idx="5">
                  <c:v>36.79</c:v>
                </c:pt>
                <c:pt idx="6">
                  <c:v>42.85</c:v>
                </c:pt>
                <c:pt idx="7">
                  <c:v>37.08</c:v>
                </c:pt>
                <c:pt idx="8">
                  <c:v>42.89</c:v>
                </c:pt>
                <c:pt idx="9">
                  <c:v>53.08</c:v>
                </c:pt>
                <c:pt idx="10">
                  <c:v>58.33</c:v>
                </c:pt>
                <c:pt idx="11">
                  <c:v>56.44</c:v>
                </c:pt>
                <c:pt idx="12">
                  <c:v>72.239999999999995</c:v>
                </c:pt>
                <c:pt idx="13">
                  <c:v>55.54</c:v>
                </c:pt>
                <c:pt idx="14">
                  <c:v>44.46</c:v>
                </c:pt>
                <c:pt idx="15">
                  <c:v>42.86</c:v>
                </c:pt>
                <c:pt idx="16">
                  <c:v>43.06</c:v>
                </c:pt>
                <c:pt idx="17">
                  <c:v>48.86</c:v>
                </c:pt>
                <c:pt idx="18">
                  <c:v>50.31</c:v>
                </c:pt>
                <c:pt idx="19">
                  <c:v>55.77</c:v>
                </c:pt>
                <c:pt idx="20">
                  <c:v>48.59</c:v>
                </c:pt>
                <c:pt idx="21">
                  <c:v>54.66</c:v>
                </c:pt>
                <c:pt idx="22">
                  <c:v>65.77</c:v>
                </c:pt>
                <c:pt idx="23">
                  <c:v>65.099999999999994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4'!$F$7:$F$8</c:f>
              <c:strCache>
                <c:ptCount val="2"/>
                <c:pt idx="0">
                  <c:v>EPEX</c:v>
                </c:pt>
                <c:pt idx="1">
                  <c:v>Germany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4'!$F$11:$F$34</c:f>
              <c:numCache>
                <c:formatCode>0.00</c:formatCode>
                <c:ptCount val="24"/>
                <c:pt idx="0">
                  <c:v>29.04</c:v>
                </c:pt>
                <c:pt idx="1">
                  <c:v>21.99</c:v>
                </c:pt>
                <c:pt idx="2">
                  <c:v>24.31</c:v>
                </c:pt>
                <c:pt idx="3">
                  <c:v>24.21</c:v>
                </c:pt>
                <c:pt idx="4">
                  <c:v>22.54</c:v>
                </c:pt>
                <c:pt idx="5">
                  <c:v>27.69</c:v>
                </c:pt>
                <c:pt idx="6">
                  <c:v>27.19</c:v>
                </c:pt>
                <c:pt idx="7">
                  <c:v>27.18</c:v>
                </c:pt>
                <c:pt idx="8">
                  <c:v>30.49</c:v>
                </c:pt>
                <c:pt idx="9">
                  <c:v>37.130000000000003</c:v>
                </c:pt>
                <c:pt idx="10">
                  <c:v>38.22</c:v>
                </c:pt>
                <c:pt idx="11">
                  <c:v>37.479999999999997</c:v>
                </c:pt>
                <c:pt idx="12">
                  <c:v>52.37</c:v>
                </c:pt>
                <c:pt idx="13">
                  <c:v>39.700000000000003</c:v>
                </c:pt>
                <c:pt idx="14">
                  <c:v>31.7</c:v>
                </c:pt>
                <c:pt idx="15">
                  <c:v>28.87</c:v>
                </c:pt>
                <c:pt idx="16">
                  <c:v>30.46</c:v>
                </c:pt>
                <c:pt idx="17">
                  <c:v>30</c:v>
                </c:pt>
                <c:pt idx="18">
                  <c:v>33.01</c:v>
                </c:pt>
                <c:pt idx="19">
                  <c:v>30.85</c:v>
                </c:pt>
                <c:pt idx="20">
                  <c:v>34.35</c:v>
                </c:pt>
                <c:pt idx="21">
                  <c:v>28.25</c:v>
                </c:pt>
                <c:pt idx="22">
                  <c:v>40.369999999999997</c:v>
                </c:pt>
                <c:pt idx="23">
                  <c:v>30.77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4'!$G$7</c:f>
              <c:strCache>
                <c:ptCount val="1"/>
                <c:pt idx="0">
                  <c:v>NordPool</c:v>
                </c:pt>
              </c:strCache>
            </c:strRef>
          </c:tx>
          <c:spPr>
            <a:ln>
              <a:solidFill>
                <a:srgbClr val="FF66CC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4'!$G$11:$G$34</c:f>
              <c:numCache>
                <c:formatCode>0.00</c:formatCode>
                <c:ptCount val="24"/>
                <c:pt idx="0">
                  <c:v>29.85</c:v>
                </c:pt>
                <c:pt idx="1">
                  <c:v>19.940000000000001</c:v>
                </c:pt>
                <c:pt idx="2">
                  <c:v>21.92</c:v>
                </c:pt>
                <c:pt idx="3">
                  <c:v>22.12</c:v>
                </c:pt>
                <c:pt idx="4">
                  <c:v>23.21</c:v>
                </c:pt>
                <c:pt idx="5">
                  <c:v>26.53</c:v>
                </c:pt>
                <c:pt idx="6">
                  <c:v>25.34</c:v>
                </c:pt>
                <c:pt idx="7">
                  <c:v>25.18</c:v>
                </c:pt>
                <c:pt idx="8">
                  <c:v>25.19</c:v>
                </c:pt>
                <c:pt idx="9">
                  <c:v>32.78</c:v>
                </c:pt>
                <c:pt idx="10">
                  <c:v>38.83</c:v>
                </c:pt>
                <c:pt idx="11">
                  <c:v>31.79</c:v>
                </c:pt>
                <c:pt idx="12">
                  <c:v>30.81</c:v>
                </c:pt>
                <c:pt idx="13">
                  <c:v>32.28</c:v>
                </c:pt>
                <c:pt idx="14">
                  <c:v>30.4</c:v>
                </c:pt>
                <c:pt idx="15">
                  <c:v>29.23</c:v>
                </c:pt>
                <c:pt idx="16">
                  <c:v>28.46</c:v>
                </c:pt>
                <c:pt idx="17">
                  <c:v>24.61</c:v>
                </c:pt>
                <c:pt idx="18">
                  <c:v>26.37</c:v>
                </c:pt>
                <c:pt idx="19">
                  <c:v>27.58</c:v>
                </c:pt>
                <c:pt idx="20">
                  <c:v>31.59</c:v>
                </c:pt>
                <c:pt idx="21">
                  <c:v>28.65</c:v>
                </c:pt>
                <c:pt idx="22">
                  <c:v>32.270000000000003</c:v>
                </c:pt>
                <c:pt idx="23">
                  <c:v>30.92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'Data 4'!$I$7:$I$8</c:f>
              <c:strCache>
                <c:ptCount val="2"/>
                <c:pt idx="0">
                  <c:v>EPEX</c:v>
                </c:pt>
                <c:pt idx="1">
                  <c:v>France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'Data 4'!$C$11:$C$34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4'!$I$11:$I$34</c:f>
              <c:numCache>
                <c:formatCode>0.00</c:formatCode>
                <c:ptCount val="24"/>
                <c:pt idx="0">
                  <c:v>33.6</c:v>
                </c:pt>
                <c:pt idx="1">
                  <c:v>25.53</c:v>
                </c:pt>
                <c:pt idx="2">
                  <c:v>27.1</c:v>
                </c:pt>
                <c:pt idx="3">
                  <c:v>25.48</c:v>
                </c:pt>
                <c:pt idx="4">
                  <c:v>24.27</c:v>
                </c:pt>
                <c:pt idx="5">
                  <c:v>28.01</c:v>
                </c:pt>
                <c:pt idx="6">
                  <c:v>30.11</c:v>
                </c:pt>
                <c:pt idx="7">
                  <c:v>29.69</c:v>
                </c:pt>
                <c:pt idx="8">
                  <c:v>37.188000000000002</c:v>
                </c:pt>
                <c:pt idx="9">
                  <c:v>55.14</c:v>
                </c:pt>
                <c:pt idx="10">
                  <c:v>65.14</c:v>
                </c:pt>
                <c:pt idx="11">
                  <c:v>59.26</c:v>
                </c:pt>
                <c:pt idx="12">
                  <c:v>78</c:v>
                </c:pt>
                <c:pt idx="13">
                  <c:v>51.16</c:v>
                </c:pt>
                <c:pt idx="14">
                  <c:v>35.42</c:v>
                </c:pt>
                <c:pt idx="15">
                  <c:v>34.770000000000003</c:v>
                </c:pt>
                <c:pt idx="16">
                  <c:v>34.229999999999997</c:v>
                </c:pt>
                <c:pt idx="17">
                  <c:v>32.700000000000003</c:v>
                </c:pt>
                <c:pt idx="18">
                  <c:v>34.64</c:v>
                </c:pt>
                <c:pt idx="19">
                  <c:v>32.020000000000003</c:v>
                </c:pt>
                <c:pt idx="20">
                  <c:v>36.950000000000003</c:v>
                </c:pt>
                <c:pt idx="21">
                  <c:v>49.68</c:v>
                </c:pt>
                <c:pt idx="22">
                  <c:v>63.43</c:v>
                </c:pt>
                <c:pt idx="23">
                  <c:v>56.77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222616"/>
        <c:axId val="561223008"/>
      </c:lineChart>
      <c:catAx>
        <c:axId val="56122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61223008"/>
        <c:crosses val="autoZero"/>
        <c:auto val="1"/>
        <c:lblAlgn val="ctr"/>
        <c:lblOffset val="100"/>
        <c:noMultiLvlLbl val="1"/>
      </c:catAx>
      <c:valAx>
        <c:axId val="5612230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61222616"/>
        <c:crosses val="autoZero"/>
        <c:crossBetween val="midCat"/>
        <c:min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3585867441414505E-2"/>
          <c:y val="4.450263202212093E-2"/>
          <c:w val="0.81808769516202784"/>
          <c:h val="6.8062848975008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/>
    <c:pageMargins b="0.75000000000001388" l="0.70000000000000062" r="0.70000000000000062" t="0.7500000000000138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05332228208311E-2"/>
          <c:y val="0.17203997257598738"/>
          <c:w val="0.85547409863240786"/>
          <c:h val="0.6575630717664249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'Data 4'!$E$82</c:f>
              <c:strCache>
                <c:ptCount val="1"/>
                <c:pt idx="0">
                  <c:v>Renovable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4'!$C$83:$C$106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4'!$E$83:$E$106</c:f>
              <c:numCache>
                <c:formatCode>#,##0;\-#,##0;0</c:formatCode>
                <c:ptCount val="24"/>
                <c:pt idx="0">
                  <c:v>56.337534781810824</c:v>
                </c:pt>
                <c:pt idx="1">
                  <c:v>62.934801494562791</c:v>
                </c:pt>
                <c:pt idx="2">
                  <c:v>64.150347894962707</c:v>
                </c:pt>
                <c:pt idx="3">
                  <c:v>65.232360154220729</c:v>
                </c:pt>
                <c:pt idx="4">
                  <c:v>66.171718967662812</c:v>
                </c:pt>
                <c:pt idx="5">
                  <c:v>54.894245905869603</c:v>
                </c:pt>
                <c:pt idx="6">
                  <c:v>46.061473951313737</c:v>
                </c:pt>
                <c:pt idx="7">
                  <c:v>48.816184703188931</c:v>
                </c:pt>
                <c:pt idx="8">
                  <c:v>41.077891777157717</c:v>
                </c:pt>
                <c:pt idx="9">
                  <c:v>35.64101286876452</c:v>
                </c:pt>
                <c:pt idx="10">
                  <c:v>38.699584275608679</c:v>
                </c:pt>
                <c:pt idx="11">
                  <c:v>32.759951119186105</c:v>
                </c:pt>
                <c:pt idx="12">
                  <c:v>40.444315206032542</c:v>
                </c:pt>
                <c:pt idx="13">
                  <c:v>49.804618108052985</c:v>
                </c:pt>
                <c:pt idx="14">
                  <c:v>60.07153235100651</c:v>
                </c:pt>
                <c:pt idx="15">
                  <c:v>59.414017533794642</c:v>
                </c:pt>
                <c:pt idx="16">
                  <c:v>49.437902827021929</c:v>
                </c:pt>
                <c:pt idx="17">
                  <c:v>41.050348655509183</c:v>
                </c:pt>
                <c:pt idx="18">
                  <c:v>39.675738572927465</c:v>
                </c:pt>
                <c:pt idx="19">
                  <c:v>42.40828288102967</c:v>
                </c:pt>
                <c:pt idx="20">
                  <c:v>42.553816214247099</c:v>
                </c:pt>
                <c:pt idx="21">
                  <c:v>38.873528557690669</c:v>
                </c:pt>
                <c:pt idx="22">
                  <c:v>35.292977602181274</c:v>
                </c:pt>
                <c:pt idx="23">
                  <c:v>44.102467388655342</c:v>
                </c:pt>
              </c:numCache>
            </c:numRef>
          </c:val>
        </c:ser>
        <c:ser>
          <c:idx val="3"/>
          <c:order val="1"/>
          <c:tx>
            <c:strRef>
              <c:f>'Data 4'!$F$82</c:f>
              <c:strCache>
                <c:ptCount val="1"/>
                <c:pt idx="0">
                  <c:v>No renovable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Pt>
            <c:idx val="14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</c:dPt>
          <c:cat>
            <c:strRef>
              <c:f>'Data 4'!$C$83:$C$106</c:f>
              <c:strCache>
                <c:ptCount val="24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L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  <c:pt idx="13">
                  <c:v>F</c:v>
                </c:pt>
                <c:pt idx="14">
                  <c:v>M</c:v>
                </c:pt>
                <c:pt idx="15">
                  <c:v>A</c:v>
                </c:pt>
                <c:pt idx="16">
                  <c:v>M</c:v>
                </c:pt>
                <c:pt idx="17">
                  <c:v>J</c:v>
                </c:pt>
                <c:pt idx="18">
                  <c:v>L</c:v>
                </c:pt>
                <c:pt idx="19">
                  <c:v>A</c:v>
                </c:pt>
                <c:pt idx="20">
                  <c:v>S</c:v>
                </c:pt>
                <c:pt idx="21">
                  <c:v>O</c:v>
                </c:pt>
                <c:pt idx="22">
                  <c:v>N</c:v>
                </c:pt>
                <c:pt idx="23">
                  <c:v>D</c:v>
                </c:pt>
              </c:strCache>
            </c:strRef>
          </c:cat>
          <c:val>
            <c:numRef>
              <c:f>'Data 4'!$F$83:$F$106</c:f>
              <c:numCache>
                <c:formatCode>#,##0;\-#,##0;0</c:formatCode>
                <c:ptCount val="24"/>
                <c:pt idx="0">
                  <c:v>43.662465218189176</c:v>
                </c:pt>
                <c:pt idx="1">
                  <c:v>37.065198505437209</c:v>
                </c:pt>
                <c:pt idx="2">
                  <c:v>35.849652105037293</c:v>
                </c:pt>
                <c:pt idx="3">
                  <c:v>34.767639845779271</c:v>
                </c:pt>
                <c:pt idx="4">
                  <c:v>33.828281032337188</c:v>
                </c:pt>
                <c:pt idx="5">
                  <c:v>45.105754094130397</c:v>
                </c:pt>
                <c:pt idx="6">
                  <c:v>53.938526048686263</c:v>
                </c:pt>
                <c:pt idx="7">
                  <c:v>51.183815296811069</c:v>
                </c:pt>
                <c:pt idx="8">
                  <c:v>58.922108222842283</c:v>
                </c:pt>
                <c:pt idx="9">
                  <c:v>64.35898713123548</c:v>
                </c:pt>
                <c:pt idx="10">
                  <c:v>61.300415724391321</c:v>
                </c:pt>
                <c:pt idx="11">
                  <c:v>67.240048880813902</c:v>
                </c:pt>
                <c:pt idx="12">
                  <c:v>59.555684793967458</c:v>
                </c:pt>
                <c:pt idx="13">
                  <c:v>50.195381891947015</c:v>
                </c:pt>
                <c:pt idx="14">
                  <c:v>39.92846764899349</c:v>
                </c:pt>
                <c:pt idx="15">
                  <c:v>40.585982466205358</c:v>
                </c:pt>
                <c:pt idx="16">
                  <c:v>50.562097172978071</c:v>
                </c:pt>
                <c:pt idx="17">
                  <c:v>58.949651344490817</c:v>
                </c:pt>
                <c:pt idx="18">
                  <c:v>60.324261427072535</c:v>
                </c:pt>
                <c:pt idx="19">
                  <c:v>57.59171711897033</c:v>
                </c:pt>
                <c:pt idx="20">
                  <c:v>57.446183785752901</c:v>
                </c:pt>
                <c:pt idx="21">
                  <c:v>61.126471442309331</c:v>
                </c:pt>
                <c:pt idx="22">
                  <c:v>64.707022397818719</c:v>
                </c:pt>
                <c:pt idx="23">
                  <c:v>55.897532611344658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1224184"/>
        <c:axId val="561224576"/>
      </c:barChart>
      <c:lineChart>
        <c:grouping val="standard"/>
        <c:varyColors val="0"/>
        <c:ser>
          <c:idx val="1"/>
          <c:order val="2"/>
          <c:tx>
            <c:v>Precio mercado diario</c:v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'Data 4'!$D$83:$D$106</c:f>
              <c:numCache>
                <c:formatCode>#,##0.00;\-#,##0.00;0</c:formatCode>
                <c:ptCount val="24"/>
                <c:pt idx="0">
                  <c:v>36.528104838709702</c:v>
                </c:pt>
                <c:pt idx="1">
                  <c:v>27.4990086206897</c:v>
                </c:pt>
                <c:pt idx="2">
                  <c:v>27.804562584118401</c:v>
                </c:pt>
                <c:pt idx="3">
                  <c:v>24.109486111111099</c:v>
                </c:pt>
                <c:pt idx="4">
                  <c:v>25.765645161290301</c:v>
                </c:pt>
                <c:pt idx="5">
                  <c:v>38.8968611111111</c:v>
                </c:pt>
                <c:pt idx="6">
                  <c:v>40.527392473118297</c:v>
                </c:pt>
                <c:pt idx="7">
                  <c:v>41.155389784946202</c:v>
                </c:pt>
                <c:pt idx="8">
                  <c:v>43.587555555555603</c:v>
                </c:pt>
                <c:pt idx="9">
                  <c:v>52.828563758389301</c:v>
                </c:pt>
                <c:pt idx="10">
                  <c:v>56.1313888888889</c:v>
                </c:pt>
                <c:pt idx="11">
                  <c:v>60.485564516129003</c:v>
                </c:pt>
                <c:pt idx="12">
                  <c:v>71.490752688171995</c:v>
                </c:pt>
                <c:pt idx="13">
                  <c:v>51.740282738095203</c:v>
                </c:pt>
                <c:pt idx="14">
                  <c:v>43.193041722745598</c:v>
                </c:pt>
                <c:pt idx="15">
                  <c:v>43.687680555555602</c:v>
                </c:pt>
                <c:pt idx="16">
                  <c:v>47.111451612903203</c:v>
                </c:pt>
                <c:pt idx="17">
                  <c:v>50.218625000000003</c:v>
                </c:pt>
                <c:pt idx="18">
                  <c:v>48.634247311827998</c:v>
                </c:pt>
                <c:pt idx="19">
                  <c:v>47.4580913978495</c:v>
                </c:pt>
                <c:pt idx="20">
                  <c:v>49.151930555555602</c:v>
                </c:pt>
                <c:pt idx="21">
                  <c:v>56.7728187919463</c:v>
                </c:pt>
                <c:pt idx="22">
                  <c:v>59.188694444444401</c:v>
                </c:pt>
                <c:pt idx="23" formatCode="0.00">
                  <c:v>57.940470430107503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'Data 4'!$G$82</c:f>
              <c:strCache>
                <c:ptCount val="1"/>
                <c:pt idx="0">
                  <c:v>Media anual renovables</c:v>
                </c:pt>
              </c:strCache>
            </c:strRef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'Data 4'!$G$83:$G$106</c:f>
              <c:numCache>
                <c:formatCode>#,##0;\-#,##0;0</c:formatCode>
                <c:ptCount val="24"/>
                <c:pt idx="0">
                  <c:v>51.064758991192427</c:v>
                </c:pt>
                <c:pt idx="1">
                  <c:v>51.064758991192427</c:v>
                </c:pt>
                <c:pt idx="2">
                  <c:v>51.064758991192427</c:v>
                </c:pt>
                <c:pt idx="3">
                  <c:v>51.064758991192427</c:v>
                </c:pt>
                <c:pt idx="4">
                  <c:v>51.064758991192427</c:v>
                </c:pt>
                <c:pt idx="5">
                  <c:v>51.064758991192427</c:v>
                </c:pt>
                <c:pt idx="6">
                  <c:v>51.064758991192427</c:v>
                </c:pt>
                <c:pt idx="7">
                  <c:v>51.064758991192427</c:v>
                </c:pt>
                <c:pt idx="8">
                  <c:v>51.064758991192427</c:v>
                </c:pt>
                <c:pt idx="9">
                  <c:v>51.064758991192427</c:v>
                </c:pt>
                <c:pt idx="10">
                  <c:v>51.064758991192427</c:v>
                </c:pt>
                <c:pt idx="11">
                  <c:v>51.064758991192427</c:v>
                </c:pt>
              </c:numCache>
            </c:numRef>
          </c:val>
          <c:smooth val="0"/>
        </c:ser>
        <c:ser>
          <c:idx val="4"/>
          <c:order val="4"/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val>
            <c:numRef>
              <c:f>'Data 4'!$H$83:$H$106</c:f>
              <c:numCache>
                <c:formatCode>#,##0;\-#,##0;0</c:formatCode>
                <c:ptCount val="24"/>
                <c:pt idx="12">
                  <c:v>45.260795491512447</c:v>
                </c:pt>
                <c:pt idx="13">
                  <c:v>45.260795491512447</c:v>
                </c:pt>
                <c:pt idx="14">
                  <c:v>45.260795491512447</c:v>
                </c:pt>
                <c:pt idx="15">
                  <c:v>45.260795491512447</c:v>
                </c:pt>
                <c:pt idx="16">
                  <c:v>45.260795491512447</c:v>
                </c:pt>
                <c:pt idx="17">
                  <c:v>45.260795491512447</c:v>
                </c:pt>
                <c:pt idx="18">
                  <c:v>45.260795491512447</c:v>
                </c:pt>
                <c:pt idx="19">
                  <c:v>45.260795491512447</c:v>
                </c:pt>
                <c:pt idx="20">
                  <c:v>45.260795491512447</c:v>
                </c:pt>
                <c:pt idx="21">
                  <c:v>45.260795491512447</c:v>
                </c:pt>
                <c:pt idx="22">
                  <c:v>45.260795491512447</c:v>
                </c:pt>
                <c:pt idx="23">
                  <c:v>45.260795491512447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495032"/>
        <c:axId val="558495424"/>
      </c:lineChart>
      <c:catAx>
        <c:axId val="561224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61224576"/>
        <c:crosses val="autoZero"/>
        <c:auto val="1"/>
        <c:lblAlgn val="ctr"/>
        <c:lblOffset val="100"/>
        <c:noMultiLvlLbl val="0"/>
      </c:catAx>
      <c:valAx>
        <c:axId val="5612245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61224184"/>
        <c:crosses val="autoZero"/>
        <c:crossBetween val="between"/>
      </c:valAx>
      <c:catAx>
        <c:axId val="558495032"/>
        <c:scaling>
          <c:orientation val="minMax"/>
        </c:scaling>
        <c:delete val="1"/>
        <c:axPos val="b"/>
        <c:majorTickMark val="out"/>
        <c:minorTickMark val="none"/>
        <c:tickLblPos val="nextTo"/>
        <c:crossAx val="558495424"/>
        <c:crosses val="autoZero"/>
        <c:auto val="1"/>
        <c:lblAlgn val="ctr"/>
        <c:lblOffset val="100"/>
        <c:noMultiLvlLbl val="0"/>
      </c:catAx>
      <c:valAx>
        <c:axId val="558495424"/>
        <c:scaling>
          <c:orientation val="minMax"/>
          <c:max val="8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1277297724148121"/>
              <c:y val="8.46289470048930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58495032"/>
        <c:crosses val="max"/>
        <c:crossBetween val="between"/>
        <c:majorUnit val="8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2105281823522548"/>
          <c:y val="5.8047680366714566E-2"/>
          <c:w val="0.75789590547271612"/>
          <c:h val="6.332474221823407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75320097055018E-2"/>
          <c:y val="0.11945957799661465"/>
          <c:w val="0.88269616875015489"/>
          <c:h val="0.7429411401903743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2'!$A$37:$B$48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'Data 2'!$H$36:$H$47</c:f>
              <c:numCache>
                <c:formatCode>#,##0.00</c:formatCode>
                <c:ptCount val="12"/>
                <c:pt idx="0">
                  <c:v>7.2924207362404028</c:v>
                </c:pt>
                <c:pt idx="1">
                  <c:v>8.6078228090255262</c:v>
                </c:pt>
                <c:pt idx="2">
                  <c:v>10.642584304512079</c:v>
                </c:pt>
                <c:pt idx="3">
                  <c:v>9.850837426922352</c:v>
                </c:pt>
                <c:pt idx="4">
                  <c:v>8.140201269290273</c:v>
                </c:pt>
                <c:pt idx="5">
                  <c:v>6.9780910007321975</c:v>
                </c:pt>
                <c:pt idx="6">
                  <c:v>7.5483888657713996</c:v>
                </c:pt>
                <c:pt idx="7">
                  <c:v>9.9911614703370422</c:v>
                </c:pt>
                <c:pt idx="8">
                  <c:v>9.0437225071059437</c:v>
                </c:pt>
                <c:pt idx="9">
                  <c:v>7.5499001054526795</c:v>
                </c:pt>
                <c:pt idx="10">
                  <c:v>6.147340601255368</c:v>
                </c:pt>
                <c:pt idx="11">
                  <c:v>7.3096753294544738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558392544"/>
        <c:axId val="558392936"/>
      </c:barChart>
      <c:catAx>
        <c:axId val="5583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392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83929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392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1.png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image" Target="../media/image1.png"/><Relationship Id="rId1" Type="http://schemas.openxmlformats.org/officeDocument/2006/relationships/chart" Target="../charts/chart23.xml"/><Relationship Id="rId4" Type="http://schemas.openxmlformats.org/officeDocument/2006/relationships/chart" Target="../charts/chart25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image" Target="../media/image1.png"/><Relationship Id="rId1" Type="http://schemas.openxmlformats.org/officeDocument/2006/relationships/chart" Target="../charts/chart26.xml"/><Relationship Id="rId4" Type="http://schemas.openxmlformats.org/officeDocument/2006/relationships/chart" Target="../charts/chart28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29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2988" name="Line 4"/>
        <xdr:cNvSpPr>
          <a:spLocks noChangeShapeType="1"/>
        </xdr:cNvSpPr>
      </xdr:nvSpPr>
      <xdr:spPr bwMode="auto">
        <a:xfrm flipH="1">
          <a:off x="198120" y="495300"/>
          <a:ext cx="8001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22860</xdr:colOff>
      <xdr:row>6</xdr:row>
      <xdr:rowOff>0</xdr:rowOff>
    </xdr:from>
    <xdr:to>
      <xdr:col>2</xdr:col>
      <xdr:colOff>1066800</xdr:colOff>
      <xdr:row>43</xdr:row>
      <xdr:rowOff>146685</xdr:rowOff>
    </xdr:to>
    <xdr:pic>
      <xdr:nvPicPr>
        <xdr:cNvPr id="27712989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53440"/>
          <a:ext cx="1043940" cy="6004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0.10807</cdr:x>
      <cdr:y>0.89308</cdr:y>
    </cdr:from>
    <cdr:to>
      <cdr:x>0.95672</cdr:x>
      <cdr:y>0.95827</cdr:y>
    </cdr:to>
    <cdr:sp macro="" textlink="">
      <cdr:nvSpPr>
        <cdr:cNvPr id="4966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297" y="2574327"/>
          <a:ext cx="6141568" cy="191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              F                M               A                M                J                 J                A                S               O                N               D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02705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0027057" name="Line 7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22860</xdr:colOff>
      <xdr:row>6</xdr:row>
      <xdr:rowOff>0</xdr:rowOff>
    </xdr:from>
    <xdr:to>
      <xdr:col>5</xdr:col>
      <xdr:colOff>22860</xdr:colOff>
      <xdr:row>24</xdr:row>
      <xdr:rowOff>30480</xdr:rowOff>
    </xdr:to>
    <xdr:graphicFrame macro="">
      <xdr:nvGraphicFramePr>
        <xdr:cNvPr id="3002705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0.51003</cdr:x>
      <cdr:y>0.15189</cdr:y>
    </cdr:from>
    <cdr:to>
      <cdr:x>0.51015</cdr:x>
      <cdr:y>0.82861</cdr:y>
    </cdr:to>
    <cdr:sp macro="" textlink="">
      <cdr:nvSpPr>
        <cdr:cNvPr id="3" name="2 Conector recto"/>
        <cdr:cNvSpPr/>
      </cdr:nvSpPr>
      <cdr:spPr>
        <a:xfrm xmlns:a="http://schemas.openxmlformats.org/drawingml/2006/main" rot="5400000" flipH="1">
          <a:off x="2713584" y="1431169"/>
          <a:ext cx="1962000" cy="87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0.23978</cdr:x>
      <cdr:y>0.88896</cdr:y>
    </cdr:from>
    <cdr:to>
      <cdr:x>0.3275</cdr:x>
      <cdr:y>0.94484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737666" y="2587576"/>
          <a:ext cx="639224" cy="162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2016</a:t>
          </a:r>
        </a:p>
        <a:p xmlns:a="http://schemas.openxmlformats.org/drawingml/2006/main">
          <a:endParaRPr lang="es-ES" sz="800"/>
        </a:p>
      </cdr:txBody>
    </cdr:sp>
  </cdr:relSizeAnchor>
  <cdr:relSizeAnchor xmlns:cdr="http://schemas.openxmlformats.org/drawingml/2006/chartDrawing">
    <cdr:from>
      <cdr:x>0.71801</cdr:x>
      <cdr:y>0.89115</cdr:y>
    </cdr:from>
    <cdr:to>
      <cdr:x>0.81054</cdr:x>
      <cdr:y>0.97651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210327" y="2593246"/>
          <a:ext cx="675820" cy="249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endParaRPr lang="es-ES" sz="800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5011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0501136" name="Line 7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6</xdr:row>
      <xdr:rowOff>0</xdr:rowOff>
    </xdr:from>
    <xdr:to>
      <xdr:col>5</xdr:col>
      <xdr:colOff>0</xdr:colOff>
      <xdr:row>24</xdr:row>
      <xdr:rowOff>7620</xdr:rowOff>
    </xdr:to>
    <xdr:graphicFrame macro="">
      <xdr:nvGraphicFramePr>
        <xdr:cNvPr id="30501137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0.26095</cdr:x>
      <cdr:y>0.90621</cdr:y>
    </cdr:from>
    <cdr:to>
      <cdr:x>0.30507</cdr:x>
      <cdr:y>0.95006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403019" y="3951515"/>
          <a:ext cx="3905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0.24267</cdr:x>
      <cdr:y>0.89005</cdr:y>
    </cdr:from>
    <cdr:to>
      <cdr:x>0.31773</cdr:x>
      <cdr:y>0.94317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1520693" y="2974862"/>
          <a:ext cx="467698" cy="167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2016</a:t>
          </a:r>
        </a:p>
      </cdr:txBody>
    </cdr:sp>
  </cdr:relSizeAnchor>
  <cdr:relSizeAnchor xmlns:cdr="http://schemas.openxmlformats.org/drawingml/2006/chartDrawing">
    <cdr:from>
      <cdr:x>0.68782</cdr:x>
      <cdr:y>0.89445</cdr:y>
    </cdr:from>
    <cdr:to>
      <cdr:x>0.7651</cdr:x>
      <cdr:y>0.94733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265359" y="2987844"/>
          <a:ext cx="467759" cy="167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0.50288</cdr:x>
      <cdr:y>0.1727</cdr:y>
    </cdr:from>
    <cdr:to>
      <cdr:x>0.50288</cdr:x>
      <cdr:y>0.82596</cdr:y>
    </cdr:to>
    <cdr:cxnSp macro="">
      <cdr:nvCxnSpPr>
        <cdr:cNvPr id="7" name="Conector recto 6"/>
        <cdr:cNvCxnSpPr/>
      </cdr:nvCxnSpPr>
      <cdr:spPr>
        <a:xfrm xmlns:a="http://schemas.openxmlformats.org/drawingml/2006/main" flipV="1">
          <a:off x="3633182" y="498112"/>
          <a:ext cx="0" cy="1890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566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920115</xdr:colOff>
      <xdr:row>3</xdr:row>
      <xdr:rowOff>30480</xdr:rowOff>
    </xdr:to>
    <xdr:sp macro="" textlink="">
      <xdr:nvSpPr>
        <xdr:cNvPr id="356680" name="Line 4"/>
        <xdr:cNvSpPr>
          <a:spLocks noChangeShapeType="1"/>
        </xdr:cNvSpPr>
      </xdr:nvSpPr>
      <xdr:spPr bwMode="auto">
        <a:xfrm flipH="1">
          <a:off x="198120" y="495300"/>
          <a:ext cx="56769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354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12</xdr:col>
      <xdr:colOff>388620</xdr:colOff>
      <xdr:row>3</xdr:row>
      <xdr:rowOff>30480</xdr:rowOff>
    </xdr:to>
    <xdr:sp macro="" textlink="">
      <xdr:nvSpPr>
        <xdr:cNvPr id="27723544" name="Line 7"/>
        <xdr:cNvSpPr>
          <a:spLocks noChangeShapeType="1"/>
        </xdr:cNvSpPr>
      </xdr:nvSpPr>
      <xdr:spPr bwMode="auto">
        <a:xfrm flipH="1" flipV="1">
          <a:off x="198120" y="495300"/>
          <a:ext cx="63017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</xdr:colOff>
      <xdr:row>7</xdr:row>
      <xdr:rowOff>7620</xdr:rowOff>
    </xdr:from>
    <xdr:to>
      <xdr:col>6</xdr:col>
      <xdr:colOff>381000</xdr:colOff>
      <xdr:row>7</xdr:row>
      <xdr:rowOff>7620</xdr:rowOff>
    </xdr:to>
    <xdr:sp macro="" textlink="">
      <xdr:nvSpPr>
        <xdr:cNvPr id="27723545" name="Line 11"/>
        <xdr:cNvSpPr>
          <a:spLocks noChangeShapeType="1"/>
        </xdr:cNvSpPr>
      </xdr:nvSpPr>
      <xdr:spPr bwMode="auto">
        <a:xfrm flipH="1">
          <a:off x="392430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</xdr:colOff>
      <xdr:row>7</xdr:row>
      <xdr:rowOff>7620</xdr:rowOff>
    </xdr:from>
    <xdr:to>
      <xdr:col>9</xdr:col>
      <xdr:colOff>381000</xdr:colOff>
      <xdr:row>7</xdr:row>
      <xdr:rowOff>7620</xdr:rowOff>
    </xdr:to>
    <xdr:sp macro="" textlink="">
      <xdr:nvSpPr>
        <xdr:cNvPr id="27723546" name="Line 12"/>
        <xdr:cNvSpPr>
          <a:spLocks noChangeShapeType="1"/>
        </xdr:cNvSpPr>
      </xdr:nvSpPr>
      <xdr:spPr bwMode="auto">
        <a:xfrm flipH="1">
          <a:off x="482346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30480</xdr:colOff>
      <xdr:row>7</xdr:row>
      <xdr:rowOff>7620</xdr:rowOff>
    </xdr:from>
    <xdr:to>
      <xdr:col>12</xdr:col>
      <xdr:colOff>381000</xdr:colOff>
      <xdr:row>7</xdr:row>
      <xdr:rowOff>7620</xdr:rowOff>
    </xdr:to>
    <xdr:sp macro="" textlink="">
      <xdr:nvSpPr>
        <xdr:cNvPr id="27723547" name="Line 13"/>
        <xdr:cNvSpPr>
          <a:spLocks noChangeShapeType="1"/>
        </xdr:cNvSpPr>
      </xdr:nvSpPr>
      <xdr:spPr bwMode="auto">
        <a:xfrm flipH="1">
          <a:off x="5722620" y="1211580"/>
          <a:ext cx="769620" cy="0"/>
        </a:xfrm>
        <a:prstGeom prst="line">
          <a:avLst/>
        </a:prstGeom>
        <a:noFill/>
        <a:ln w="9525">
          <a:solidFill>
            <a:srgbClr val="A6A6A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425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24252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22860</xdr:colOff>
      <xdr:row>24</xdr:row>
      <xdr:rowOff>22860</xdr:rowOff>
    </xdr:to>
    <xdr:graphicFrame macro="">
      <xdr:nvGraphicFramePr>
        <xdr:cNvPr id="2772425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8189" name="Picture 10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28190" name="Line 1028"/>
        <xdr:cNvSpPr>
          <a:spLocks noChangeShapeType="1"/>
        </xdr:cNvSpPr>
      </xdr:nvSpPr>
      <xdr:spPr bwMode="auto">
        <a:xfrm flipH="1">
          <a:off x="198120" y="495300"/>
          <a:ext cx="6477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5</xdr:row>
      <xdr:rowOff>160020</xdr:rowOff>
    </xdr:from>
    <xdr:to>
      <xdr:col>5</xdr:col>
      <xdr:colOff>0</xdr:colOff>
      <xdr:row>19</xdr:row>
      <xdr:rowOff>30480</xdr:rowOff>
    </xdr:to>
    <xdr:graphicFrame macro="">
      <xdr:nvGraphicFramePr>
        <xdr:cNvPr id="27729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295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29531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68580</xdr:colOff>
      <xdr:row>17</xdr:row>
      <xdr:rowOff>38100</xdr:rowOff>
    </xdr:from>
    <xdr:to>
      <xdr:col>4</xdr:col>
      <xdr:colOff>7239000</xdr:colOff>
      <xdr:row>23</xdr:row>
      <xdr:rowOff>144780</xdr:rowOff>
    </xdr:to>
    <xdr:graphicFrame macro="">
      <xdr:nvGraphicFramePr>
        <xdr:cNvPr id="2772953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</xdr:colOff>
      <xdr:row>0</xdr:row>
      <xdr:rowOff>0</xdr:rowOff>
    </xdr:from>
    <xdr:to>
      <xdr:col>22</xdr:col>
      <xdr:colOff>0</xdr:colOff>
      <xdr:row>0</xdr:row>
      <xdr:rowOff>0</xdr:rowOff>
    </xdr:to>
    <xdr:graphicFrame macro="">
      <xdr:nvGraphicFramePr>
        <xdr:cNvPr id="2771196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196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21</xdr:col>
      <xdr:colOff>531495</xdr:colOff>
      <xdr:row>3</xdr:row>
      <xdr:rowOff>30480</xdr:rowOff>
    </xdr:to>
    <xdr:sp macro="" textlink="">
      <xdr:nvSpPr>
        <xdr:cNvPr id="27711965" name="Line 5"/>
        <xdr:cNvSpPr>
          <a:spLocks noChangeShapeType="1"/>
        </xdr:cNvSpPr>
      </xdr:nvSpPr>
      <xdr:spPr bwMode="auto">
        <a:xfrm flipH="1">
          <a:off x="205740" y="495300"/>
          <a:ext cx="977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0.79097</cdr:x>
      <cdr:y>0.31158</cdr:y>
    </cdr:from>
    <cdr:to>
      <cdr:x>0.89805</cdr:x>
      <cdr:y>0.39736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0463" y="659043"/>
          <a:ext cx="774898" cy="180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0.79724</cdr:x>
      <cdr:y>0.59108</cdr:y>
    </cdr:from>
    <cdr:to>
      <cdr:x>0.90409</cdr:x>
      <cdr:y>0.76665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506" y="644716"/>
          <a:ext cx="766231" cy="188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68580</xdr:colOff>
      <xdr:row>5</xdr:row>
      <xdr:rowOff>144780</xdr:rowOff>
    </xdr:from>
    <xdr:to>
      <xdr:col>4</xdr:col>
      <xdr:colOff>7216140</xdr:colOff>
      <xdr:row>19</xdr:row>
      <xdr:rowOff>15240</xdr:rowOff>
    </xdr:to>
    <xdr:graphicFrame macro="">
      <xdr:nvGraphicFramePr>
        <xdr:cNvPr id="27732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260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3260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45720</xdr:colOff>
      <xdr:row>17</xdr:row>
      <xdr:rowOff>144780</xdr:rowOff>
    </xdr:from>
    <xdr:to>
      <xdr:col>5</xdr:col>
      <xdr:colOff>22860</xdr:colOff>
      <xdr:row>22</xdr:row>
      <xdr:rowOff>22860</xdr:rowOff>
    </xdr:to>
    <xdr:graphicFrame macro="">
      <xdr:nvGraphicFramePr>
        <xdr:cNvPr id="2773260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0.85439</cdr:x>
      <cdr:y>0.2265</cdr:y>
    </cdr:from>
    <cdr:to>
      <cdr:x>0.96121</cdr:x>
      <cdr:y>0.31156</cdr:y>
    </cdr:to>
    <cdr:sp macro="" textlink="">
      <cdr:nvSpPr>
        <cdr:cNvPr id="93799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71264" y="477293"/>
          <a:ext cx="770648" cy="181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0.84889</cdr:x>
      <cdr:y>0.47378</cdr:y>
    </cdr:from>
    <cdr:to>
      <cdr:x>0.95355</cdr:x>
      <cdr:y>0.73606</cdr:y>
    </cdr:to>
    <cdr:sp macro="" textlink="">
      <cdr:nvSpPr>
        <cdr:cNvPr id="108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472" y="320536"/>
          <a:ext cx="751485" cy="179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3601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36019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3962400</xdr:colOff>
      <xdr:row>5</xdr:row>
      <xdr:rowOff>60960</xdr:rowOff>
    </xdr:from>
    <xdr:to>
      <xdr:col>4</xdr:col>
      <xdr:colOff>6987540</xdr:colOff>
      <xdr:row>22</xdr:row>
      <xdr:rowOff>106680</xdr:rowOff>
    </xdr:to>
    <xdr:graphicFrame macro="">
      <xdr:nvGraphicFramePr>
        <xdr:cNvPr id="27736021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426720</xdr:colOff>
      <xdr:row>6</xdr:row>
      <xdr:rowOff>45720</xdr:rowOff>
    </xdr:from>
    <xdr:to>
      <xdr:col>4</xdr:col>
      <xdr:colOff>3794760</xdr:colOff>
      <xdr:row>20</xdr:row>
      <xdr:rowOff>144780</xdr:rowOff>
    </xdr:to>
    <xdr:graphicFrame macro="">
      <xdr:nvGraphicFramePr>
        <xdr:cNvPr id="27736022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4076700</xdr:colOff>
      <xdr:row>18</xdr:row>
      <xdr:rowOff>15240</xdr:rowOff>
    </xdr:from>
    <xdr:to>
      <xdr:col>4</xdr:col>
      <xdr:colOff>6888480</xdr:colOff>
      <xdr:row>35</xdr:row>
      <xdr:rowOff>30480</xdr:rowOff>
    </xdr:to>
    <xdr:graphicFrame macro="">
      <xdr:nvGraphicFramePr>
        <xdr:cNvPr id="27736023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5236845</xdr:colOff>
      <xdr:row>5</xdr:row>
      <xdr:rowOff>137160</xdr:rowOff>
    </xdr:from>
    <xdr:to>
      <xdr:col>4</xdr:col>
      <xdr:colOff>6191252</xdr:colOff>
      <xdr:row>7</xdr:row>
      <xdr:rowOff>53340</xdr:rowOff>
    </xdr:to>
    <xdr:sp macro="" textlink="">
      <xdr:nvSpPr>
        <xdr:cNvPr id="2" name="CuadroTexto 1"/>
        <xdr:cNvSpPr txBox="1"/>
      </xdr:nvSpPr>
      <xdr:spPr>
        <a:xfrm>
          <a:off x="7147560" y="1013460"/>
          <a:ext cx="9448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 b="1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Fase II</a:t>
          </a:r>
        </a:p>
      </xdr:txBody>
    </xdr:sp>
    <xdr:clientData/>
  </xdr:twoCellAnchor>
  <xdr:twoCellAnchor>
    <xdr:from>
      <xdr:col>3</xdr:col>
      <xdr:colOff>0</xdr:colOff>
      <xdr:row>18</xdr:row>
      <xdr:rowOff>30480</xdr:rowOff>
    </xdr:from>
    <xdr:to>
      <xdr:col>4</xdr:col>
      <xdr:colOff>3962400</xdr:colOff>
      <xdr:row>35</xdr:row>
      <xdr:rowOff>38100</xdr:rowOff>
    </xdr:to>
    <xdr:graphicFrame macro="">
      <xdr:nvGraphicFramePr>
        <xdr:cNvPr id="27736020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0.69328</cdr:x>
      <cdr:y>0.05153</cdr:y>
    </cdr:from>
    <cdr:to>
      <cdr:x>0.8898</cdr:x>
      <cdr:y>0.14612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4378" y="135939"/>
          <a:ext cx="594452" cy="242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0.6855</cdr:x>
      <cdr:y>0</cdr:y>
    </cdr:from>
    <cdr:to>
      <cdr:x>0.67847</cdr:x>
      <cdr:y>0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2061" y="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0.77245</cdr:x>
      <cdr:y>0.04404</cdr:y>
    </cdr:from>
    <cdr:to>
      <cdr:x>0.99227</cdr:x>
      <cdr:y>0.11793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949" y="121905"/>
          <a:ext cx="618086" cy="204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0.56273</cdr:x>
      <cdr:y>0.11805</cdr:y>
    </cdr:from>
    <cdr:to>
      <cdr:x>0.80756</cdr:x>
      <cdr:y>0.21628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8020" y="325859"/>
          <a:ext cx="991103" cy="271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063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40636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22860</xdr:colOff>
      <xdr:row>24</xdr:row>
      <xdr:rowOff>22860</xdr:rowOff>
    </xdr:to>
    <xdr:graphicFrame macro="">
      <xdr:nvGraphicFramePr>
        <xdr:cNvPr id="2774063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284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42842" name="Line 10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7239000</xdr:colOff>
      <xdr:row>17</xdr:row>
      <xdr:rowOff>144780</xdr:rowOff>
    </xdr:to>
    <xdr:graphicFrame macro="">
      <xdr:nvGraphicFramePr>
        <xdr:cNvPr id="2774284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68580</xdr:colOff>
      <xdr:row>15</xdr:row>
      <xdr:rowOff>30480</xdr:rowOff>
    </xdr:from>
    <xdr:to>
      <xdr:col>4</xdr:col>
      <xdr:colOff>7239000</xdr:colOff>
      <xdr:row>23</xdr:row>
      <xdr:rowOff>68580</xdr:rowOff>
    </xdr:to>
    <xdr:graphicFrame macro="">
      <xdr:nvGraphicFramePr>
        <xdr:cNvPr id="27742844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0.9182</cdr:x>
      <cdr:y>0.21687</cdr:y>
    </cdr:from>
    <cdr:to>
      <cdr:x>0.96486</cdr:x>
      <cdr:y>0.31084</cdr:y>
    </cdr:to>
    <cdr:sp macro="" textlink="">
      <cdr:nvSpPr>
        <cdr:cNvPr id="872451" name="Text Box 20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9744" y="408184"/>
          <a:ext cx="337772" cy="178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0.91822</cdr:x>
      <cdr:y>0.74811</cdr:y>
    </cdr:from>
    <cdr:to>
      <cdr:x>0.96661</cdr:x>
      <cdr:y>0.86922</cdr:y>
    </cdr:to>
    <cdr:sp macro="" textlink="">
      <cdr:nvSpPr>
        <cdr:cNvPr id="1226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6817" y="998221"/>
          <a:ext cx="343563" cy="162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559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19</xdr:col>
      <xdr:colOff>441960</xdr:colOff>
      <xdr:row>3</xdr:row>
      <xdr:rowOff>30480</xdr:rowOff>
    </xdr:to>
    <xdr:sp macro="" textlink="">
      <xdr:nvSpPr>
        <xdr:cNvPr id="27745598" name="Line 5"/>
        <xdr:cNvSpPr>
          <a:spLocks noChangeShapeType="1"/>
        </xdr:cNvSpPr>
      </xdr:nvSpPr>
      <xdr:spPr bwMode="auto">
        <a:xfrm flipH="1" flipV="1">
          <a:off x="198120" y="495300"/>
          <a:ext cx="75590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6</xdr:row>
      <xdr:rowOff>7620</xdr:rowOff>
    </xdr:from>
    <xdr:to>
      <xdr:col>5</xdr:col>
      <xdr:colOff>0</xdr:colOff>
      <xdr:row>24</xdr:row>
      <xdr:rowOff>22860</xdr:rowOff>
    </xdr:to>
    <xdr:graphicFrame macro="">
      <xdr:nvGraphicFramePr>
        <xdr:cNvPr id="277467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67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46781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0.29959</cdr:x>
      <cdr:y>0.10498</cdr:y>
    </cdr:from>
    <cdr:to>
      <cdr:x>0.599</cdr:x>
      <cdr:y>0.1612</cdr:y>
    </cdr:to>
    <cdr:sp macro="" textlink="">
      <cdr:nvSpPr>
        <cdr:cNvPr id="94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0985" y="306375"/>
          <a:ext cx="2169760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Banda de precios horarios máximos y mínimos</a:t>
          </a:r>
        </a:p>
      </cdr:txBody>
    </cdr:sp>
  </cdr:relSizeAnchor>
  <cdr:relSizeAnchor xmlns:cdr="http://schemas.openxmlformats.org/drawingml/2006/chartDrawing">
    <cdr:from>
      <cdr:x>0.25365</cdr:x>
      <cdr:y>0.07385</cdr:y>
    </cdr:from>
    <cdr:to>
      <cdr:x>0.29511</cdr:x>
      <cdr:y>0.07409</cdr:y>
    </cdr:to>
    <cdr:sp macro="" textlink="">
      <cdr:nvSpPr>
        <cdr:cNvPr id="9400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843476" y="212851"/>
          <a:ext cx="300444" cy="6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DB070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0.58844</cdr:x>
      <cdr:y>0.04108</cdr:y>
    </cdr:from>
    <cdr:to>
      <cdr:x>0.79583</cdr:x>
      <cdr:y>0.0973</cdr:y>
    </cdr:to>
    <cdr:sp macro="" textlink="">
      <cdr:nvSpPr>
        <cdr:cNvPr id="94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64165" y="119879"/>
          <a:ext cx="1502911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Banda media mensual asignada</a:t>
          </a:r>
        </a:p>
      </cdr:txBody>
    </cdr:sp>
  </cdr:relSizeAnchor>
  <cdr:relSizeAnchor xmlns:cdr="http://schemas.openxmlformats.org/drawingml/2006/chartDrawing">
    <cdr:from>
      <cdr:x>0.54331</cdr:x>
      <cdr:y>0.0706</cdr:y>
    </cdr:from>
    <cdr:to>
      <cdr:x>0.58501</cdr:x>
      <cdr:y>0.07108</cdr:y>
    </cdr:to>
    <cdr:sp macro="" textlink="">
      <cdr:nvSpPr>
        <cdr:cNvPr id="94003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940685" y="201993"/>
          <a:ext cx="303995" cy="13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7030A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0.25486</cdr:x>
      <cdr:y>0.11228</cdr:y>
    </cdr:from>
    <cdr:to>
      <cdr:x>0.2946</cdr:x>
      <cdr:y>0.15813</cdr:y>
    </cdr:to>
    <cdr:sp macro="" textlink="">
      <cdr:nvSpPr>
        <cdr:cNvPr id="940037" name="Rectangl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2238" y="323317"/>
          <a:ext cx="288000" cy="132065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0.30012</cdr:x>
      <cdr:y>0.04468</cdr:y>
    </cdr:from>
    <cdr:to>
      <cdr:x>0.44529</cdr:x>
      <cdr:y>0.1009</cdr:y>
    </cdr:to>
    <cdr:sp macro="" textlink="">
      <cdr:nvSpPr>
        <cdr:cNvPr id="94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4830" y="130385"/>
          <a:ext cx="1052018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Precio medio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mensual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7620</xdr:colOff>
      <xdr:row>5</xdr:row>
      <xdr:rowOff>160020</xdr:rowOff>
    </xdr:from>
    <xdr:to>
      <xdr:col>5</xdr:col>
      <xdr:colOff>0</xdr:colOff>
      <xdr:row>24</xdr:row>
      <xdr:rowOff>0</xdr:rowOff>
    </xdr:to>
    <xdr:graphicFrame macro="">
      <xdr:nvGraphicFramePr>
        <xdr:cNvPr id="277488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488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27748829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</xdr:row>
      <xdr:rowOff>0</xdr:rowOff>
    </xdr:from>
    <xdr:to>
      <xdr:col>13</xdr:col>
      <xdr:colOff>60960</xdr:colOff>
      <xdr:row>3</xdr:row>
      <xdr:rowOff>0</xdr:rowOff>
    </xdr:to>
    <xdr:graphicFrame macro="">
      <xdr:nvGraphicFramePr>
        <xdr:cNvPr id="277511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119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5119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160020</xdr:rowOff>
    </xdr:from>
    <xdr:to>
      <xdr:col>4</xdr:col>
      <xdr:colOff>7193280</xdr:colOff>
      <xdr:row>16</xdr:row>
      <xdr:rowOff>144780</xdr:rowOff>
    </xdr:to>
    <xdr:graphicFrame macro="">
      <xdr:nvGraphicFramePr>
        <xdr:cNvPr id="2775119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83820</xdr:colOff>
      <xdr:row>15</xdr:row>
      <xdr:rowOff>144780</xdr:rowOff>
    </xdr:from>
    <xdr:to>
      <xdr:col>4</xdr:col>
      <xdr:colOff>7200900</xdr:colOff>
      <xdr:row>23</xdr:row>
      <xdr:rowOff>129540</xdr:rowOff>
    </xdr:to>
    <xdr:graphicFrame macro="">
      <xdr:nvGraphicFramePr>
        <xdr:cNvPr id="2775119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0.86561</cdr:x>
      <cdr:y>0.30956</cdr:y>
    </cdr:from>
    <cdr:to>
      <cdr:x>0.91252</cdr:x>
      <cdr:y>0.39002</cdr:y>
    </cdr:to>
    <cdr:sp macro="" textlink="">
      <cdr:nvSpPr>
        <cdr:cNvPr id="962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3147" y="542541"/>
          <a:ext cx="337785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0.52151</cdr:x>
      <cdr:y>0.1641</cdr:y>
    </cdr:from>
    <cdr:to>
      <cdr:x>0.52152</cdr:x>
      <cdr:y>0.84676</cdr:y>
    </cdr:to>
    <cdr:sp macro="" textlink="">
      <cdr:nvSpPr>
        <cdr:cNvPr id="5" name="4 Conector recto"/>
        <cdr:cNvSpPr/>
      </cdr:nvSpPr>
      <cdr:spPr bwMode="auto">
        <a:xfrm xmlns:a="http://schemas.openxmlformats.org/drawingml/2006/main" rot="5400000" flipH="1" flipV="1">
          <a:off x="2790255" y="1474650"/>
          <a:ext cx="1997505" cy="7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0.26121</cdr:x>
      <cdr:y>0.90487</cdr:y>
    </cdr:from>
    <cdr:to>
      <cdr:x>0.35164</cdr:x>
      <cdr:y>0.96426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96898" y="2644923"/>
          <a:ext cx="656763" cy="175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2016</a:t>
          </a:r>
        </a:p>
      </cdr:txBody>
    </cdr:sp>
  </cdr:relSizeAnchor>
  <cdr:relSizeAnchor xmlns:cdr="http://schemas.openxmlformats.org/drawingml/2006/chartDrawing">
    <cdr:from>
      <cdr:x>0.74197</cdr:x>
      <cdr:y>0.90137</cdr:y>
    </cdr:from>
    <cdr:to>
      <cdr:x>0.82178</cdr:x>
      <cdr:y>0.96487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393453" y="2634633"/>
          <a:ext cx="581384" cy="187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0.86754</cdr:x>
      <cdr:y>0.72432</cdr:y>
    </cdr:from>
    <cdr:to>
      <cdr:x>0.91544</cdr:x>
      <cdr:y>0.8428</cdr:y>
    </cdr:to>
    <cdr:sp macro="" textlink="">
      <cdr:nvSpPr>
        <cdr:cNvPr id="963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51877" y="937260"/>
          <a:ext cx="343558" cy="15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no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48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54814" name="Line 4"/>
        <xdr:cNvSpPr>
          <a:spLocks noChangeShapeType="1"/>
        </xdr:cNvSpPr>
      </xdr:nvSpPr>
      <xdr:spPr bwMode="auto">
        <a:xfrm flipH="1" flipV="1">
          <a:off x="198120" y="495300"/>
          <a:ext cx="61188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3</xdr:row>
      <xdr:rowOff>0</xdr:rowOff>
    </xdr:from>
    <xdr:to>
      <xdr:col>13</xdr:col>
      <xdr:colOff>60960</xdr:colOff>
      <xdr:row>3</xdr:row>
      <xdr:rowOff>0</xdr:rowOff>
    </xdr:to>
    <xdr:graphicFrame macro="">
      <xdr:nvGraphicFramePr>
        <xdr:cNvPr id="277563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563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56313" name="Line 7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7223760</xdr:colOff>
      <xdr:row>16</xdr:row>
      <xdr:rowOff>152400</xdr:rowOff>
    </xdr:to>
    <xdr:graphicFrame macro="">
      <xdr:nvGraphicFramePr>
        <xdr:cNvPr id="2775631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15</xdr:row>
      <xdr:rowOff>152400</xdr:rowOff>
    </xdr:from>
    <xdr:to>
      <xdr:col>4</xdr:col>
      <xdr:colOff>7239000</xdr:colOff>
      <xdr:row>23</xdr:row>
      <xdr:rowOff>137160</xdr:rowOff>
    </xdr:to>
    <xdr:graphicFrame macro="">
      <xdr:nvGraphicFramePr>
        <xdr:cNvPr id="2775631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0.87875</cdr:x>
      <cdr:y>0.30573</cdr:y>
    </cdr:from>
    <cdr:to>
      <cdr:x>0.9273</cdr:x>
      <cdr:y>0.38768</cdr:y>
    </cdr:to>
    <cdr:sp macro="" textlink="">
      <cdr:nvSpPr>
        <cdr:cNvPr id="8939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51148" y="549160"/>
          <a:ext cx="33778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0.87405</cdr:x>
      <cdr:y>0.71576</cdr:y>
    </cdr:from>
    <cdr:to>
      <cdr:x>0.92335</cdr:x>
      <cdr:y>0.82968</cdr:y>
    </cdr:to>
    <cdr:sp macro="" textlink="">
      <cdr:nvSpPr>
        <cdr:cNvPr id="8949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3360" y="904152"/>
          <a:ext cx="34355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02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0250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3931920</xdr:colOff>
      <xdr:row>24</xdr:row>
      <xdr:rowOff>0</xdr:rowOff>
    </xdr:to>
    <xdr:graphicFrame macro="">
      <xdr:nvGraphicFramePr>
        <xdr:cNvPr id="2776025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3619500</xdr:colOff>
      <xdr:row>6</xdr:row>
      <xdr:rowOff>15240</xdr:rowOff>
    </xdr:from>
    <xdr:to>
      <xdr:col>5</xdr:col>
      <xdr:colOff>76200</xdr:colOff>
      <xdr:row>24</xdr:row>
      <xdr:rowOff>22860</xdr:rowOff>
    </xdr:to>
    <xdr:graphicFrame macro="">
      <xdr:nvGraphicFramePr>
        <xdr:cNvPr id="2776025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0.06695</cdr:x>
      <cdr:y>0.03167</cdr:y>
    </cdr:from>
    <cdr:to>
      <cdr:x>0.17389</cdr:x>
      <cdr:y>0.09921</cdr:y>
    </cdr:to>
    <cdr:sp macro="" textlink="">
      <cdr:nvSpPr>
        <cdr:cNvPr id="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540" y="8890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0.05995</cdr:x>
      <cdr:y>0.02729</cdr:y>
    </cdr:from>
    <cdr:to>
      <cdr:x>0.17304</cdr:x>
      <cdr:y>0.09604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036" y="76203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300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525780</xdr:colOff>
      <xdr:row>3</xdr:row>
      <xdr:rowOff>30480</xdr:rowOff>
    </xdr:to>
    <xdr:sp macro="" textlink="">
      <xdr:nvSpPr>
        <xdr:cNvPr id="27763006" name="Line 5"/>
        <xdr:cNvSpPr>
          <a:spLocks noChangeShapeType="1"/>
        </xdr:cNvSpPr>
      </xdr:nvSpPr>
      <xdr:spPr bwMode="auto">
        <a:xfrm flipH="1">
          <a:off x="198120" y="495300"/>
          <a:ext cx="59359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43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4346" name="Line 5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0</xdr:rowOff>
    </xdr:to>
    <xdr:graphicFrame macro="">
      <xdr:nvGraphicFramePr>
        <xdr:cNvPr id="27764347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7620</xdr:colOff>
      <xdr:row>15</xdr:row>
      <xdr:rowOff>144780</xdr:rowOff>
    </xdr:from>
    <xdr:to>
      <xdr:col>5</xdr:col>
      <xdr:colOff>0</xdr:colOff>
      <xdr:row>23</xdr:row>
      <xdr:rowOff>68580</xdr:rowOff>
    </xdr:to>
    <xdr:graphicFrame macro="">
      <xdr:nvGraphicFramePr>
        <xdr:cNvPr id="277643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4</xdr:col>
      <xdr:colOff>7239000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0.88255</cdr:x>
      <cdr:y>0.28591</cdr:y>
    </cdr:from>
    <cdr:to>
      <cdr:x>0.9297</cdr:x>
      <cdr:y>0.36601</cdr:y>
    </cdr:to>
    <cdr:sp macro="" textlink="">
      <cdr:nvSpPr>
        <cdr:cNvPr id="8960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1498" y="503262"/>
          <a:ext cx="337785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0.86631</cdr:x>
      <cdr:y>0.75772</cdr:y>
    </cdr:from>
    <cdr:to>
      <cdr:x>0.91536</cdr:x>
      <cdr:y>0.87475</cdr:y>
    </cdr:to>
    <cdr:sp macro="" textlink="">
      <cdr:nvSpPr>
        <cdr:cNvPr id="897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3625" y="918223"/>
          <a:ext cx="34355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674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67418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4</xdr:col>
      <xdr:colOff>3695700</xdr:colOff>
      <xdr:row>23</xdr:row>
      <xdr:rowOff>160020</xdr:rowOff>
    </xdr:to>
    <xdr:graphicFrame macro="">
      <xdr:nvGraphicFramePr>
        <xdr:cNvPr id="2776741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3749040</xdr:colOff>
      <xdr:row>6</xdr:row>
      <xdr:rowOff>7620</xdr:rowOff>
    </xdr:from>
    <xdr:to>
      <xdr:col>5</xdr:col>
      <xdr:colOff>0</xdr:colOff>
      <xdr:row>24</xdr:row>
      <xdr:rowOff>0</xdr:rowOff>
    </xdr:to>
    <xdr:graphicFrame macro="">
      <xdr:nvGraphicFramePr>
        <xdr:cNvPr id="27767420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0.0587</cdr:x>
      <cdr:y>0.01847</cdr:y>
    </cdr:from>
    <cdr:to>
      <cdr:x>0.17515</cdr:x>
      <cdr:y>0.0857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511" y="53343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0.06927</cdr:x>
      <cdr:y>0.01842</cdr:y>
    </cdr:from>
    <cdr:to>
      <cdr:x>0.1922</cdr:x>
      <cdr:y>0.0879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371" y="53340"/>
          <a:ext cx="407063" cy="180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1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01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11</xdr:col>
      <xdr:colOff>518160</xdr:colOff>
      <xdr:row>3</xdr:row>
      <xdr:rowOff>30480</xdr:rowOff>
    </xdr:to>
    <xdr:sp macro="" textlink="">
      <xdr:nvSpPr>
        <xdr:cNvPr id="27770174" name="Line 3"/>
        <xdr:cNvSpPr>
          <a:spLocks noChangeShapeType="1"/>
        </xdr:cNvSpPr>
      </xdr:nvSpPr>
      <xdr:spPr bwMode="auto">
        <a:xfrm flipH="1">
          <a:off x="198120" y="495300"/>
          <a:ext cx="61569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361476" name="Text Box 4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167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1673" name="Line 6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45720</xdr:colOff>
      <xdr:row>16</xdr:row>
      <xdr:rowOff>152400</xdr:rowOff>
    </xdr:to>
    <xdr:graphicFrame macro="">
      <xdr:nvGraphicFramePr>
        <xdr:cNvPr id="27771674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15</xdr:row>
      <xdr:rowOff>152400</xdr:rowOff>
    </xdr:from>
    <xdr:to>
      <xdr:col>4</xdr:col>
      <xdr:colOff>7239000</xdr:colOff>
      <xdr:row>23</xdr:row>
      <xdr:rowOff>137160</xdr:rowOff>
    </xdr:to>
    <xdr:graphicFrame macro="">
      <xdr:nvGraphicFramePr>
        <xdr:cNvPr id="27771675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0.86472</cdr:x>
      <cdr:y>0.30471</cdr:y>
    </cdr:from>
    <cdr:to>
      <cdr:x>0.91281</cdr:x>
      <cdr:y>0.38594</cdr:y>
    </cdr:to>
    <cdr:sp macro="" textlink="">
      <cdr:nvSpPr>
        <cdr:cNvPr id="898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4514" y="539838"/>
          <a:ext cx="341161" cy="143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0.87759</cdr:x>
      <cdr:y>0.77678</cdr:y>
    </cdr:from>
    <cdr:to>
      <cdr:x>0.9269</cdr:x>
      <cdr:y>0.89001</cdr:y>
    </cdr:to>
    <cdr:sp macro="" textlink="">
      <cdr:nvSpPr>
        <cdr:cNvPr id="899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5722" y="994405"/>
          <a:ext cx="347561" cy="144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22860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bajar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929640</xdr:colOff>
      <xdr:row>2</xdr:row>
      <xdr:rowOff>167640</xdr:rowOff>
    </xdr:to>
    <xdr:pic>
      <xdr:nvPicPr>
        <xdr:cNvPr id="301110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220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30111019" name="Line 7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6</xdr:row>
      <xdr:rowOff>22860</xdr:rowOff>
    </xdr:from>
    <xdr:to>
      <xdr:col>5</xdr:col>
      <xdr:colOff>0</xdr:colOff>
      <xdr:row>24</xdr:row>
      <xdr:rowOff>22860</xdr:rowOff>
    </xdr:to>
    <xdr:graphicFrame macro="">
      <xdr:nvGraphicFramePr>
        <xdr:cNvPr id="3011102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</xdr:colOff>
      <xdr:row>6</xdr:row>
      <xdr:rowOff>17145</xdr:rowOff>
    </xdr:from>
    <xdr:to>
      <xdr:col>5</xdr:col>
      <xdr:colOff>19050</xdr:colOff>
      <xdr:row>23</xdr:row>
      <xdr:rowOff>146685</xdr:rowOff>
    </xdr:to>
    <xdr:graphicFrame macro="">
      <xdr:nvGraphicFramePr>
        <xdr:cNvPr id="27719130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91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4577715</xdr:colOff>
      <xdr:row>3</xdr:row>
      <xdr:rowOff>30480</xdr:rowOff>
    </xdr:to>
    <xdr:sp macro="" textlink="">
      <xdr:nvSpPr>
        <xdr:cNvPr id="27719132" name="Line 3"/>
        <xdr:cNvSpPr>
          <a:spLocks noChangeShapeType="1"/>
        </xdr:cNvSpPr>
      </xdr:nvSpPr>
      <xdr:spPr bwMode="auto">
        <a:xfrm flipH="1" flipV="1">
          <a:off x="198120" y="495300"/>
          <a:ext cx="64084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42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624840</xdr:colOff>
      <xdr:row>3</xdr:row>
      <xdr:rowOff>30480</xdr:rowOff>
    </xdr:to>
    <xdr:sp macro="" textlink="">
      <xdr:nvSpPr>
        <xdr:cNvPr id="27774270" name="Line 2"/>
        <xdr:cNvSpPr>
          <a:spLocks noChangeShapeType="1"/>
        </xdr:cNvSpPr>
      </xdr:nvSpPr>
      <xdr:spPr bwMode="auto">
        <a:xfrm flipH="1">
          <a:off x="198120" y="495300"/>
          <a:ext cx="57226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1088513" name="Text Box 1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59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5927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17</xdr:row>
      <xdr:rowOff>45720</xdr:rowOff>
    </xdr:to>
    <xdr:graphicFrame macro="">
      <xdr:nvGraphicFramePr>
        <xdr:cNvPr id="277759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16</xdr:row>
      <xdr:rowOff>99060</xdr:rowOff>
    </xdr:from>
    <xdr:to>
      <xdr:col>5</xdr:col>
      <xdr:colOff>0</xdr:colOff>
      <xdr:row>24</xdr:row>
      <xdr:rowOff>45720</xdr:rowOff>
    </xdr:to>
    <xdr:graphicFrame macro="">
      <xdr:nvGraphicFramePr>
        <xdr:cNvPr id="277759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6572250</xdr:colOff>
      <xdr:row>21</xdr:row>
      <xdr:rowOff>135255</xdr:rowOff>
    </xdr:from>
    <xdr:ext cx="334013" cy="182353"/>
    <xdr:sp macro="" textlink="">
      <xdr:nvSpPr>
        <xdr:cNvPr id="1088518" name="Text Box 6"/>
        <xdr:cNvSpPr txBox="1">
          <a:spLocks noChangeArrowheads="1"/>
        </xdr:cNvSpPr>
      </xdr:nvSpPr>
      <xdr:spPr bwMode="auto">
        <a:xfrm>
          <a:off x="8475345" y="3579495"/>
          <a:ext cx="343556" cy="18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22860" rIns="18288" bIns="0" anchor="t" upright="1">
          <a:noAutofit/>
        </a:bodyPr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 bajar</a:t>
          </a:r>
        </a:p>
      </xdr:txBody>
    </xdr:sp>
    <xdr:clientData/>
  </xdr:one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0.85927</cdr:x>
      <cdr:y>0.37866</cdr:y>
    </cdr:from>
    <cdr:to>
      <cdr:x>0.94722</cdr:x>
      <cdr:y>0.46284</cdr:y>
    </cdr:to>
    <cdr:sp macro="" textlink="">
      <cdr:nvSpPr>
        <cdr:cNvPr id="1089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6793" y="683837"/>
          <a:ext cx="637341" cy="152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A subir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2390775</xdr:colOff>
      <xdr:row>0</xdr:row>
      <xdr:rowOff>66675</xdr:rowOff>
    </xdr:from>
    <xdr:to>
      <xdr:col>1</xdr:col>
      <xdr:colOff>3190875</xdr:colOff>
      <xdr:row>1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9525"/>
          <a:ext cx="0" cy="152400"/>
        </a:xfrm>
        <a:prstGeom prst="rect">
          <a:avLst/>
        </a:prstGeom>
        <a:solidFill>
          <a:srgbClr val="DB070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Geneva"/>
            </a:rPr>
            <a:t>Cambio</a:t>
          </a:r>
        </a:p>
      </xdr:txBody>
    </xdr:sp>
    <xdr:clientData/>
  </xdr:twoCellAnchor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786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78683" name="Line 3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7620</xdr:colOff>
      <xdr:row>23</xdr:row>
      <xdr:rowOff>160020</xdr:rowOff>
    </xdr:to>
    <xdr:graphicFrame macro="">
      <xdr:nvGraphicFramePr>
        <xdr:cNvPr id="277786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277827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82778" name="Line 2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7620</xdr:colOff>
      <xdr:row>16</xdr:row>
      <xdr:rowOff>114300</xdr:rowOff>
    </xdr:to>
    <xdr:graphicFrame macro="">
      <xdr:nvGraphicFramePr>
        <xdr:cNvPr id="277827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</xdr:colOff>
      <xdr:row>15</xdr:row>
      <xdr:rowOff>114300</xdr:rowOff>
    </xdr:from>
    <xdr:to>
      <xdr:col>5</xdr:col>
      <xdr:colOff>22860</xdr:colOff>
      <xdr:row>24</xdr:row>
      <xdr:rowOff>22860</xdr:rowOff>
    </xdr:to>
    <xdr:graphicFrame macro="">
      <xdr:nvGraphicFramePr>
        <xdr:cNvPr id="277827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175260</xdr:rowOff>
    </xdr:from>
    <xdr:to>
      <xdr:col>2</xdr:col>
      <xdr:colOff>922020</xdr:colOff>
      <xdr:row>2</xdr:row>
      <xdr:rowOff>167640</xdr:rowOff>
    </xdr:to>
    <xdr:pic>
      <xdr:nvPicPr>
        <xdr:cNvPr id="3019600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0196005" name="Line 2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7620</xdr:rowOff>
    </xdr:from>
    <xdr:to>
      <xdr:col>5</xdr:col>
      <xdr:colOff>22860</xdr:colOff>
      <xdr:row>24</xdr:row>
      <xdr:rowOff>7620</xdr:rowOff>
    </xdr:to>
    <xdr:graphicFrame macro="">
      <xdr:nvGraphicFramePr>
        <xdr:cNvPr id="3019600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2</xdr:row>
      <xdr:rowOff>30480</xdr:rowOff>
    </xdr:from>
    <xdr:to>
      <xdr:col>13</xdr:col>
      <xdr:colOff>0</xdr:colOff>
      <xdr:row>2</xdr:row>
      <xdr:rowOff>30480</xdr:rowOff>
    </xdr:to>
    <xdr:sp macro="" textlink="">
      <xdr:nvSpPr>
        <xdr:cNvPr id="27785533" name="Line 3"/>
        <xdr:cNvSpPr>
          <a:spLocks noChangeShapeType="1"/>
        </xdr:cNvSpPr>
      </xdr:nvSpPr>
      <xdr:spPr bwMode="auto">
        <a:xfrm flipH="1">
          <a:off x="198120" y="495300"/>
          <a:ext cx="80314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778553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0</xdr:row>
      <xdr:rowOff>182880</xdr:rowOff>
    </xdr:from>
    <xdr:to>
      <xdr:col>2</xdr:col>
      <xdr:colOff>922020</xdr:colOff>
      <xdr:row>1</xdr:row>
      <xdr:rowOff>167640</xdr:rowOff>
    </xdr:to>
    <xdr:pic>
      <xdr:nvPicPr>
        <xdr:cNvPr id="285487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91440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2</xdr:row>
      <xdr:rowOff>30480</xdr:rowOff>
    </xdr:from>
    <xdr:to>
      <xdr:col>10</xdr:col>
      <xdr:colOff>4920</xdr:colOff>
      <xdr:row>2</xdr:row>
      <xdr:rowOff>30480</xdr:rowOff>
    </xdr:to>
    <xdr:sp macro="" textlink="">
      <xdr:nvSpPr>
        <xdr:cNvPr id="28548739" name="Line 4"/>
        <xdr:cNvSpPr>
          <a:spLocks noChangeShapeType="1"/>
        </xdr:cNvSpPr>
      </xdr:nvSpPr>
      <xdr:spPr bwMode="auto">
        <a:xfrm flipH="1">
          <a:off x="198120" y="495300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228600</xdr:colOff>
      <xdr:row>1</xdr:row>
      <xdr:rowOff>167640</xdr:rowOff>
    </xdr:to>
    <xdr:pic>
      <xdr:nvPicPr>
        <xdr:cNvPr id="277865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11</xdr:col>
      <xdr:colOff>3060</xdr:colOff>
      <xdr:row>2</xdr:row>
      <xdr:rowOff>30480</xdr:rowOff>
    </xdr:to>
    <xdr:sp macro="" textlink="">
      <xdr:nvSpPr>
        <xdr:cNvPr id="27786558" name="Line 2"/>
        <xdr:cNvSpPr>
          <a:spLocks noChangeShapeType="1"/>
        </xdr:cNvSpPr>
      </xdr:nvSpPr>
      <xdr:spPr bwMode="auto">
        <a:xfrm flipH="1">
          <a:off x="205740" y="495300"/>
          <a:ext cx="752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300278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8</xdr:col>
      <xdr:colOff>760095</xdr:colOff>
      <xdr:row>2</xdr:row>
      <xdr:rowOff>30480</xdr:rowOff>
    </xdr:to>
    <xdr:sp macro="" textlink="">
      <xdr:nvSpPr>
        <xdr:cNvPr id="30027894" name="Line 2"/>
        <xdr:cNvSpPr>
          <a:spLocks noChangeShapeType="1"/>
        </xdr:cNvSpPr>
      </xdr:nvSpPr>
      <xdr:spPr bwMode="auto">
        <a:xfrm flipH="1">
          <a:off x="205740" y="495300"/>
          <a:ext cx="629412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6</xdr:row>
      <xdr:rowOff>7620</xdr:rowOff>
    </xdr:from>
    <xdr:to>
      <xdr:col>4</xdr:col>
      <xdr:colOff>7239000</xdr:colOff>
      <xdr:row>24</xdr:row>
      <xdr:rowOff>91440</xdr:rowOff>
    </xdr:to>
    <xdr:graphicFrame macro="">
      <xdr:nvGraphicFramePr>
        <xdr:cNvPr id="3036802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0368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0368026" name="Line 3"/>
        <xdr:cNvSpPr>
          <a:spLocks noChangeShapeType="1"/>
        </xdr:cNvSpPr>
      </xdr:nvSpPr>
      <xdr:spPr bwMode="auto">
        <a:xfrm flipH="1" flipV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22860</xdr:colOff>
      <xdr:row>0</xdr:row>
      <xdr:rowOff>182880</xdr:rowOff>
    </xdr:from>
    <xdr:to>
      <xdr:col>2</xdr:col>
      <xdr:colOff>129540</xdr:colOff>
      <xdr:row>1</xdr:row>
      <xdr:rowOff>167640</xdr:rowOff>
    </xdr:to>
    <xdr:pic>
      <xdr:nvPicPr>
        <xdr:cNvPr id="279082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82880"/>
          <a:ext cx="899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22860</xdr:colOff>
      <xdr:row>2</xdr:row>
      <xdr:rowOff>30480</xdr:rowOff>
    </xdr:from>
    <xdr:to>
      <xdr:col>10</xdr:col>
      <xdr:colOff>962010</xdr:colOff>
      <xdr:row>2</xdr:row>
      <xdr:rowOff>30480</xdr:rowOff>
    </xdr:to>
    <xdr:sp macro="" textlink="">
      <xdr:nvSpPr>
        <xdr:cNvPr id="27908214" name="Line 2"/>
        <xdr:cNvSpPr>
          <a:spLocks noChangeShapeType="1"/>
        </xdr:cNvSpPr>
      </xdr:nvSpPr>
      <xdr:spPr bwMode="auto">
        <a:xfrm flipH="1">
          <a:off x="205740" y="495300"/>
          <a:ext cx="774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1434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9</xdr:col>
      <xdr:colOff>1905</xdr:colOff>
      <xdr:row>3</xdr:row>
      <xdr:rowOff>30480</xdr:rowOff>
    </xdr:to>
    <xdr:sp macro="" textlink="">
      <xdr:nvSpPr>
        <xdr:cNvPr id="214347" name="Line 6"/>
        <xdr:cNvSpPr>
          <a:spLocks noChangeShapeType="1"/>
        </xdr:cNvSpPr>
      </xdr:nvSpPr>
      <xdr:spPr bwMode="auto">
        <a:xfrm flipH="1">
          <a:off x="198120" y="495300"/>
          <a:ext cx="593598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6</xdr:row>
      <xdr:rowOff>0</xdr:rowOff>
    </xdr:from>
    <xdr:to>
      <xdr:col>4</xdr:col>
      <xdr:colOff>7239000</xdr:colOff>
      <xdr:row>23</xdr:row>
      <xdr:rowOff>144780</xdr:rowOff>
    </xdr:to>
    <xdr:graphicFrame macro="">
      <xdr:nvGraphicFramePr>
        <xdr:cNvPr id="277211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2118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4</xdr:col>
      <xdr:colOff>7223760</xdr:colOff>
      <xdr:row>3</xdr:row>
      <xdr:rowOff>30480</xdr:rowOff>
    </xdr:to>
    <xdr:sp macro="" textlink="">
      <xdr:nvSpPr>
        <xdr:cNvPr id="27721181" name="Line 7"/>
        <xdr:cNvSpPr>
          <a:spLocks noChangeShapeType="1"/>
        </xdr:cNvSpPr>
      </xdr:nvSpPr>
      <xdr:spPr bwMode="auto">
        <a:xfrm flipH="1">
          <a:off x="198120" y="495300"/>
          <a:ext cx="893064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0">
    <pageSetUpPr autoPageBreaks="0" fitToPage="1"/>
  </sheetPr>
  <dimension ref="A1:H79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2:8" ht="0.75" customHeight="1"/>
    <row r="2" spans="2:8" ht="21" customHeight="1">
      <c r="C2" s="17"/>
      <c r="D2" s="17"/>
      <c r="E2" s="95" t="s">
        <v>79</v>
      </c>
    </row>
    <row r="3" spans="2:8" ht="15" customHeight="1">
      <c r="C3" s="17"/>
      <c r="D3" s="17"/>
      <c r="E3" s="18" t="s">
        <v>339</v>
      </c>
    </row>
    <row r="4" spans="2:8" s="19" customFormat="1" ht="20.25" customHeight="1">
      <c r="B4" s="20"/>
      <c r="C4" s="21" t="s">
        <v>301</v>
      </c>
      <c r="E4" s="818" t="s">
        <v>393</v>
      </c>
    </row>
    <row r="5" spans="2:8" s="19" customFormat="1" ht="8.25" customHeight="1">
      <c r="B5" s="20"/>
      <c r="C5" s="22"/>
    </row>
    <row r="6" spans="2:8" s="19" customFormat="1" ht="3" customHeight="1">
      <c r="B6" s="20"/>
      <c r="C6" s="22"/>
    </row>
    <row r="7" spans="2:8" s="19" customFormat="1" ht="7.5" customHeight="1">
      <c r="B7" s="20"/>
      <c r="C7" s="23"/>
      <c r="D7" s="291"/>
      <c r="E7" s="291"/>
    </row>
    <row r="8" spans="2:8" s="19" customFormat="1" ht="12.6" customHeight="1">
      <c r="B8" s="20"/>
      <c r="C8" s="24"/>
      <c r="D8" s="292" t="s">
        <v>37</v>
      </c>
      <c r="E8" s="293" t="str">
        <f>'C1'!$C$7</f>
        <v>Componentes del  precio medio final de la energía final peninsular. (Suministro de referencia + libre)</v>
      </c>
      <c r="F8" s="43"/>
      <c r="G8" s="189"/>
    </row>
    <row r="9" spans="2:8" s="19" customFormat="1" ht="12.6" customHeight="1">
      <c r="B9" s="20"/>
      <c r="C9" s="24"/>
      <c r="D9" s="292" t="s">
        <v>37</v>
      </c>
      <c r="E9" s="293" t="str">
        <f>'C2'!$C$7</f>
        <v>Evolución de los componentes del  precio medio final. (Suministro de referencia + libre)</v>
      </c>
      <c r="F9" s="43"/>
      <c r="G9" s="189"/>
    </row>
    <row r="10" spans="2:8" s="19" customFormat="1" ht="12.6" customHeight="1">
      <c r="B10" s="20"/>
      <c r="C10" s="24"/>
      <c r="D10" s="292" t="s">
        <v>37</v>
      </c>
      <c r="E10" s="293" t="str">
        <f>'C3'!$C$7</f>
        <v>Repercusión de los servicios de ajuste del sistema en el precio medio final</v>
      </c>
      <c r="F10" s="43"/>
      <c r="H10" s="120"/>
    </row>
    <row r="11" spans="2:8" s="19" customFormat="1" ht="12.6" customHeight="1">
      <c r="B11" s="20"/>
      <c r="C11" s="24"/>
      <c r="D11" s="292" t="s">
        <v>37</v>
      </c>
      <c r="E11" s="293" t="str">
        <f>'C4'!$C$7</f>
        <v>Porcentaje de energía adquirida en el mercado diario y mediante contratos bilaterales</v>
      </c>
      <c r="F11" s="43"/>
      <c r="H11" s="120"/>
    </row>
    <row r="12" spans="2:8" s="19" customFormat="1" ht="12.6" customHeight="1">
      <c r="B12" s="20"/>
      <c r="C12" s="24"/>
      <c r="D12" s="292" t="s">
        <v>37</v>
      </c>
      <c r="E12" s="293" t="str">
        <f>'C4.2'!$C$7</f>
        <v>Evolución de las compas en el PDBF de los comercializadores de referencia (COR) y resto de comercializadores</v>
      </c>
      <c r="F12" s="43"/>
    </row>
    <row r="13" spans="2:8" s="19" customFormat="1" ht="12.6" customHeight="1">
      <c r="B13" s="20"/>
      <c r="C13" s="24"/>
      <c r="D13" s="292" t="s">
        <v>37</v>
      </c>
      <c r="E13" s="293" t="str">
        <f>'C5'!$C$7</f>
        <v>Energía y precios medios ponderados en el mercado diario</v>
      </c>
      <c r="F13" s="43"/>
    </row>
    <row r="14" spans="2:8" s="19" customFormat="1" ht="12.6" customHeight="1">
      <c r="B14" s="20"/>
      <c r="C14" s="24"/>
      <c r="D14" s="292" t="s">
        <v>37</v>
      </c>
      <c r="E14" s="293" t="str">
        <f>'C6'!$C$7</f>
        <v>Mercado diario. Precio medio ponderado diario y energía</v>
      </c>
      <c r="F14" s="43"/>
    </row>
    <row r="15" spans="2:8" s="19" customFormat="1" ht="12.6" customHeight="1">
      <c r="B15" s="20"/>
      <c r="C15" s="24"/>
      <c r="D15" s="292" t="s">
        <v>37</v>
      </c>
      <c r="E15" s="293" t="str">
        <f>'C7'!$C$7</f>
        <v>Precio de mercados europeos</v>
      </c>
      <c r="F15" s="43"/>
    </row>
    <row r="16" spans="2:8" s="19" customFormat="1" ht="12.6" customHeight="1">
      <c r="B16" s="20"/>
      <c r="C16" s="24"/>
      <c r="D16" s="292" t="s">
        <v>37</v>
      </c>
      <c r="E16" s="293" t="str">
        <f>'C7.2'!$C$7</f>
        <v>Generación en España y precios</v>
      </c>
      <c r="F16" s="43"/>
    </row>
    <row r="17" spans="2:6" s="19" customFormat="1" ht="12.6" customHeight="1">
      <c r="B17" s="20"/>
      <c r="C17" s="24"/>
      <c r="D17" s="292" t="s">
        <v>37</v>
      </c>
      <c r="E17" s="293" t="str">
        <f>'C8'!$C$7</f>
        <v>Energía y precios medios ponderados en el mercado intradiario</v>
      </c>
      <c r="F17" s="43"/>
    </row>
    <row r="18" spans="2:6" s="19" customFormat="1" ht="12.6" customHeight="1">
      <c r="B18" s="20"/>
      <c r="C18" s="24"/>
      <c r="D18" s="292" t="s">
        <v>37</v>
      </c>
      <c r="E18" s="293" t="str">
        <f>'C9'!$C$7</f>
        <v xml:space="preserve">Energía gestionada en los servicios de ajuste del sistema peninsular
</v>
      </c>
      <c r="F18" s="43"/>
    </row>
    <row r="19" spans="2:6" s="19" customFormat="1" ht="12.6" customHeight="1">
      <c r="B19" s="20"/>
      <c r="C19" s="24"/>
      <c r="D19" s="292" t="s">
        <v>37</v>
      </c>
      <c r="E19" s="748" t="str">
        <f>'C10'!$C$7</f>
        <v>Evolución mensual de la energía gestionada en los servicios de ajuste del sistema peninsular respecto a la energía final. (Suministro de referencia + libre)</v>
      </c>
      <c r="F19" s="43"/>
    </row>
    <row r="20" spans="2:6" s="19" customFormat="1" ht="12.6" customHeight="1">
      <c r="B20" s="20"/>
      <c r="C20" s="24"/>
      <c r="D20" s="292"/>
      <c r="E20" s="748"/>
      <c r="F20" s="43"/>
    </row>
    <row r="21" spans="2:6" s="19" customFormat="1" ht="12.6" customHeight="1">
      <c r="B21" s="20"/>
      <c r="C21" s="24"/>
      <c r="D21" s="292" t="s">
        <v>37</v>
      </c>
      <c r="E21" s="293" t="str">
        <f>'C11'!$C$7</f>
        <v>Resolución de restricciones técnicas (PDBF) (Fase I)</v>
      </c>
      <c r="F21" s="43"/>
    </row>
    <row r="22" spans="2:6" s="19" customFormat="1" ht="12.6" customHeight="1">
      <c r="B22" s="20"/>
      <c r="C22" s="24"/>
      <c r="D22" s="292" t="s">
        <v>37</v>
      </c>
      <c r="E22" s="299" t="str">
        <f>'C12'!$C$7</f>
        <v>Resolución de restricciones técnicas (PDBF). Precios medios ponderados y energías</v>
      </c>
      <c r="F22" s="43"/>
    </row>
    <row r="23" spans="2:6" s="19" customFormat="1" ht="12.6" customHeight="1">
      <c r="B23" s="20"/>
      <c r="C23" s="24"/>
      <c r="D23" s="292" t="s">
        <v>37</v>
      </c>
      <c r="E23" s="299" t="str">
        <f>'C13'!$C$7</f>
        <v>Resolución de restricciones técnicas (PDBF). Desglose por tipo de restricciones</v>
      </c>
      <c r="F23" s="43"/>
    </row>
    <row r="24" spans="2:6" s="19" customFormat="1" ht="12.6" customHeight="1">
      <c r="B24" s="20"/>
      <c r="C24" s="24"/>
      <c r="D24" s="292" t="s">
        <v>37</v>
      </c>
      <c r="E24" s="299" t="str">
        <f>'C14'!$C$7</f>
        <v>Resolución de restricciones técnicas (PDBF). Desglose por tecnologías. Total anual</v>
      </c>
      <c r="F24" s="43"/>
    </row>
    <row r="25" spans="2:6" s="19" customFormat="1" ht="12.6" customHeight="1">
      <c r="B25" s="20"/>
      <c r="C25" s="24"/>
      <c r="D25" s="292" t="s">
        <v>37</v>
      </c>
      <c r="E25" s="293" t="str">
        <f>'C15'!$C$7</f>
        <v>Reserva de potencia adicional a subir asignada</v>
      </c>
      <c r="F25" s="43"/>
    </row>
    <row r="26" spans="2:6" s="19" customFormat="1" ht="12.6" customHeight="1">
      <c r="B26" s="20"/>
      <c r="C26" s="24"/>
      <c r="D26" s="292" t="s">
        <v>37</v>
      </c>
      <c r="E26" s="293" t="str">
        <f>'C16'!$C$7</f>
        <v>Mercados de servicios de ajuste. Energía gestionada</v>
      </c>
      <c r="F26" s="43"/>
    </row>
    <row r="27" spans="2:6" s="19" customFormat="1" ht="12.6" customHeight="1">
      <c r="B27" s="20"/>
      <c r="C27" s="24"/>
      <c r="D27" s="292" t="s">
        <v>37</v>
      </c>
      <c r="E27" s="293" t="str">
        <f>'C17'!$C$7</f>
        <v xml:space="preserve">Regulación secundaria </v>
      </c>
      <c r="F27" s="43"/>
    </row>
    <row r="28" spans="2:6" s="19" customFormat="1" ht="12.6" customHeight="1">
      <c r="B28" s="20"/>
      <c r="C28" s="24"/>
      <c r="D28" s="292" t="s">
        <v>37</v>
      </c>
      <c r="E28" s="293" t="str">
        <f>'C18'!$C$7</f>
        <v>Banda de regulación secundaria. Precios medios ponderados y banda media</v>
      </c>
      <c r="F28" s="43"/>
    </row>
    <row r="29" spans="2:6" s="19" customFormat="1" ht="12.6" customHeight="1">
      <c r="B29" s="20"/>
      <c r="C29" s="24"/>
      <c r="D29" s="292" t="s">
        <v>37</v>
      </c>
      <c r="E29" s="299" t="str">
        <f>'C19'!$C$7</f>
        <v>Total mensual de banda de regulación secundaria asignada. Desglose por tecnologías</v>
      </c>
      <c r="F29" s="43"/>
    </row>
    <row r="30" spans="2:6" s="19" customFormat="1" ht="12.6" customHeight="1">
      <c r="B30" s="20"/>
      <c r="C30" s="24"/>
      <c r="D30" s="292" t="s">
        <v>37</v>
      </c>
      <c r="E30" s="299" t="str">
        <f>'C20'!$C$7</f>
        <v>Regulación secundaria. Precios medios ponderados y energías</v>
      </c>
      <c r="F30" s="43"/>
    </row>
    <row r="31" spans="2:6" s="19" customFormat="1" ht="12.6" customHeight="1">
      <c r="B31" s="20"/>
      <c r="C31" s="24"/>
      <c r="D31" s="292" t="s">
        <v>37</v>
      </c>
      <c r="E31" s="293" t="str">
        <f>'C21'!$C$7</f>
        <v>Regulación terciaria</v>
      </c>
      <c r="F31" s="43"/>
    </row>
    <row r="32" spans="2:6" s="19" customFormat="1" ht="12.6" customHeight="1">
      <c r="B32" s="20"/>
      <c r="C32" s="24"/>
      <c r="D32" s="292" t="s">
        <v>37</v>
      </c>
      <c r="E32" s="299" t="str">
        <f>'C22'!$C$7</f>
        <v>Regulación terciaria. Precios medios ponderados y energías</v>
      </c>
      <c r="F32" s="43"/>
    </row>
    <row r="33" spans="1:6" s="19" customFormat="1" ht="12.6" customHeight="1">
      <c r="B33" s="20"/>
      <c r="C33" s="24"/>
      <c r="D33" s="292" t="s">
        <v>37</v>
      </c>
      <c r="E33" s="299" t="str">
        <f>'C23'!$C$7</f>
        <v>Regulación terciaria. Desglose por tecnologías. Total anual</v>
      </c>
      <c r="F33" s="43"/>
    </row>
    <row r="34" spans="1:6" s="19" customFormat="1" ht="12.6" customHeight="1">
      <c r="B34" s="20"/>
      <c r="C34" s="24"/>
      <c r="D34" s="292" t="s">
        <v>37</v>
      </c>
      <c r="E34" s="293" t="str">
        <f>'C24'!$C$7</f>
        <v>Gestión de desvíos</v>
      </c>
      <c r="F34" s="43"/>
    </row>
    <row r="35" spans="1:6" s="19" customFormat="1" ht="12.6" customHeight="1">
      <c r="B35" s="20"/>
      <c r="C35" s="24"/>
      <c r="D35" s="292" t="s">
        <v>37</v>
      </c>
      <c r="E35" s="299" t="str">
        <f>'C25'!$C$7</f>
        <v>Gestión de desvíos. Precios medios ponderados y energías</v>
      </c>
      <c r="F35" s="43"/>
    </row>
    <row r="36" spans="1:6" s="19" customFormat="1" ht="12.6" customHeight="1">
      <c r="B36" s="20"/>
      <c r="C36" s="24"/>
      <c r="D36" s="292" t="s">
        <v>37</v>
      </c>
      <c r="E36" s="299" t="str">
        <f>'C26'!$C$7</f>
        <v>Gestión de desvíos. Desglose por tecnologías. Total anual</v>
      </c>
      <c r="F36" s="43"/>
    </row>
    <row r="37" spans="1:6" s="19" customFormat="1" ht="12.6" customHeight="1">
      <c r="B37" s="20"/>
      <c r="C37" s="24"/>
      <c r="D37" s="292" t="s">
        <v>37</v>
      </c>
      <c r="E37" s="293" t="str">
        <f>'C27'!$C$7</f>
        <v xml:space="preserve">Restricciones en tiempo real </v>
      </c>
      <c r="F37" s="43"/>
    </row>
    <row r="38" spans="1:6" s="19" customFormat="1" ht="12.6" customHeight="1">
      <c r="B38" s="20"/>
      <c r="C38" s="24"/>
      <c r="D38" s="292" t="s">
        <v>37</v>
      </c>
      <c r="E38" s="299" t="str">
        <f>'C28'!$C$7</f>
        <v>Restricciones en tiempo real. Precios medios ponderados y energías</v>
      </c>
      <c r="F38" s="43"/>
    </row>
    <row r="39" spans="1:6" s="19" customFormat="1" ht="12.6" customHeight="1">
      <c r="B39" s="20"/>
      <c r="C39" s="24"/>
      <c r="D39" s="292" t="s">
        <v>37</v>
      </c>
      <c r="E39" s="299" t="str">
        <f>'C29'!$C$7</f>
        <v>Evolución medio anual del precio ponderado a subir  de los servicios de ajustes</v>
      </c>
      <c r="F39" s="43"/>
    </row>
    <row r="40" spans="1:6" ht="12.6" customHeight="1">
      <c r="A40" s="19"/>
      <c r="B40" s="20"/>
      <c r="C40" s="24"/>
      <c r="D40" s="292" t="s">
        <v>37</v>
      </c>
      <c r="E40" s="299" t="str">
        <f>'C30'!$C$7</f>
        <v>Desvíos netos medidos. Precios medios ponderados mensuales y energía neta de los mercados de balance</v>
      </c>
      <c r="F40" s="43"/>
    </row>
    <row r="41" spans="1:6" ht="12.6" customHeight="1">
      <c r="B41" s="20"/>
      <c r="C41" s="24"/>
      <c r="D41" s="292" t="s">
        <v>37</v>
      </c>
      <c r="E41" s="299" t="str">
        <f>'C31'!$C$7</f>
        <v>Desvíos netos medidos</v>
      </c>
      <c r="F41" s="43"/>
    </row>
    <row r="42" spans="1:6" ht="12.6" customHeight="1">
      <c r="B42" s="20"/>
      <c r="C42" s="24"/>
      <c r="D42" s="292" t="s">
        <v>37</v>
      </c>
      <c r="E42" s="299" t="str">
        <f>'C32'!$C$7</f>
        <v>Precio del desvío en relación al precio del mercado diario</v>
      </c>
      <c r="F42" s="17"/>
    </row>
    <row r="43" spans="1:6" ht="12.6" customHeight="1">
      <c r="A43" s="19"/>
      <c r="D43" s="292" t="s">
        <v>37</v>
      </c>
      <c r="E43" s="299" t="str">
        <f>'C33'!$C$7</f>
        <v>Horas de desvíos contrarios al sistema</v>
      </c>
      <c r="F43" s="19"/>
    </row>
    <row r="44" spans="1:6" ht="12.6" customHeight="1">
      <c r="B44" s="20"/>
      <c r="C44" s="24"/>
      <c r="D44" s="292" t="s">
        <v>37</v>
      </c>
      <c r="E44" s="299" t="str">
        <f>'C34'!$C$7</f>
        <v>Evolución del PVPC (Tarifa General 2.0 A) frente al precio del mercado diario</v>
      </c>
    </row>
    <row r="45" spans="1:6" ht="10.15" customHeight="1">
      <c r="B45" s="20"/>
      <c r="C45" s="24"/>
      <c r="D45" s="292"/>
      <c r="E45" s="293"/>
    </row>
    <row r="46" spans="1:6" ht="8.4499999999999993" customHeight="1"/>
    <row r="47" spans="1:6">
      <c r="C47" s="294" t="s">
        <v>304</v>
      </c>
      <c r="E47" s="19"/>
    </row>
    <row r="50" spans="5:5">
      <c r="E50" s="15"/>
    </row>
    <row r="51" spans="5:5">
      <c r="E51" s="15"/>
    </row>
    <row r="52" spans="5:5">
      <c r="E52" s="15"/>
    </row>
    <row r="53" spans="5:5">
      <c r="E53" s="40"/>
    </row>
    <row r="54" spans="5:5">
      <c r="E54" s="57"/>
    </row>
    <row r="79" spans="2:2">
      <c r="B79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E19:E20"/>
  </mergeCells>
  <phoneticPr fontId="0" type="noConversion"/>
  <hyperlinks>
    <hyperlink ref="E43" location="'C33'!A1" display="'C33'!A1"/>
    <hyperlink ref="E21" location="'C11'!A1" display="Resolución de restricciones técnicas"/>
    <hyperlink ref="E19" location="'C10'!A1" display="'C10'!A1"/>
    <hyperlink ref="E36" location="'C26'!A1" display="Gestión de desvíos. Desglose por tecnologías. Total anual"/>
    <hyperlink ref="E33" location="'C23'!A1" display="Regulación terciaria. Desglose por tecnologías. Total anual"/>
    <hyperlink ref="E29" location="'C19'!A1" display="Total mensual de banda de regulación secundaria asignada. "/>
    <hyperlink ref="E24" location="'C14'!A1" display="Resolución de restricciones técnicas. Desglose por tecnologías."/>
    <hyperlink ref="E23" location="'C13'!A1" display="Resolución de restricciones técnicas. Desglose por tipo de restricciones"/>
    <hyperlink ref="E40" location="'C30'!A1" display="'C30'!A1"/>
    <hyperlink ref="E41" location="'C31'!A1" display="'C31'!A1"/>
    <hyperlink ref="E8" location="'C1'!A1" display="Precio final en el mercado de producción"/>
    <hyperlink ref="E9" location="'C2'!A1" display="Mercado de producción. Demanda y precios finales"/>
    <hyperlink ref="E38" location="'C28'!A1" display="Restricciones en tiempo real. Precios medios ponderados y energías"/>
    <hyperlink ref="E26" location="'C16'!A1" display="Mercados de servicios de ajuste. Energía gestionada"/>
    <hyperlink ref="E10" location="'C3'!A1" display="Repercusión de los procesos de operación del sistema en el precio "/>
    <hyperlink ref="E18" location="'C9'!A1" display="'C9'!A1"/>
    <hyperlink ref="E11" location="'C4'!A1" display="Demanda peninsular (Mercado regulado + libre). Evolución de los "/>
    <hyperlink ref="E31" location="'C21'!A1" display="Regulación terciaria"/>
    <hyperlink ref="E22" location="'C12'!A1" display="Resolución de restricciones técnicas. Precios medios ponderados"/>
    <hyperlink ref="E37" location="'C27'!A1" display="Restricciones en tiempo real"/>
    <hyperlink ref="E35" location="'C25'!A1" display="Gestión de desvíos. Precios medios ponderados y energías"/>
    <hyperlink ref="E32" location="'C22'!A1" display="Regulación terciaria. Precios medios ponderados y energías"/>
    <hyperlink ref="E30" location="'C20'!A1" display="Regulación secundaria. Precios medios ponderados y energías"/>
    <hyperlink ref="E34" location="'C24'!A1" display="Gestión de desvíos"/>
    <hyperlink ref="E28" location="'C18'!A1" display="Banda de regulación secundaria. Precios medios ponderados y "/>
    <hyperlink ref="E27" location="'C17'!A1" display="Regulación secundaria"/>
    <hyperlink ref="E17" location="'C8'!A1" display="'C8'!A1"/>
    <hyperlink ref="E14" location="'C6'!A1" display="Mercado diario. Precio medio ponderado diario y energía"/>
    <hyperlink ref="E13" location="'C5'!A1" display="Energía y precios medios ponderados en el mercado diario"/>
    <hyperlink ref="E25" location="'C15'!A1" display="Reserva de potencia adicional a subir asignada"/>
    <hyperlink ref="E42" location="'C32'!A1" display="'C32'!A1"/>
    <hyperlink ref="E15" location="'C7'!A1" display="'C7'!A1"/>
    <hyperlink ref="E39" location="'C29'!A1" display="'C29'!A1"/>
    <hyperlink ref="E44" location="'C34'!A1" display="'C34'!A1"/>
    <hyperlink ref="E12" location="C4.2!A1" display="Evolución de las compas en el PDBF de los comercializadores de "/>
    <hyperlink ref="E16" location="C7.2!A1" display="C7.2!A1"/>
  </hyperlinks>
  <printOptions horizontalCentered="1" verticalCentered="1"/>
  <pageMargins left="0.39370078740157483" right="0.78740157480314965" top="0.39370078740157483" bottom="0.98425196850393704" header="0" footer="0"/>
  <pageSetup paperSize="9" scale="85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E24"/>
  <sheetViews>
    <sheetView showGridLines="0" showRowColHeaders="0" topLeftCell="A2" workbookViewId="0">
      <selection activeCell="E33" sqref="E3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339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412" customFormat="1" ht="13.15" customHeight="1">
      <c r="D6" s="413" t="s">
        <v>35</v>
      </c>
      <c r="E6" s="414" t="s">
        <v>35</v>
      </c>
    </row>
    <row r="7" spans="2:5" ht="12.6" customHeight="1">
      <c r="C7" s="753" t="s">
        <v>307</v>
      </c>
      <c r="D7" s="39" t="s">
        <v>35</v>
      </c>
      <c r="E7" s="336" t="s">
        <v>35</v>
      </c>
    </row>
    <row r="8" spans="2:5" ht="12.6" customHeight="1">
      <c r="C8" s="753"/>
      <c r="D8" s="39" t="s">
        <v>35</v>
      </c>
      <c r="E8" s="336" t="s">
        <v>35</v>
      </c>
    </row>
    <row r="9" spans="2:5" ht="12.6" customHeight="1">
      <c r="B9" s="252"/>
      <c r="C9" s="252" t="s">
        <v>83</v>
      </c>
      <c r="D9" s="39" t="s">
        <v>35</v>
      </c>
      <c r="E9" s="336" t="s">
        <v>35</v>
      </c>
    </row>
    <row r="10" spans="2:5" ht="12.6" customHeight="1">
      <c r="C10" s="252"/>
      <c r="D10" s="39" t="s">
        <v>35</v>
      </c>
      <c r="E10" s="336" t="s">
        <v>35</v>
      </c>
    </row>
    <row r="11" spans="2:5" ht="12.6" customHeight="1">
      <c r="C11" s="25" t="s">
        <v>35</v>
      </c>
      <c r="D11" s="39" t="s">
        <v>35</v>
      </c>
      <c r="E11" s="291" t="s">
        <v>35</v>
      </c>
    </row>
    <row r="12" spans="2:5" ht="12.6" customHeight="1">
      <c r="C12" s="25" t="s">
        <v>35</v>
      </c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291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7" t="s">
        <v>35</v>
      </c>
    </row>
    <row r="24" spans="3:5" ht="12.6" customHeight="1">
      <c r="E24" s="337" t="s">
        <v>35</v>
      </c>
    </row>
  </sheetData>
  <mergeCells count="1">
    <mergeCell ref="C7:C8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autoPageBreaks="0"/>
  </sheetPr>
  <dimension ref="A1:T82"/>
  <sheetViews>
    <sheetView showGridLines="0" showRowColHeaders="0" showOutlineSymbols="0" topLeftCell="A2" zoomScaleNormal="100" workbookViewId="0"/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8.7109375" style="4" bestFit="1" customWidth="1"/>
    <col min="6" max="7" width="10.7109375" style="4" customWidth="1"/>
    <col min="8" max="8" width="1.28515625" style="4" customWidth="1"/>
    <col min="9" max="9" width="13" style="4" bestFit="1" customWidth="1"/>
    <col min="10" max="10" width="13.85546875" style="1" customWidth="1"/>
    <col min="11" max="11" width="2.42578125" style="4" customWidth="1"/>
    <col min="12" max="12" width="6.42578125" style="4" customWidth="1"/>
    <col min="13" max="13" width="6.140625" style="4" bestFit="1" customWidth="1"/>
    <col min="14" max="21" width="4.5703125" style="4" customWidth="1"/>
    <col min="22" max="16384" width="11.42578125" style="4"/>
  </cols>
  <sheetData>
    <row r="1" spans="1:20" s="16" customFormat="1" ht="0.6" customHeight="1"/>
    <row r="2" spans="1:20" s="16" customFormat="1" ht="21" customHeight="1">
      <c r="D2" s="750" t="s">
        <v>79</v>
      </c>
      <c r="E2" s="750"/>
      <c r="F2" s="750"/>
      <c r="G2" s="750"/>
      <c r="H2" s="750"/>
      <c r="I2" s="750"/>
      <c r="J2" s="750"/>
      <c r="R2" s="45"/>
    </row>
    <row r="3" spans="1:20" s="16" customFormat="1" ht="15" customHeight="1">
      <c r="D3" s="751" t="s">
        <v>339</v>
      </c>
      <c r="E3" s="751"/>
      <c r="F3" s="751"/>
      <c r="G3" s="751"/>
      <c r="H3" s="751"/>
      <c r="I3" s="751"/>
      <c r="J3" s="751"/>
      <c r="R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5" customFormat="1" ht="18" customHeight="1">
      <c r="A7" s="19"/>
      <c r="B7" s="20"/>
      <c r="C7" s="752" t="s">
        <v>119</v>
      </c>
      <c r="D7" s="39"/>
      <c r="E7" s="9"/>
      <c r="F7" s="761" t="s">
        <v>218</v>
      </c>
      <c r="G7" s="763" t="s">
        <v>232</v>
      </c>
      <c r="H7" s="50"/>
      <c r="I7" s="760" t="s">
        <v>85</v>
      </c>
      <c r="J7" s="760"/>
      <c r="K7" s="55"/>
      <c r="L7" s="759"/>
      <c r="M7" s="759"/>
    </row>
    <row r="8" spans="1:20" s="6" customFormat="1" ht="18" customHeight="1">
      <c r="A8" s="19"/>
      <c r="B8" s="20"/>
      <c r="C8" s="753"/>
      <c r="D8" s="39"/>
      <c r="E8" s="53"/>
      <c r="F8" s="762"/>
      <c r="G8" s="764"/>
      <c r="H8" s="51"/>
      <c r="I8" s="51" t="s">
        <v>66</v>
      </c>
      <c r="J8" s="51" t="s">
        <v>80</v>
      </c>
      <c r="L8" s="8"/>
      <c r="M8" s="8"/>
    </row>
    <row r="9" spans="1:20" s="6" customFormat="1" ht="12.75" customHeight="1">
      <c r="A9" s="19"/>
      <c r="B9" s="20"/>
      <c r="C9" s="753"/>
      <c r="D9" s="39"/>
      <c r="E9" s="339" t="s">
        <v>51</v>
      </c>
      <c r="F9" s="348">
        <f>'Data 1'!H77+'Data 1'!H91+'Data 1'!H105</f>
        <v>2322</v>
      </c>
      <c r="G9" s="348">
        <f>'Data 1'!H105+'Data 1'!I105</f>
        <v>705</v>
      </c>
      <c r="H9" s="349"/>
      <c r="I9" s="727">
        <v>75.901020806044798</v>
      </c>
      <c r="J9" s="727">
        <v>103.202246639642</v>
      </c>
      <c r="K9" s="108"/>
      <c r="L9" s="73"/>
      <c r="M9" s="63"/>
      <c r="N9" s="63"/>
      <c r="O9" s="63"/>
      <c r="P9" s="72"/>
      <c r="Q9" s="72"/>
      <c r="R9" s="72"/>
      <c r="S9" s="72"/>
      <c r="T9" s="72"/>
    </row>
    <row r="10" spans="1:20" s="6" customFormat="1" ht="12.75" customHeight="1">
      <c r="A10" s="19"/>
      <c r="B10" s="20"/>
      <c r="C10" s="753"/>
      <c r="D10" s="39"/>
      <c r="E10" s="339" t="s">
        <v>52</v>
      </c>
      <c r="F10" s="348">
        <f>'Data 1'!H78+'Data 1'!H92+'Data 1'!H106</f>
        <v>2403</v>
      </c>
      <c r="G10" s="726">
        <f>'Data 1'!H106+'Data 1'!I106</f>
        <v>1052</v>
      </c>
      <c r="H10" s="349"/>
      <c r="I10" s="727">
        <v>52.722311715892502</v>
      </c>
      <c r="J10" s="727">
        <v>78.890986351899699</v>
      </c>
      <c r="K10" s="108"/>
      <c r="L10" s="73"/>
      <c r="M10" s="63"/>
      <c r="N10" s="159"/>
      <c r="O10" s="63"/>
      <c r="P10" s="72"/>
      <c r="Q10" s="72"/>
      <c r="R10" s="72"/>
      <c r="S10" s="72"/>
      <c r="T10" s="72"/>
    </row>
    <row r="11" spans="1:20" s="6" customFormat="1" ht="12.75" customHeight="1">
      <c r="A11" s="19"/>
      <c r="B11" s="20"/>
      <c r="C11" s="36"/>
      <c r="D11" s="39"/>
      <c r="E11" s="339" t="s">
        <v>53</v>
      </c>
      <c r="F11" s="348">
        <f>'Data 1'!H79+'Data 1'!H93+'Data 1'!H107</f>
        <v>2672</v>
      </c>
      <c r="G11" s="348">
        <f>'Data 1'!H107+'Data 1'!I107</f>
        <v>1127</v>
      </c>
      <c r="H11" s="349"/>
      <c r="I11" s="727">
        <v>44.368319072317298</v>
      </c>
      <c r="J11" s="727">
        <v>58.413306751054797</v>
      </c>
      <c r="K11" s="108"/>
      <c r="L11" s="73"/>
      <c r="M11" s="63"/>
      <c r="N11" s="159"/>
      <c r="O11" s="63"/>
      <c r="P11" s="72"/>
      <c r="Q11" s="72"/>
      <c r="R11" s="72"/>
      <c r="S11" s="72"/>
      <c r="T11" s="72"/>
    </row>
    <row r="12" spans="1:20" s="6" customFormat="1" ht="12.75" customHeight="1">
      <c r="A12" s="19"/>
      <c r="B12" s="20"/>
      <c r="D12" s="39"/>
      <c r="E12" s="339" t="s">
        <v>54</v>
      </c>
      <c r="F12" s="348">
        <f>'Data 1'!H80+'Data 1'!H94+'Data 1'!H108</f>
        <v>2348</v>
      </c>
      <c r="G12" s="348">
        <f>'Data 1'!H108+'Data 1'!I108</f>
        <v>947</v>
      </c>
      <c r="H12" s="349"/>
      <c r="I12" s="727">
        <v>44.509354487957403</v>
      </c>
      <c r="J12" s="727">
        <v>60.278367482234998</v>
      </c>
      <c r="K12" s="108"/>
      <c r="L12" s="73"/>
      <c r="M12" s="63"/>
      <c r="N12" s="159"/>
      <c r="O12" s="63"/>
      <c r="P12" s="72"/>
      <c r="Q12" s="72"/>
      <c r="R12" s="72"/>
      <c r="S12" s="72"/>
      <c r="T12" s="72"/>
    </row>
    <row r="13" spans="1:20" s="6" customFormat="1" ht="12.75" customHeight="1">
      <c r="A13" s="19"/>
      <c r="B13" s="20"/>
      <c r="C13" s="8"/>
      <c r="D13" s="39"/>
      <c r="E13" s="339" t="s">
        <v>55</v>
      </c>
      <c r="F13" s="348">
        <f>'Data 1'!H81+'Data 1'!H95+'Data 1'!H109</f>
        <v>2444</v>
      </c>
      <c r="G13" s="348">
        <f>'Data 1'!H109+'Data 1'!I109</f>
        <v>902</v>
      </c>
      <c r="H13" s="349"/>
      <c r="I13" s="727">
        <v>47.5974170185414</v>
      </c>
      <c r="J13" s="727">
        <v>59.876611583689801</v>
      </c>
      <c r="K13" s="108"/>
      <c r="L13" s="73"/>
      <c r="M13" s="63"/>
      <c r="N13" s="159"/>
      <c r="O13" s="63"/>
      <c r="P13" s="72"/>
      <c r="Q13" s="72"/>
      <c r="R13" s="72"/>
      <c r="S13" s="72"/>
      <c r="T13" s="72"/>
    </row>
    <row r="14" spans="1:20" s="6" customFormat="1" ht="12.75" customHeight="1">
      <c r="A14" s="19"/>
      <c r="B14" s="20"/>
      <c r="C14" s="59"/>
      <c r="D14" s="39"/>
      <c r="E14" s="339" t="s">
        <v>56</v>
      </c>
      <c r="F14" s="348">
        <f>'Data 1'!H82+'Data 1'!H96+'Data 1'!H110</f>
        <v>2650</v>
      </c>
      <c r="G14" s="348">
        <f>'Data 1'!H110+'Data 1'!I110</f>
        <v>922</v>
      </c>
      <c r="H14" s="349"/>
      <c r="I14" s="727">
        <v>50.703406144909202</v>
      </c>
      <c r="J14" s="727">
        <v>60.555018760221898</v>
      </c>
      <c r="K14" s="108"/>
      <c r="L14" s="73"/>
      <c r="M14" s="63"/>
      <c r="N14" s="159"/>
      <c r="O14" s="63"/>
      <c r="P14" s="72"/>
      <c r="Q14" s="72"/>
      <c r="R14" s="72"/>
      <c r="S14" s="72"/>
      <c r="T14" s="72"/>
    </row>
    <row r="15" spans="1:20" s="6" customFormat="1" ht="12.75" customHeight="1">
      <c r="A15" s="16"/>
      <c r="B15" s="16"/>
      <c r="C15" s="60"/>
      <c r="D15" s="16"/>
      <c r="E15" s="339" t="s">
        <v>57</v>
      </c>
      <c r="F15" s="348">
        <f>'Data 1'!H83+'Data 1'!H97+'Data 1'!H111</f>
        <v>2647</v>
      </c>
      <c r="G15" s="348">
        <f>'Data 1'!H111+'Data 1'!I111</f>
        <v>1003</v>
      </c>
      <c r="H15" s="349"/>
      <c r="I15" s="727">
        <v>48.636156739693199</v>
      </c>
      <c r="J15" s="727">
        <v>56.353350540480903</v>
      </c>
      <c r="K15" s="108"/>
      <c r="L15" s="73"/>
      <c r="M15" s="63"/>
      <c r="N15" s="159"/>
      <c r="O15" s="63"/>
      <c r="P15" s="72"/>
      <c r="Q15" s="72"/>
      <c r="R15" s="72"/>
      <c r="S15" s="72"/>
      <c r="T15" s="72"/>
    </row>
    <row r="16" spans="1:20" s="6" customFormat="1" ht="12.75" customHeight="1">
      <c r="A16" s="16"/>
      <c r="B16" s="16"/>
      <c r="C16" s="8"/>
      <c r="D16" s="16"/>
      <c r="E16" s="339" t="s">
        <v>58</v>
      </c>
      <c r="F16" s="348">
        <f>'Data 1'!H84+'Data 1'!H98+'Data 1'!H112</f>
        <v>2557</v>
      </c>
      <c r="G16" s="348">
        <f>'Data 1'!H112+'Data 1'!I112</f>
        <v>964</v>
      </c>
      <c r="H16" s="349"/>
      <c r="I16" s="727">
        <v>47.558773590524801</v>
      </c>
      <c r="J16" s="727">
        <v>56.415080174369699</v>
      </c>
      <c r="K16" s="108"/>
      <c r="L16" s="73"/>
      <c r="M16" s="63"/>
      <c r="N16" s="159"/>
      <c r="O16" s="63"/>
      <c r="P16" s="72"/>
      <c r="Q16" s="72"/>
      <c r="R16" s="72"/>
      <c r="S16" s="72"/>
      <c r="T16" s="72"/>
    </row>
    <row r="17" spans="1:20" s="6" customFormat="1" ht="12.75" customHeight="1">
      <c r="A17" s="16"/>
      <c r="B17" s="16"/>
      <c r="C17" s="121"/>
      <c r="D17" s="16"/>
      <c r="E17" s="339" t="s">
        <v>59</v>
      </c>
      <c r="F17" s="348">
        <f>'Data 1'!H85+'Data 1'!H99+'Data 1'!H113</f>
        <v>2654</v>
      </c>
      <c r="G17" s="348">
        <f>'Data 1'!H113+'Data 1'!I113</f>
        <v>1086</v>
      </c>
      <c r="H17" s="349"/>
      <c r="I17" s="727">
        <v>49.082227837322201</v>
      </c>
      <c r="J17" s="727">
        <v>60.848249981640599</v>
      </c>
      <c r="K17" s="108"/>
      <c r="L17" s="73"/>
      <c r="M17" s="63"/>
      <c r="N17" s="159"/>
      <c r="O17" s="63"/>
      <c r="P17" s="72"/>
      <c r="Q17" s="72"/>
      <c r="R17" s="72"/>
      <c r="S17" s="72"/>
      <c r="T17" s="72"/>
    </row>
    <row r="18" spans="1:20" s="6" customFormat="1" ht="12.75" customHeight="1">
      <c r="A18" s="16"/>
      <c r="B18" s="16"/>
      <c r="C18" s="56"/>
      <c r="D18" s="16"/>
      <c r="E18" s="339" t="s">
        <v>60</v>
      </c>
      <c r="F18" s="348">
        <f>'Data 1'!H86+'Data 1'!H100+'Data 1'!H114</f>
        <v>3159</v>
      </c>
      <c r="G18" s="348">
        <f>'Data 1'!H114+'Data 1'!I114</f>
        <v>1265</v>
      </c>
      <c r="H18" s="349"/>
      <c r="I18" s="727">
        <v>58.080078485534699</v>
      </c>
      <c r="J18" s="727">
        <v>70.911698005263403</v>
      </c>
      <c r="K18" s="108"/>
      <c r="L18" s="73"/>
      <c r="M18" s="63"/>
      <c r="N18" s="159"/>
      <c r="O18" s="63"/>
      <c r="P18" s="72"/>
      <c r="Q18" s="72"/>
      <c r="R18" s="72"/>
      <c r="S18" s="72"/>
      <c r="T18" s="72"/>
    </row>
    <row r="19" spans="1:20" s="6" customFormat="1" ht="12.75" customHeight="1">
      <c r="A19" s="16"/>
      <c r="B19" s="16"/>
      <c r="C19" s="59"/>
      <c r="D19" s="16"/>
      <c r="E19" s="339" t="s">
        <v>61</v>
      </c>
      <c r="F19" s="348">
        <f>'Data 1'!H87+'Data 1'!H101+'Data 1'!H115</f>
        <v>3124</v>
      </c>
      <c r="G19" s="348">
        <f>'Data 1'!H115+'Data 1'!I115</f>
        <v>1042</v>
      </c>
      <c r="H19" s="349"/>
      <c r="I19" s="727">
        <v>62.681953182611103</v>
      </c>
      <c r="J19" s="727">
        <v>81.754823414559496</v>
      </c>
      <c r="K19"/>
      <c r="L19" s="73"/>
      <c r="M19" s="63"/>
      <c r="N19" s="159"/>
      <c r="O19" s="63"/>
      <c r="P19" s="72"/>
      <c r="Q19" s="72"/>
      <c r="R19" s="72"/>
      <c r="S19" s="72"/>
      <c r="T19" s="72"/>
    </row>
    <row r="20" spans="1:20" ht="12.75" customHeight="1">
      <c r="C20" s="60"/>
      <c r="E20" s="343" t="s">
        <v>62</v>
      </c>
      <c r="F20" s="348">
        <f>'Data 1'!H88+'Data 1'!H102+'Data 1'!H116</f>
        <v>2590.9939999999997</v>
      </c>
      <c r="G20" s="348">
        <f>'Data 1'!H116+'Data 1'!I116</f>
        <v>576.53399999999988</v>
      </c>
      <c r="H20" s="350"/>
      <c r="I20" s="727">
        <v>61.088420658220599</v>
      </c>
      <c r="J20" s="727">
        <v>91.687222159539601</v>
      </c>
      <c r="K20"/>
      <c r="L20" s="73"/>
      <c r="M20" s="63"/>
      <c r="N20" s="159"/>
      <c r="O20" s="63"/>
      <c r="P20" s="72"/>
      <c r="Q20" s="72"/>
      <c r="R20" s="72"/>
      <c r="S20" s="72"/>
      <c r="T20" s="72"/>
    </row>
    <row r="21" spans="1:20" ht="16.5" customHeight="1">
      <c r="E21" s="345" t="s">
        <v>187</v>
      </c>
      <c r="F21" s="351">
        <f>SUM(F9:F20)</f>
        <v>31570.993999999999</v>
      </c>
      <c r="G21" s="351">
        <f>SUM('Data 1'!H105:H116)+SUM('Data 1'!I105:I116)</f>
        <v>11591.534</v>
      </c>
      <c r="H21" s="350"/>
      <c r="I21" s="728">
        <v>53.731672778292953</v>
      </c>
      <c r="J21" s="728">
        <f>MAX(J9:J20)</f>
        <v>103.202246639642</v>
      </c>
      <c r="K21"/>
      <c r="L21" s="205"/>
      <c r="M21" s="268"/>
      <c r="N21" s="159"/>
      <c r="O21" s="79"/>
      <c r="P21" s="72"/>
      <c r="Q21" s="72"/>
      <c r="R21" s="72"/>
      <c r="S21" s="72"/>
      <c r="T21" s="72"/>
    </row>
    <row r="22" spans="1:20" ht="16.149999999999999" customHeight="1">
      <c r="E22" s="758" t="s">
        <v>233</v>
      </c>
      <c r="F22" s="758"/>
      <c r="G22" s="758"/>
      <c r="H22" s="758"/>
      <c r="I22" s="758"/>
      <c r="J22" s="758"/>
      <c r="L22" s="206"/>
      <c r="M22" s="204"/>
      <c r="O22" s="159"/>
    </row>
    <row r="23" spans="1:20">
      <c r="E23" s="758"/>
      <c r="F23" s="758"/>
      <c r="G23" s="758"/>
      <c r="H23" s="758"/>
      <c r="I23" s="758"/>
      <c r="J23" s="758"/>
      <c r="O23" s="159"/>
    </row>
    <row r="24" spans="1:20">
      <c r="F24" s="152"/>
      <c r="G24" s="674"/>
      <c r="H24" s="179"/>
      <c r="I24" s="180"/>
      <c r="J24" s="7"/>
      <c r="O24" s="159"/>
    </row>
    <row r="25" spans="1:20">
      <c r="E25" s="7"/>
      <c r="F25" s="152"/>
      <c r="G25" s="7"/>
      <c r="H25" s="7"/>
      <c r="I25" s="180"/>
      <c r="J25" s="7"/>
      <c r="M25" s="269"/>
      <c r="O25" s="159"/>
    </row>
    <row r="26" spans="1:20">
      <c r="E26" s="7"/>
      <c r="F26" s="152"/>
      <c r="G26" s="7"/>
      <c r="H26" s="7"/>
      <c r="I26" s="269"/>
      <c r="J26" s="7"/>
      <c r="O26" s="159"/>
    </row>
    <row r="27" spans="1:20">
      <c r="E27" s="7"/>
      <c r="F27" s="152"/>
      <c r="G27" s="7"/>
      <c r="H27" s="7"/>
      <c r="I27" s="7"/>
      <c r="J27" s="7"/>
      <c r="O27" s="159"/>
    </row>
    <row r="28" spans="1:20">
      <c r="E28" s="7"/>
      <c r="F28" s="152"/>
      <c r="G28" s="7"/>
      <c r="H28" s="7"/>
      <c r="I28" s="7"/>
      <c r="J28" s="7"/>
      <c r="O28" s="159"/>
    </row>
    <row r="29" spans="1:20">
      <c r="E29" s="7"/>
      <c r="F29" s="152"/>
      <c r="G29" s="7"/>
      <c r="H29" s="7"/>
      <c r="I29" s="7"/>
      <c r="J29" s="7"/>
      <c r="O29" s="159"/>
    </row>
    <row r="30" spans="1:20">
      <c r="E30" s="7"/>
      <c r="F30" s="152"/>
      <c r="G30" s="7"/>
      <c r="H30" s="7"/>
      <c r="I30" s="7"/>
      <c r="J30" s="7"/>
      <c r="O30" s="159"/>
    </row>
    <row r="31" spans="1:20">
      <c r="E31" s="7"/>
      <c r="F31" s="152"/>
      <c r="G31" s="7"/>
      <c r="H31" s="7"/>
      <c r="I31" s="7"/>
      <c r="J31" s="7"/>
      <c r="O31" s="159"/>
    </row>
    <row r="32" spans="1:20">
      <c r="E32" s="7"/>
      <c r="F32" s="152"/>
      <c r="G32" s="7"/>
      <c r="H32" s="7"/>
      <c r="I32" s="7"/>
      <c r="J32" s="7"/>
      <c r="O32" s="159"/>
    </row>
    <row r="33" spans="5:15">
      <c r="E33" s="7"/>
      <c r="F33" s="152"/>
      <c r="G33" s="7"/>
      <c r="H33" s="7"/>
      <c r="I33" s="7"/>
      <c r="J33" s="7"/>
      <c r="O33" s="159"/>
    </row>
    <row r="34" spans="5:15">
      <c r="E34" s="7"/>
      <c r="F34" s="152"/>
      <c r="G34" s="7"/>
      <c r="H34" s="7"/>
      <c r="I34" s="7"/>
      <c r="J34" s="7"/>
    </row>
    <row r="35" spans="5:15">
      <c r="E35" s="7"/>
      <c r="F35" s="152"/>
      <c r="G35" s="7"/>
      <c r="H35" s="7"/>
      <c r="I35" s="7"/>
      <c r="J35" s="7"/>
    </row>
    <row r="36" spans="5:15">
      <c r="E36" s="7"/>
      <c r="F36" s="7"/>
      <c r="G36" s="7"/>
      <c r="H36" s="7"/>
      <c r="I36" s="7"/>
      <c r="J36" s="7"/>
    </row>
    <row r="37" spans="5:15">
      <c r="E37" s="7"/>
      <c r="F37" s="7"/>
      <c r="G37" s="7"/>
      <c r="H37" s="7"/>
      <c r="I37" s="7"/>
      <c r="J37" s="7"/>
    </row>
    <row r="38" spans="5:15">
      <c r="E38" s="7"/>
      <c r="F38" s="7"/>
      <c r="G38" s="7"/>
      <c r="H38" s="7"/>
      <c r="I38" s="7"/>
      <c r="J38" s="7"/>
    </row>
    <row r="39" spans="5:15">
      <c r="E39" s="7"/>
      <c r="F39" s="7"/>
      <c r="G39" s="7"/>
      <c r="H39" s="7"/>
      <c r="I39" s="7"/>
      <c r="J39" s="7"/>
    </row>
    <row r="40" spans="5:15">
      <c r="E40" s="7"/>
      <c r="F40" s="7"/>
      <c r="G40" s="7"/>
      <c r="H40" s="7"/>
      <c r="I40" s="7"/>
      <c r="J40" s="7"/>
    </row>
    <row r="41" spans="5:15">
      <c r="E41" s="7"/>
      <c r="F41" s="7"/>
      <c r="G41" s="7"/>
      <c r="H41" s="7"/>
      <c r="I41" s="7"/>
      <c r="J41" s="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9">
    <mergeCell ref="E22:J22"/>
    <mergeCell ref="E23:J23"/>
    <mergeCell ref="C7:C10"/>
    <mergeCell ref="L7:M7"/>
    <mergeCell ref="D2:J2"/>
    <mergeCell ref="D3:J3"/>
    <mergeCell ref="I7:J7"/>
    <mergeCell ref="F7:F8"/>
    <mergeCell ref="G7:G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cellComments="asDisplayed" verticalDpi="4294967292" r:id="rId1"/>
  <headerFooter alignWithMargins="0">
    <oddFooter>&amp;R&amp;A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autoPageBreaks="0"/>
  </sheetPr>
  <dimension ref="A1:S85"/>
  <sheetViews>
    <sheetView showGridLines="0" showRowColHeaders="0" showOutlineSymbols="0" topLeftCell="A2" zoomScaleNormal="100" workbookViewId="0">
      <selection activeCell="Q21" sqref="Q21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29" style="16" customWidth="1"/>
    <col min="6" max="7" width="6.140625" customWidth="1"/>
    <col min="8" max="8" width="0.85546875" customWidth="1"/>
    <col min="9" max="10" width="6.140625" customWidth="1"/>
    <col min="11" max="11" width="0.85546875" customWidth="1"/>
    <col min="12" max="13" width="6.140625" customWidth="1"/>
  </cols>
  <sheetData>
    <row r="1" spans="2:19" s="16" customFormat="1" ht="0.6" customHeight="1"/>
    <row r="2" spans="2:19" s="16" customFormat="1" ht="21" customHeight="1">
      <c r="E2" s="750" t="s">
        <v>79</v>
      </c>
      <c r="F2" s="750"/>
      <c r="G2" s="750"/>
      <c r="H2" s="750"/>
      <c r="I2" s="750"/>
      <c r="J2" s="750"/>
      <c r="K2" s="750"/>
      <c r="L2" s="750"/>
      <c r="M2" s="750"/>
    </row>
    <row r="3" spans="2:19" s="16" customFormat="1" ht="15" customHeight="1">
      <c r="E3" s="751" t="s">
        <v>339</v>
      </c>
      <c r="F3" s="751"/>
      <c r="G3" s="751"/>
      <c r="H3" s="751"/>
      <c r="I3" s="751"/>
      <c r="J3" s="751"/>
      <c r="K3" s="751"/>
      <c r="L3" s="751"/>
      <c r="M3" s="751"/>
    </row>
    <row r="4" spans="2:19" s="19" customFormat="1" ht="19.899999999999999" customHeight="1">
      <c r="B4" s="20"/>
      <c r="C4" s="21" t="str">
        <f>Indice!C4</f>
        <v>Mercados eléctricos</v>
      </c>
    </row>
    <row r="5" spans="2:19" s="19" customFormat="1" ht="12.6" customHeight="1">
      <c r="B5" s="20"/>
      <c r="C5" s="22"/>
    </row>
    <row r="6" spans="2:19" s="19" customFormat="1" ht="13.15" customHeight="1">
      <c r="B6" s="20"/>
      <c r="C6" s="25"/>
      <c r="D6" s="39"/>
      <c r="E6" s="39"/>
    </row>
    <row r="7" spans="2:19" s="19" customFormat="1" ht="12.75" customHeight="1">
      <c r="B7" s="20"/>
      <c r="C7" s="755" t="s">
        <v>308</v>
      </c>
      <c r="D7" s="39"/>
      <c r="E7" s="9"/>
      <c r="F7" s="766">
        <v>2016</v>
      </c>
      <c r="G7" s="766"/>
      <c r="H7" s="50"/>
      <c r="I7" s="766">
        <v>2017</v>
      </c>
      <c r="J7" s="766"/>
      <c r="K7" s="50"/>
      <c r="L7" s="766" t="s">
        <v>350</v>
      </c>
      <c r="M7" s="767"/>
      <c r="Q7" s="129"/>
    </row>
    <row r="8" spans="2:19" s="19" customFormat="1" ht="12.75" customHeight="1">
      <c r="B8" s="20"/>
      <c r="C8" s="755"/>
      <c r="D8" s="39"/>
      <c r="E8" s="53"/>
      <c r="F8" s="210" t="s">
        <v>63</v>
      </c>
      <c r="G8" s="210" t="s">
        <v>64</v>
      </c>
      <c r="H8" s="211"/>
      <c r="I8" s="210" t="s">
        <v>63</v>
      </c>
      <c r="J8" s="210" t="s">
        <v>64</v>
      </c>
      <c r="K8" s="210"/>
      <c r="L8" s="210" t="s">
        <v>63</v>
      </c>
      <c r="M8" s="210" t="s">
        <v>64</v>
      </c>
      <c r="N8" s="278"/>
      <c r="O8" s="278"/>
      <c r="P8" s="770"/>
      <c r="Q8" s="770"/>
      <c r="R8" s="765"/>
      <c r="S8" s="765"/>
    </row>
    <row r="9" spans="2:19" s="19" customFormat="1" ht="12.75" hidden="1" customHeight="1">
      <c r="B9" s="20"/>
      <c r="C9" s="755"/>
      <c r="D9" s="39"/>
      <c r="E9" s="26"/>
      <c r="F9" s="181"/>
      <c r="G9" s="181"/>
      <c r="H9" s="181"/>
      <c r="I9" s="181"/>
      <c r="J9" s="181"/>
      <c r="K9" s="181"/>
      <c r="L9" s="182"/>
      <c r="M9" s="181"/>
      <c r="N9" s="279">
        <f>F9</f>
        <v>0</v>
      </c>
      <c r="O9" s="279">
        <f>I9</f>
        <v>0</v>
      </c>
      <c r="P9" s="280" t="e">
        <f t="shared" ref="P9:P15" si="0">((O9/N9)-1)*100</f>
        <v>#DIV/0!</v>
      </c>
      <c r="Q9" s="281"/>
      <c r="R9" s="138"/>
      <c r="S9" s="138"/>
    </row>
    <row r="10" spans="2:19" s="19" customFormat="1" ht="0.95" customHeight="1">
      <c r="B10" s="20"/>
      <c r="C10" s="755"/>
      <c r="D10" s="39"/>
      <c r="E10" s="339"/>
      <c r="F10" s="354"/>
      <c r="G10" s="355"/>
      <c r="H10" s="355"/>
      <c r="I10" s="355"/>
      <c r="J10" s="355"/>
      <c r="K10" s="355"/>
      <c r="L10" s="356"/>
      <c r="M10" s="355"/>
      <c r="N10" s="279"/>
      <c r="O10" s="279"/>
      <c r="P10" s="280"/>
      <c r="Q10" s="284"/>
      <c r="R10" s="138"/>
      <c r="S10" s="138"/>
    </row>
    <row r="11" spans="2:19" s="19" customFormat="1" ht="12.75" customHeight="1">
      <c r="B11" s="20"/>
      <c r="C11" s="755"/>
      <c r="D11" s="39"/>
      <c r="E11" s="339" t="s">
        <v>251</v>
      </c>
      <c r="F11" s="707">
        <f>'Data 2'!E25</f>
        <v>11833.699999999999</v>
      </c>
      <c r="G11" s="707">
        <f>'Data 2'!F25</f>
        <v>180.9</v>
      </c>
      <c r="H11" s="693"/>
      <c r="I11" s="707">
        <f>'Data 2'!G25</f>
        <v>11034.900000000001</v>
      </c>
      <c r="J11" s="707">
        <f>'Data 2'!H25</f>
        <v>739.6</v>
      </c>
      <c r="K11" s="693"/>
      <c r="L11" s="708">
        <f>(I11/F11-1)*100</f>
        <v>-6.7502133736700891</v>
      </c>
      <c r="M11" s="708">
        <f>(J11/G11-1)*100</f>
        <v>308.84466556108345</v>
      </c>
      <c r="N11" s="279">
        <f>F11+G11</f>
        <v>12014.599999999999</v>
      </c>
      <c r="O11" s="279">
        <f>I11+J11</f>
        <v>11774.500000000002</v>
      </c>
      <c r="P11" s="280">
        <f>((O11/N11)-1)*100</f>
        <v>-1.9984019443010759</v>
      </c>
      <c r="Q11" s="281"/>
      <c r="R11" s="138"/>
      <c r="S11" s="138"/>
    </row>
    <row r="12" spans="2:19" s="19" customFormat="1" ht="12.75" customHeight="1">
      <c r="B12" s="20"/>
      <c r="C12" s="253" t="s">
        <v>48</v>
      </c>
      <c r="D12" s="39"/>
      <c r="E12" s="339" t="s">
        <v>30</v>
      </c>
      <c r="F12" s="707">
        <f>'Data 2'!E26</f>
        <v>1530</v>
      </c>
      <c r="G12" s="707">
        <f>'Data 2'!F26</f>
        <v>1012.3999999999999</v>
      </c>
      <c r="H12" s="709"/>
      <c r="I12" s="707">
        <f>'Data 2'!G26</f>
        <v>1203.4000000000001</v>
      </c>
      <c r="J12" s="707">
        <f>'Data 2'!H26</f>
        <v>1211.5</v>
      </c>
      <c r="K12" s="709"/>
      <c r="L12" s="708">
        <f t="shared" ref="L12:M15" si="1">(I12/F12-1)*100</f>
        <v>-21.346405228758158</v>
      </c>
      <c r="M12" s="708">
        <f t="shared" si="1"/>
        <v>19.666139865665766</v>
      </c>
      <c r="N12" s="279">
        <f>F12+G12</f>
        <v>2542.3999999999996</v>
      </c>
      <c r="O12" s="279">
        <f>I12+J12</f>
        <v>2414.9</v>
      </c>
      <c r="P12" s="280">
        <f t="shared" si="0"/>
        <v>-5.014946507237239</v>
      </c>
      <c r="Q12" s="281"/>
      <c r="R12" s="138"/>
      <c r="S12" s="138"/>
    </row>
    <row r="13" spans="2:19" s="19" customFormat="1" ht="12.75" customHeight="1">
      <c r="B13" s="20"/>
      <c r="C13" s="253"/>
      <c r="D13" s="39"/>
      <c r="E13" s="358" t="s">
        <v>31</v>
      </c>
      <c r="F13" s="707">
        <f>'Data 2'!E27</f>
        <v>2556.9</v>
      </c>
      <c r="G13" s="707">
        <f>'Data 2'!F27</f>
        <v>1553.3</v>
      </c>
      <c r="H13" s="709"/>
      <c r="I13" s="707">
        <f>'Data 2'!G27</f>
        <v>2348.1999999999998</v>
      </c>
      <c r="J13" s="707">
        <f>'Data 2'!H27</f>
        <v>1806.3</v>
      </c>
      <c r="K13" s="709"/>
      <c r="L13" s="708">
        <f t="shared" si="1"/>
        <v>-8.1622276976025745</v>
      </c>
      <c r="M13" s="708">
        <f t="shared" si="1"/>
        <v>16.287903173887862</v>
      </c>
      <c r="N13" s="279">
        <f>F13+G13</f>
        <v>4110.2</v>
      </c>
      <c r="O13" s="279">
        <f>I13+J13</f>
        <v>4154.5</v>
      </c>
      <c r="P13" s="280">
        <f t="shared" si="0"/>
        <v>1.0778064327769954</v>
      </c>
      <c r="Q13" s="281"/>
      <c r="R13" s="138"/>
      <c r="S13" s="138"/>
    </row>
    <row r="14" spans="2:19" s="19" customFormat="1" ht="12.75" customHeight="1">
      <c r="B14" s="20"/>
      <c r="C14" s="253"/>
      <c r="D14" s="39"/>
      <c r="E14" s="339" t="s">
        <v>34</v>
      </c>
      <c r="F14" s="707">
        <f>'Data 2'!E28</f>
        <v>1183.3</v>
      </c>
      <c r="G14" s="707">
        <f>'Data 2'!F28</f>
        <v>465.07000000000005</v>
      </c>
      <c r="H14" s="709"/>
      <c r="I14" s="707">
        <f>'Data 2'!G28</f>
        <v>1006</v>
      </c>
      <c r="J14" s="707">
        <f>'Data 2'!H28</f>
        <v>759.49999999999989</v>
      </c>
      <c r="K14" s="709"/>
      <c r="L14" s="708">
        <f t="shared" si="1"/>
        <v>-14.983520662553873</v>
      </c>
      <c r="M14" s="708">
        <f t="shared" si="1"/>
        <v>63.308749220547412</v>
      </c>
      <c r="N14" s="279">
        <f>F14+G14</f>
        <v>1648.37</v>
      </c>
      <c r="O14" s="279">
        <f>I14+J14</f>
        <v>1765.5</v>
      </c>
      <c r="P14" s="280">
        <f t="shared" si="0"/>
        <v>7.1058075553425581</v>
      </c>
      <c r="Q14" s="281"/>
      <c r="R14" s="138"/>
      <c r="S14" s="138"/>
    </row>
    <row r="15" spans="2:19" s="19" customFormat="1" ht="12.75" customHeight="1">
      <c r="B15" s="20"/>
      <c r="C15" s="25"/>
      <c r="D15" s="39"/>
      <c r="E15" s="359" t="s">
        <v>252</v>
      </c>
      <c r="F15" s="710">
        <f>'Data 2'!E29</f>
        <v>390.59999999999997</v>
      </c>
      <c r="G15" s="710">
        <f>'Data 2'!F29</f>
        <v>645.20000000000005</v>
      </c>
      <c r="H15" s="711"/>
      <c r="I15" s="710">
        <f>'Data 2'!G29</f>
        <v>207.29999999999998</v>
      </c>
      <c r="J15" s="710">
        <f>'Data 2'!H29</f>
        <v>434.40000000000003</v>
      </c>
      <c r="K15" s="711"/>
      <c r="L15" s="712">
        <f t="shared" si="1"/>
        <v>-46.927803379416275</v>
      </c>
      <c r="M15" s="712">
        <f t="shared" si="1"/>
        <v>-32.672039677619345</v>
      </c>
      <c r="N15" s="279">
        <f>F15+G15</f>
        <v>1035.8</v>
      </c>
      <c r="O15" s="279">
        <f>I15+J15</f>
        <v>641.70000000000005</v>
      </c>
      <c r="P15" s="280">
        <f t="shared" si="0"/>
        <v>-38.047885692218564</v>
      </c>
      <c r="Q15" s="275"/>
    </row>
    <row r="16" spans="2:19" ht="6" customHeight="1">
      <c r="O16" s="139"/>
      <c r="P16" s="139"/>
      <c r="Q16" s="139"/>
      <c r="R16" s="139"/>
      <c r="S16" s="139"/>
    </row>
    <row r="17" spans="5:19" ht="17.25" customHeight="1">
      <c r="E17" s="360" t="s">
        <v>136</v>
      </c>
      <c r="F17" s="772">
        <f>SUM(F11:F15)+SUM(G11:G15)</f>
        <v>21351.369999999995</v>
      </c>
      <c r="G17" s="772"/>
      <c r="H17" s="361"/>
      <c r="I17" s="772">
        <f>SUM(I11:I15)+SUM(J11:J15)</f>
        <v>20751.099999999999</v>
      </c>
      <c r="J17" s="772"/>
      <c r="K17" s="361"/>
      <c r="L17" s="771">
        <f>((I17/F17)-1)*100</f>
        <v>-2.8113886837237922</v>
      </c>
      <c r="M17" s="771"/>
      <c r="P17" s="139"/>
      <c r="Q17" s="139"/>
      <c r="R17" s="139"/>
      <c r="S17" s="139"/>
    </row>
    <row r="18" spans="5:19" ht="25.15" customHeight="1">
      <c r="E18" s="768" t="s">
        <v>385</v>
      </c>
      <c r="F18" s="768"/>
      <c r="G18" s="768"/>
      <c r="H18" s="768"/>
      <c r="I18" s="768"/>
      <c r="J18" s="768"/>
      <c r="K18" s="768"/>
      <c r="L18" s="768"/>
      <c r="M18" s="768"/>
      <c r="O18" s="139"/>
      <c r="P18" s="139"/>
      <c r="Q18" s="139"/>
      <c r="R18" s="139"/>
      <c r="S18" s="139"/>
    </row>
    <row r="19" spans="5:19" ht="23.45" customHeight="1">
      <c r="E19" s="768" t="s">
        <v>249</v>
      </c>
      <c r="F19" s="768"/>
      <c r="G19" s="768"/>
      <c r="H19" s="768"/>
      <c r="I19" s="768"/>
      <c r="J19" s="768"/>
      <c r="K19" s="768"/>
      <c r="L19" s="768"/>
      <c r="M19" s="768"/>
      <c r="O19" s="139"/>
      <c r="P19" s="139"/>
      <c r="Q19" s="139"/>
      <c r="R19" s="139"/>
      <c r="S19" s="139"/>
    </row>
    <row r="20" spans="5:19" ht="14.45" customHeight="1">
      <c r="E20" s="769" t="s">
        <v>250</v>
      </c>
      <c r="F20" s="769"/>
      <c r="G20" s="769"/>
      <c r="H20" s="769"/>
      <c r="I20" s="769"/>
      <c r="J20" s="769"/>
      <c r="K20" s="769"/>
      <c r="L20" s="769"/>
      <c r="M20" s="769"/>
      <c r="O20" s="139"/>
      <c r="P20" s="139"/>
      <c r="Q20" s="139"/>
      <c r="R20" s="139"/>
      <c r="S20" s="139"/>
    </row>
    <row r="21" spans="5:19" ht="15" customHeight="1">
      <c r="E21" s="769"/>
      <c r="F21" s="769"/>
      <c r="G21" s="769"/>
      <c r="H21" s="769"/>
      <c r="I21" s="769"/>
      <c r="J21" s="769"/>
      <c r="K21" s="769"/>
      <c r="L21" s="769"/>
      <c r="M21" s="769"/>
      <c r="O21" s="139"/>
      <c r="P21" s="139"/>
      <c r="Q21" s="139"/>
      <c r="R21" s="139"/>
      <c r="S21" s="139"/>
    </row>
    <row r="22" spans="5:19" ht="12.75" customHeight="1">
      <c r="F22" s="231"/>
      <c r="G22" s="232"/>
      <c r="H22" s="168"/>
      <c r="I22" s="232"/>
      <c r="J22" s="232"/>
      <c r="K22" s="168"/>
      <c r="L22" s="168"/>
      <c r="M22" s="168"/>
    </row>
    <row r="23" spans="5:19">
      <c r="F23" s="231"/>
      <c r="G23" s="232"/>
      <c r="H23" s="168"/>
      <c r="I23" s="232"/>
      <c r="J23" s="232"/>
      <c r="K23" s="168"/>
      <c r="L23" s="168"/>
      <c r="M23" s="168"/>
      <c r="N23" s="168"/>
    </row>
    <row r="24" spans="5:19">
      <c r="F24" s="94"/>
      <c r="G24" s="81"/>
      <c r="I24" s="81"/>
      <c r="J24" s="81"/>
    </row>
    <row r="25" spans="5:19">
      <c r="F25" s="94"/>
      <c r="G25" s="81"/>
      <c r="I25" s="81"/>
      <c r="J25" s="81"/>
    </row>
    <row r="85" spans="2:2">
      <c r="B85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4">
    <mergeCell ref="E19:M19"/>
    <mergeCell ref="C7:C11"/>
    <mergeCell ref="E20:M21"/>
    <mergeCell ref="P8:Q8"/>
    <mergeCell ref="E2:M2"/>
    <mergeCell ref="E3:M3"/>
    <mergeCell ref="L17:M17"/>
    <mergeCell ref="F17:G17"/>
    <mergeCell ref="I17:J17"/>
    <mergeCell ref="R8:S8"/>
    <mergeCell ref="F7:G7"/>
    <mergeCell ref="I7:J7"/>
    <mergeCell ref="L7:M7"/>
    <mergeCell ref="E18:M1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F82"/>
  <sheetViews>
    <sheetView showGridLines="0" showRowColHeaders="0" showOutlineSymbols="0" topLeftCell="A26" zoomScaleNormal="100" workbookViewId="0"/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73" t="s">
        <v>390</v>
      </c>
      <c r="D7" s="39"/>
      <c r="E7" s="336" t="s">
        <v>35</v>
      </c>
    </row>
    <row r="8" spans="2:5" s="19" customFormat="1" ht="12.75" customHeight="1">
      <c r="B8" s="20"/>
      <c r="C8" s="773"/>
      <c r="D8" s="39"/>
      <c r="E8" s="336" t="s">
        <v>35</v>
      </c>
    </row>
    <row r="9" spans="2:5" s="19" customFormat="1" ht="12.75" customHeight="1">
      <c r="B9" s="20"/>
      <c r="C9" s="773"/>
      <c r="D9" s="39"/>
      <c r="E9" s="336" t="s">
        <v>35</v>
      </c>
    </row>
    <row r="10" spans="2:5" s="19" customFormat="1" ht="12.75" customHeight="1">
      <c r="B10" s="20"/>
      <c r="C10" s="773"/>
      <c r="D10" s="39"/>
      <c r="E10" s="336" t="s">
        <v>35</v>
      </c>
    </row>
    <row r="11" spans="2:5" s="19" customFormat="1" ht="12.75" customHeight="1">
      <c r="B11" s="20"/>
      <c r="C11" s="773"/>
      <c r="D11" s="39"/>
      <c r="E11" s="291" t="s">
        <v>35</v>
      </c>
    </row>
    <row r="12" spans="2:5" s="19" customFormat="1" ht="12.75" customHeight="1">
      <c r="B12" s="20"/>
      <c r="C12" s="300" t="s">
        <v>309</v>
      </c>
      <c r="D12" s="39"/>
      <c r="E12" s="291" t="s">
        <v>35</v>
      </c>
    </row>
    <row r="13" spans="2:5" s="19" customFormat="1" ht="12.75" customHeight="1">
      <c r="B13" s="20"/>
      <c r="C13" s="253"/>
      <c r="D13" s="39"/>
      <c r="E13" s="291" t="s">
        <v>35</v>
      </c>
    </row>
    <row r="14" spans="2:5" s="19" customFormat="1" ht="12.75" customHeight="1">
      <c r="B14" s="20"/>
      <c r="C14" s="253"/>
      <c r="D14" s="39"/>
      <c r="E14" s="291" t="s">
        <v>35</v>
      </c>
    </row>
    <row r="15" spans="2:5" s="19" customFormat="1" ht="12.75" customHeight="1">
      <c r="B15" s="20"/>
      <c r="C15" s="253"/>
      <c r="D15" s="39"/>
      <c r="E15" s="291" t="s">
        <v>35</v>
      </c>
    </row>
    <row r="16" spans="2:5" s="19" customFormat="1" ht="12.75" customHeight="1">
      <c r="B16" s="20"/>
      <c r="C16" s="25"/>
      <c r="D16" s="39"/>
      <c r="E16" s="291" t="s">
        <v>35</v>
      </c>
    </row>
    <row r="17" spans="2:5" s="19" customFormat="1" ht="12.75" customHeight="1">
      <c r="B17" s="20"/>
      <c r="C17" s="25"/>
      <c r="D17" s="39"/>
      <c r="E17" s="291" t="s">
        <v>35</v>
      </c>
    </row>
    <row r="18" spans="2:5" s="19" customFormat="1" ht="12.75" customHeight="1">
      <c r="B18" s="20"/>
      <c r="C18" s="25"/>
      <c r="D18" s="39"/>
      <c r="E18" s="291" t="s">
        <v>35</v>
      </c>
    </row>
    <row r="19" spans="2:5" s="19" customFormat="1" ht="12.75" customHeight="1">
      <c r="B19" s="20"/>
      <c r="C19" s="25"/>
      <c r="D19" s="39"/>
      <c r="E19" s="291" t="s">
        <v>35</v>
      </c>
    </row>
    <row r="20" spans="2:5" s="19" customFormat="1" ht="12.75" customHeight="1">
      <c r="B20" s="20"/>
      <c r="C20" s="25"/>
      <c r="D20" s="39"/>
      <c r="E20" s="291" t="s">
        <v>35</v>
      </c>
    </row>
    <row r="21" spans="2:5" s="19" customFormat="1" ht="12.75" customHeight="1">
      <c r="B21" s="20"/>
      <c r="C21" s="25"/>
      <c r="D21" s="39"/>
      <c r="E21" s="291" t="s">
        <v>35</v>
      </c>
    </row>
    <row r="22" spans="2:5">
      <c r="E22" s="337" t="s">
        <v>35</v>
      </c>
    </row>
    <row r="23" spans="2:5">
      <c r="E23" s="337" t="s">
        <v>35</v>
      </c>
    </row>
    <row r="24" spans="2:5">
      <c r="E24" s="337" t="s">
        <v>35</v>
      </c>
    </row>
    <row r="82" spans="2:2">
      <c r="B82" s="96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autoPageBreaks="0"/>
  </sheetPr>
  <dimension ref="A1:V83"/>
  <sheetViews>
    <sheetView showGridLines="0" showRowColHeaders="0" showOutlineSymbols="0" topLeftCell="A2" zoomScaleNormal="100" workbookViewId="0">
      <selection activeCell="L37" sqref="L37"/>
    </sheetView>
  </sheetViews>
  <sheetFormatPr baseColWidth="10" defaultColWidth="11.42578125" defaultRowHeight="12.75"/>
  <cols>
    <col min="1" max="1" width="0.140625" style="47" customWidth="1"/>
    <col min="2" max="2" width="2.7109375" style="47" customWidth="1"/>
    <col min="3" max="3" width="23.7109375" style="47" customWidth="1"/>
    <col min="4" max="4" width="1.28515625" style="47" customWidth="1"/>
    <col min="5" max="5" width="8.85546875" style="13" customWidth="1"/>
    <col min="6" max="6" width="10.28515625" style="13" customWidth="1"/>
    <col min="7" max="7" width="9.7109375" style="218" customWidth="1"/>
    <col min="8" max="8" width="11.85546875" style="218" bestFit="1" customWidth="1"/>
    <col min="9" max="9" width="1.140625" style="218" customWidth="1"/>
    <col min="10" max="10" width="10.28515625" style="218" customWidth="1"/>
    <col min="11" max="11" width="9.7109375" style="218" customWidth="1"/>
    <col min="12" max="12" width="8" style="13" customWidth="1"/>
    <col min="13" max="13" width="13" style="13" customWidth="1"/>
    <col min="14" max="15" width="4.5703125" style="13" customWidth="1"/>
    <col min="16" max="16" width="7.28515625" style="13" customWidth="1"/>
    <col min="17" max="17" width="6" style="13" customWidth="1"/>
    <col min="18" max="16384" width="11.42578125" style="13"/>
  </cols>
  <sheetData>
    <row r="1" spans="1:22" s="47" customFormat="1" ht="0.6" customHeight="1"/>
    <row r="2" spans="1:22" s="47" customFormat="1" ht="21" customHeight="1">
      <c r="E2" s="750" t="s">
        <v>79</v>
      </c>
      <c r="F2" s="750"/>
      <c r="G2" s="750"/>
      <c r="H2" s="750"/>
      <c r="I2" s="750"/>
      <c r="J2" s="750"/>
      <c r="K2" s="750"/>
      <c r="L2" s="750"/>
      <c r="R2" s="45"/>
    </row>
    <row r="3" spans="1:22" s="47" customFormat="1" ht="15" customHeight="1">
      <c r="E3" s="751" t="s">
        <v>339</v>
      </c>
      <c r="F3" s="751"/>
      <c r="G3" s="751"/>
      <c r="H3" s="751"/>
      <c r="I3" s="751"/>
      <c r="J3" s="751"/>
      <c r="K3" s="751"/>
      <c r="L3" s="751"/>
      <c r="R3" s="45"/>
    </row>
    <row r="4" spans="1:22" s="46" customFormat="1" ht="19.899999999999999" customHeight="1">
      <c r="B4" s="48"/>
      <c r="C4" s="21" t="str">
        <f>Indice!C4</f>
        <v>Mercados eléctricos</v>
      </c>
    </row>
    <row r="5" spans="1:22" s="46" customFormat="1" ht="12.6" customHeight="1">
      <c r="B5" s="48"/>
      <c r="C5" s="22"/>
    </row>
    <row r="6" spans="1:22" s="46" customFormat="1" ht="13.15" customHeight="1">
      <c r="B6" s="48"/>
      <c r="C6" s="25"/>
      <c r="D6" s="39"/>
      <c r="E6" s="39"/>
      <c r="F6" s="39"/>
    </row>
    <row r="7" spans="1:22" s="12" customFormat="1" ht="12.75" customHeight="1">
      <c r="A7" s="46"/>
      <c r="B7" s="48"/>
      <c r="C7" s="753" t="s">
        <v>310</v>
      </c>
      <c r="D7" s="39"/>
      <c r="E7" s="10"/>
      <c r="F7" s="760" t="s">
        <v>32</v>
      </c>
      <c r="G7" s="760"/>
      <c r="H7" s="760"/>
      <c r="I7" s="50"/>
      <c r="J7" s="760" t="s">
        <v>33</v>
      </c>
      <c r="K7" s="760"/>
      <c r="L7" s="760"/>
      <c r="O7" s="160"/>
      <c r="P7" s="774"/>
      <c r="Q7" s="774"/>
      <c r="R7" s="774"/>
      <c r="S7" s="161"/>
      <c r="T7" s="774"/>
      <c r="U7" s="774"/>
      <c r="V7" s="774"/>
    </row>
    <row r="8" spans="1:22" s="12" customFormat="1">
      <c r="A8" s="46"/>
      <c r="B8" s="48"/>
      <c r="C8" s="753"/>
      <c r="D8" s="39"/>
      <c r="E8" s="10"/>
      <c r="F8" s="778" t="s">
        <v>167</v>
      </c>
      <c r="G8" s="776" t="s">
        <v>82</v>
      </c>
      <c r="H8" s="776"/>
      <c r="I8" s="50"/>
      <c r="J8" s="778" t="s">
        <v>167</v>
      </c>
      <c r="K8" s="777" t="s">
        <v>82</v>
      </c>
      <c r="L8" s="777"/>
      <c r="O8" s="160"/>
      <c r="P8" s="161"/>
      <c r="Q8" s="161"/>
      <c r="R8" s="161"/>
      <c r="S8" s="161"/>
      <c r="T8" s="161"/>
      <c r="U8" s="161"/>
      <c r="V8" s="161"/>
    </row>
    <row r="9" spans="1:22" s="12" customFormat="1" ht="22.5">
      <c r="A9" s="46"/>
      <c r="B9" s="48"/>
      <c r="C9" s="753"/>
      <c r="D9" s="39"/>
      <c r="E9" s="53"/>
      <c r="F9" s="764"/>
      <c r="G9" s="201" t="s">
        <v>165</v>
      </c>
      <c r="H9" s="51" t="s">
        <v>73</v>
      </c>
      <c r="I9" s="51"/>
      <c r="J9" s="764"/>
      <c r="K9" s="201" t="s">
        <v>165</v>
      </c>
      <c r="L9" s="51" t="s">
        <v>73</v>
      </c>
      <c r="O9" s="160"/>
      <c r="P9" s="161"/>
      <c r="Q9" s="774"/>
      <c r="R9" s="774"/>
      <c r="S9" s="161"/>
      <c r="T9" s="161"/>
      <c r="U9" s="775"/>
      <c r="V9" s="775"/>
    </row>
    <row r="10" spans="1:22" s="12" customFormat="1">
      <c r="A10" s="46"/>
      <c r="B10" s="48"/>
      <c r="C10" s="753"/>
      <c r="D10" s="39"/>
      <c r="E10" s="339" t="s">
        <v>51</v>
      </c>
      <c r="F10" s="362">
        <f>'Data 2'!D56</f>
        <v>731.9</v>
      </c>
      <c r="G10" s="363">
        <f>'Data 2'!F56</f>
        <v>114.1208055167</v>
      </c>
      <c r="H10" s="363">
        <v>178.38</v>
      </c>
      <c r="I10" s="362"/>
      <c r="J10" s="362">
        <f>IF('Data 2'!E56=0,"-      ",'Data 2'!E56)</f>
        <v>3.2</v>
      </c>
      <c r="K10" s="363">
        <f>'Data 2'!G56</f>
        <v>67.223663255999995</v>
      </c>
      <c r="L10" s="720">
        <v>101.99</v>
      </c>
      <c r="M10" s="106"/>
      <c r="N10" s="130"/>
      <c r="O10" s="162"/>
      <c r="P10" s="161"/>
      <c r="Q10" s="161"/>
      <c r="R10" s="161"/>
      <c r="S10" s="161"/>
      <c r="T10" s="161"/>
      <c r="U10" s="161"/>
      <c r="V10" s="161"/>
    </row>
    <row r="11" spans="1:22" s="12" customFormat="1">
      <c r="A11" s="46"/>
      <c r="B11" s="48"/>
      <c r="C11" s="56"/>
      <c r="D11" s="39"/>
      <c r="E11" s="339" t="s">
        <v>52</v>
      </c>
      <c r="F11" s="362">
        <f>'Data 2'!D57</f>
        <v>864.5</v>
      </c>
      <c r="G11" s="363">
        <f>'Data 2'!F57</f>
        <v>92.084451201899995</v>
      </c>
      <c r="H11" s="363">
        <v>133.06417671439999</v>
      </c>
      <c r="I11" s="362"/>
      <c r="J11" s="362">
        <f>'Data 2'!E57</f>
        <v>67</v>
      </c>
      <c r="K11" s="363">
        <f>'Data 2'!G57</f>
        <v>49.974933901199996</v>
      </c>
      <c r="L11" s="720">
        <v>77.52</v>
      </c>
      <c r="M11" s="106"/>
      <c r="N11" s="65"/>
      <c r="O11" s="86"/>
      <c r="P11" s="243"/>
      <c r="Q11" s="238"/>
      <c r="R11" s="243"/>
    </row>
    <row r="12" spans="1:22" s="12" customFormat="1">
      <c r="A12" s="46"/>
      <c r="B12" s="48"/>
      <c r="C12" s="121"/>
      <c r="D12" s="39"/>
      <c r="E12" s="339" t="s">
        <v>53</v>
      </c>
      <c r="F12" s="362">
        <f>'Data 2'!D58</f>
        <v>1317.7</v>
      </c>
      <c r="G12" s="363">
        <f>'Data 2'!F58</f>
        <v>76.417329141699994</v>
      </c>
      <c r="H12" s="363">
        <v>122.7442406258</v>
      </c>
      <c r="I12" s="362"/>
      <c r="J12" s="362">
        <f>'Data 2'!E58</f>
        <v>44.7</v>
      </c>
      <c r="K12" s="363">
        <f>'Data 2'!G58</f>
        <v>40.602166405399998</v>
      </c>
      <c r="L12" s="720">
        <v>61.05</v>
      </c>
      <c r="M12" s="106"/>
      <c r="N12" s="65"/>
      <c r="O12" s="86"/>
      <c r="P12" s="243"/>
      <c r="Q12" s="238"/>
      <c r="R12" s="243"/>
    </row>
    <row r="13" spans="1:22" s="12" customFormat="1">
      <c r="A13" s="46"/>
      <c r="B13" s="48"/>
      <c r="C13" s="56"/>
      <c r="D13" s="39"/>
      <c r="E13" s="339" t="s">
        <v>54</v>
      </c>
      <c r="F13" s="362">
        <f>'Data 2'!D59</f>
        <v>1153.5999999999999</v>
      </c>
      <c r="G13" s="363">
        <f>'Data 2'!F59</f>
        <v>81.132726105100005</v>
      </c>
      <c r="H13" s="363">
        <v>116.8953978422</v>
      </c>
      <c r="I13" s="362"/>
      <c r="J13" s="362">
        <f>'Data 2'!E59</f>
        <v>3.5</v>
      </c>
      <c r="K13" s="363">
        <f>'Data 2'!G59</f>
        <v>41.558495495400003</v>
      </c>
      <c r="L13" s="720">
        <v>55</v>
      </c>
      <c r="M13" s="106"/>
      <c r="N13" s="65"/>
      <c r="O13" s="86"/>
      <c r="P13" s="243"/>
      <c r="Q13" s="238"/>
      <c r="R13" s="243"/>
    </row>
    <row r="14" spans="1:22" s="12" customFormat="1">
      <c r="A14" s="46"/>
      <c r="B14" s="48"/>
      <c r="C14" s="121"/>
      <c r="D14" s="39"/>
      <c r="E14" s="339" t="s">
        <v>55</v>
      </c>
      <c r="F14" s="362">
        <f>'Data 2'!D60</f>
        <v>1028.5</v>
      </c>
      <c r="G14" s="363">
        <f>'Data 2'!F60</f>
        <v>73.815872961400004</v>
      </c>
      <c r="H14" s="363">
        <v>111.6729166667</v>
      </c>
      <c r="I14" s="362"/>
      <c r="J14" s="362">
        <f>'Data 2'!E60</f>
        <v>10.199999999999999</v>
      </c>
      <c r="K14" s="363">
        <f>'Data 2'!G60</f>
        <v>45.1876758489</v>
      </c>
      <c r="L14" s="720">
        <v>56.42</v>
      </c>
      <c r="M14" s="106"/>
      <c r="N14" s="65"/>
      <c r="O14" s="86"/>
      <c r="P14" s="243"/>
      <c r="Q14" s="238"/>
      <c r="R14" s="243"/>
    </row>
    <row r="15" spans="1:22" s="12" customFormat="1">
      <c r="A15" s="46"/>
      <c r="B15" s="48"/>
      <c r="C15" s="56"/>
      <c r="D15" s="39"/>
      <c r="E15" s="339" t="s">
        <v>56</v>
      </c>
      <c r="F15" s="362">
        <f>'Data 2'!D61</f>
        <v>712.7</v>
      </c>
      <c r="G15" s="363">
        <f>'Data 2'!F61</f>
        <v>68.960584189299993</v>
      </c>
      <c r="H15" s="363">
        <v>4059.03</v>
      </c>
      <c r="I15" s="362"/>
      <c r="J15" s="362">
        <f>'Data 2'!E61</f>
        <v>23.7</v>
      </c>
      <c r="K15" s="363">
        <f>'Data 2'!G61</f>
        <v>47.864170855899999</v>
      </c>
      <c r="L15" s="720">
        <v>59.99</v>
      </c>
      <c r="M15" s="106"/>
      <c r="N15" s="65"/>
      <c r="O15" s="86"/>
      <c r="P15" s="243"/>
      <c r="Q15" s="238"/>
      <c r="R15" s="243"/>
    </row>
    <row r="16" spans="1:22" s="12" customFormat="1">
      <c r="A16" s="46"/>
      <c r="B16" s="48"/>
      <c r="C16" s="49"/>
      <c r="D16" s="39"/>
      <c r="E16" s="339" t="s">
        <v>57</v>
      </c>
      <c r="F16" s="362">
        <f>'Data 2'!D62</f>
        <v>836</v>
      </c>
      <c r="G16" s="363">
        <f>'Data 2'!F62</f>
        <v>78.222353129799998</v>
      </c>
      <c r="H16" s="363">
        <v>115.515625</v>
      </c>
      <c r="I16" s="362"/>
      <c r="J16" s="362">
        <f>'Data 2'!E62</f>
        <v>167</v>
      </c>
      <c r="K16" s="363">
        <f>'Data 2'!G62</f>
        <v>47.576681125299999</v>
      </c>
      <c r="L16" s="720">
        <v>58</v>
      </c>
      <c r="M16" s="106"/>
      <c r="N16" s="65"/>
      <c r="O16" s="86"/>
      <c r="P16" s="243"/>
      <c r="Q16" s="238"/>
      <c r="R16" s="243"/>
    </row>
    <row r="17" spans="1:21" s="12" customFormat="1">
      <c r="A17" s="47"/>
      <c r="B17" s="47"/>
      <c r="C17" s="47"/>
      <c r="D17" s="47"/>
      <c r="E17" s="339" t="s">
        <v>58</v>
      </c>
      <c r="F17" s="362">
        <f>'Data 2'!D63</f>
        <v>1267.5999999999999</v>
      </c>
      <c r="G17" s="363">
        <f>'Data 2'!F63</f>
        <v>77.975793200300004</v>
      </c>
      <c r="H17" s="363">
        <v>103.3255360624</v>
      </c>
      <c r="I17" s="362"/>
      <c r="J17" s="362">
        <f>'Data 2'!E63</f>
        <v>205.7</v>
      </c>
      <c r="K17" s="363">
        <f>'Data 2'!G63</f>
        <v>45.867586413200002</v>
      </c>
      <c r="L17" s="720">
        <v>55.469902912599999</v>
      </c>
      <c r="M17" s="106"/>
      <c r="N17" s="65"/>
      <c r="O17" s="86"/>
      <c r="P17" s="243"/>
      <c r="Q17" s="238"/>
      <c r="R17" s="243"/>
    </row>
    <row r="18" spans="1:21" s="12" customFormat="1">
      <c r="A18" s="47"/>
      <c r="B18" s="47"/>
      <c r="C18" s="47"/>
      <c r="D18" s="47"/>
      <c r="E18" s="339" t="s">
        <v>59</v>
      </c>
      <c r="F18" s="362">
        <f>'Data 2'!D64</f>
        <v>1083.2</v>
      </c>
      <c r="G18" s="363">
        <f>'Data 2'!F64</f>
        <v>76.510530047399996</v>
      </c>
      <c r="H18" s="363">
        <v>106.6024302789</v>
      </c>
      <c r="I18" s="362"/>
      <c r="J18" s="362">
        <f>'Data 2'!E64</f>
        <v>82.9</v>
      </c>
      <c r="K18" s="363">
        <f>'Data 2'!G64</f>
        <v>47.518399983800002</v>
      </c>
      <c r="L18" s="720">
        <v>59.6900032705</v>
      </c>
      <c r="M18" s="106"/>
      <c r="N18" s="65"/>
      <c r="O18" s="86"/>
      <c r="P18" s="243"/>
      <c r="Q18" s="238"/>
      <c r="R18" s="243"/>
    </row>
    <row r="19" spans="1:21" s="12" customFormat="1">
      <c r="A19" s="47"/>
      <c r="B19" s="47"/>
      <c r="C19" s="47"/>
      <c r="D19" s="47"/>
      <c r="E19" s="339" t="s">
        <v>60</v>
      </c>
      <c r="F19" s="362">
        <f>'Data 2'!D65</f>
        <v>813.7</v>
      </c>
      <c r="G19" s="363">
        <f>'Data 2'!F65</f>
        <v>81.780466008499999</v>
      </c>
      <c r="H19" s="363">
        <v>145.7076923077</v>
      </c>
      <c r="I19" s="362"/>
      <c r="J19" s="362">
        <f>'Data 2'!E65</f>
        <v>56.7</v>
      </c>
      <c r="K19" s="363">
        <f>'Data 2'!G65</f>
        <v>53.269251969199999</v>
      </c>
      <c r="L19" s="720">
        <v>69.66</v>
      </c>
      <c r="M19" s="109"/>
      <c r="N19" s="65"/>
      <c r="O19" s="86"/>
      <c r="P19" s="243"/>
      <c r="Q19" s="238"/>
      <c r="R19" s="243"/>
    </row>
    <row r="20" spans="1:21">
      <c r="E20" s="339" t="s">
        <v>61</v>
      </c>
      <c r="F20" s="362">
        <f>'Data 2'!D66</f>
        <v>529.9</v>
      </c>
      <c r="G20" s="363">
        <f>'Data 2'!F66</f>
        <v>83.904170313899996</v>
      </c>
      <c r="H20" s="363">
        <v>3900</v>
      </c>
      <c r="I20" s="362"/>
      <c r="J20" s="362">
        <f>'Data 2'!E66</f>
        <v>29.8</v>
      </c>
      <c r="K20" s="363">
        <f>'Data 2'!G66</f>
        <v>53.919738426999999</v>
      </c>
      <c r="L20" s="720">
        <v>77.969936708899994</v>
      </c>
      <c r="M20" s="106"/>
      <c r="N20" s="244"/>
      <c r="O20" s="86"/>
      <c r="P20" s="243"/>
      <c r="Q20" s="238"/>
      <c r="R20" s="243"/>
      <c r="S20" s="12"/>
    </row>
    <row r="21" spans="1:21">
      <c r="E21" s="343" t="s">
        <v>62</v>
      </c>
      <c r="F21" s="364">
        <f>'Data 2'!D67</f>
        <v>695.6</v>
      </c>
      <c r="G21" s="365">
        <f>'Data 2'!F67</f>
        <v>84.441331686799998</v>
      </c>
      <c r="H21" s="366">
        <v>122.9008144398</v>
      </c>
      <c r="I21" s="362"/>
      <c r="J21" s="364">
        <f>'Data 2'!E67</f>
        <v>45.2</v>
      </c>
      <c r="K21" s="365">
        <f>'Data 2'!G67</f>
        <v>51.346223867299997</v>
      </c>
      <c r="L21" s="720">
        <v>90</v>
      </c>
      <c r="M21" s="106"/>
      <c r="N21" s="65"/>
      <c r="O21" s="86"/>
      <c r="P21" s="243"/>
      <c r="Q21" s="238"/>
      <c r="R21" s="243"/>
      <c r="S21" s="12"/>
    </row>
    <row r="22" spans="1:21">
      <c r="E22" s="345" t="s">
        <v>187</v>
      </c>
      <c r="F22" s="367">
        <f>'Data 2'!D68</f>
        <v>11034.900000000001</v>
      </c>
      <c r="G22" s="368">
        <f>'Data 2'!F68</f>
        <v>81.497332707699996</v>
      </c>
      <c r="H22" s="369">
        <f>MAX(H10:H21)</f>
        <v>4059.03</v>
      </c>
      <c r="I22" s="370">
        <f>MAX(I10:I21)</f>
        <v>0</v>
      </c>
      <c r="J22" s="367">
        <f>SUM(J10:J21)</f>
        <v>739.6</v>
      </c>
      <c r="K22" s="721">
        <f>'Data 2'!G68</f>
        <v>48.1723343687</v>
      </c>
      <c r="L22" s="722">
        <f>MAX(L10:L21)</f>
        <v>101.99</v>
      </c>
      <c r="M22" s="64"/>
      <c r="N22" s="143"/>
      <c r="O22" s="86"/>
      <c r="P22" s="243"/>
      <c r="Q22" s="243"/>
      <c r="R22" s="243"/>
    </row>
    <row r="23" spans="1:21">
      <c r="E23" s="156"/>
      <c r="F23" s="156"/>
      <c r="G23" s="235"/>
      <c r="J23" s="235"/>
      <c r="K23" s="13"/>
    </row>
    <row r="26" spans="1:21">
      <c r="S26" s="245"/>
      <c r="T26" s="245"/>
      <c r="U26" s="245"/>
    </row>
    <row r="30" spans="1:21">
      <c r="G30" s="270"/>
    </row>
    <row r="31" spans="1:21">
      <c r="G31" s="270"/>
    </row>
    <row r="32" spans="1:21">
      <c r="G32" s="270"/>
    </row>
    <row r="33" spans="7:7">
      <c r="G33" s="270"/>
    </row>
    <row r="34" spans="7:7">
      <c r="G34" s="270"/>
    </row>
    <row r="35" spans="7:7">
      <c r="G35" s="270"/>
    </row>
    <row r="36" spans="7:7">
      <c r="G36" s="270"/>
    </row>
    <row r="37" spans="7:7">
      <c r="G37" s="207"/>
    </row>
    <row r="38" spans="7:7">
      <c r="G38" s="207"/>
    </row>
    <row r="39" spans="7:7">
      <c r="G39" s="207"/>
    </row>
    <row r="40" spans="7:7">
      <c r="G40" s="207"/>
    </row>
    <row r="41" spans="7:7">
      <c r="G41" s="270"/>
    </row>
    <row r="83" spans="2:2">
      <c r="B83" s="97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3">
    <mergeCell ref="C7:C10"/>
    <mergeCell ref="E2:L2"/>
    <mergeCell ref="E3:L3"/>
    <mergeCell ref="Q9:R9"/>
    <mergeCell ref="U9:V9"/>
    <mergeCell ref="G8:H8"/>
    <mergeCell ref="K8:L8"/>
    <mergeCell ref="P7:R7"/>
    <mergeCell ref="T7:V7"/>
    <mergeCell ref="F7:H7"/>
    <mergeCell ref="J7:L7"/>
    <mergeCell ref="F8:F9"/>
    <mergeCell ref="J8:J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L82"/>
  <sheetViews>
    <sheetView showGridLines="0" showRowColHeaders="0" showOutlineSymbols="0" topLeftCell="A2" zoomScaleNormal="100" workbookViewId="0">
      <selection activeCell="E25" sqref="E25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12" s="16" customFormat="1" ht="0.6" customHeight="1"/>
    <row r="2" spans="2:12" s="16" customFormat="1" ht="21" customHeight="1">
      <c r="E2" s="95" t="s">
        <v>79</v>
      </c>
    </row>
    <row r="3" spans="2:12" s="16" customFormat="1" ht="15" customHeight="1">
      <c r="E3" s="18" t="s">
        <v>339</v>
      </c>
    </row>
    <row r="4" spans="2:12" s="19" customFormat="1" ht="19.899999999999999" customHeight="1">
      <c r="B4" s="20"/>
      <c r="C4" s="21" t="str">
        <f>Indice!C4</f>
        <v>Mercados eléctricos</v>
      </c>
    </row>
    <row r="5" spans="2:12" s="19" customFormat="1" ht="12.6" customHeight="1">
      <c r="B5" s="20"/>
      <c r="C5" s="22"/>
    </row>
    <row r="6" spans="2:12" s="19" customFormat="1" ht="13.15" customHeight="1">
      <c r="B6" s="20"/>
      <c r="C6" s="25"/>
      <c r="D6" s="39"/>
      <c r="E6" s="39"/>
    </row>
    <row r="7" spans="2:12" s="19" customFormat="1" ht="12.75" customHeight="1">
      <c r="B7" s="20"/>
      <c r="C7" s="779" t="s">
        <v>217</v>
      </c>
      <c r="D7" s="39"/>
      <c r="E7" s="336" t="s">
        <v>35</v>
      </c>
    </row>
    <row r="8" spans="2:12" s="19" customFormat="1" ht="12.75" customHeight="1">
      <c r="B8" s="20"/>
      <c r="C8" s="779"/>
      <c r="D8" s="39"/>
      <c r="E8" s="336" t="s">
        <v>35</v>
      </c>
    </row>
    <row r="9" spans="2:12" s="19" customFormat="1" ht="12.75" customHeight="1">
      <c r="B9" s="20"/>
      <c r="C9" s="779"/>
      <c r="D9" s="39"/>
      <c r="E9" s="336" t="s">
        <v>35</v>
      </c>
    </row>
    <row r="10" spans="2:12" s="19" customFormat="1" ht="12.75" customHeight="1">
      <c r="B10" s="20"/>
      <c r="C10" s="779"/>
      <c r="D10" s="39"/>
      <c r="E10" s="336" t="s">
        <v>35</v>
      </c>
      <c r="J10" s="272" t="s">
        <v>134</v>
      </c>
      <c r="L10" s="272"/>
    </row>
    <row r="11" spans="2:12" s="19" customFormat="1" ht="12.75" customHeight="1">
      <c r="B11" s="20"/>
      <c r="C11" s="779"/>
      <c r="D11" s="39"/>
      <c r="E11" s="291" t="s">
        <v>35</v>
      </c>
      <c r="J11" s="272" t="s">
        <v>134</v>
      </c>
      <c r="L11" s="272"/>
    </row>
    <row r="12" spans="2:12" s="19" customFormat="1" ht="12.75" customHeight="1">
      <c r="B12" s="20"/>
      <c r="C12" s="25"/>
      <c r="D12" s="39"/>
      <c r="E12" s="291" t="s">
        <v>35</v>
      </c>
      <c r="L12" s="271"/>
    </row>
    <row r="13" spans="2:12" s="19" customFormat="1" ht="12.75" customHeight="1">
      <c r="B13" s="20"/>
      <c r="C13" s="25"/>
      <c r="D13" s="39"/>
      <c r="E13" s="291" t="s">
        <v>35</v>
      </c>
      <c r="L13" s="271"/>
    </row>
    <row r="14" spans="2:12" s="19" customFormat="1" ht="12.75" customHeight="1">
      <c r="B14" s="20"/>
      <c r="C14" s="56"/>
      <c r="D14" s="39"/>
      <c r="E14" s="291" t="s">
        <v>35</v>
      </c>
      <c r="L14" s="271"/>
    </row>
    <row r="15" spans="2:12" s="19" customFormat="1" ht="12.75" customHeight="1">
      <c r="B15" s="20"/>
      <c r="C15" s="25"/>
      <c r="D15" s="39"/>
      <c r="E15" s="291" t="s">
        <v>35</v>
      </c>
      <c r="L15" s="271"/>
    </row>
    <row r="16" spans="2:12" s="19" customFormat="1" ht="12.75" customHeight="1">
      <c r="B16" s="20"/>
      <c r="C16" s="25"/>
      <c r="D16" s="39"/>
      <c r="E16" s="291" t="s">
        <v>35</v>
      </c>
      <c r="L16" s="271"/>
    </row>
    <row r="17" spans="1:12" s="19" customFormat="1" ht="12.75" customHeight="1">
      <c r="B17" s="20"/>
      <c r="C17" s="25"/>
      <c r="D17" s="39"/>
      <c r="E17" s="291" t="s">
        <v>35</v>
      </c>
      <c r="L17" s="271"/>
    </row>
    <row r="18" spans="1:12" s="19" customFormat="1" ht="12.75" customHeight="1">
      <c r="B18" s="20"/>
      <c r="C18" s="25"/>
      <c r="D18" s="39"/>
      <c r="E18" s="291" t="s">
        <v>35</v>
      </c>
      <c r="L18" s="271"/>
    </row>
    <row r="19" spans="1:12" s="19" customFormat="1" ht="12.75" customHeight="1">
      <c r="B19" s="20"/>
      <c r="C19" s="25"/>
      <c r="D19" s="39"/>
      <c r="E19" s="291" t="s">
        <v>35</v>
      </c>
      <c r="L19" s="271"/>
    </row>
    <row r="20" spans="1:12" s="19" customFormat="1" ht="12.75" customHeight="1">
      <c r="B20" s="20"/>
      <c r="C20" s="25"/>
      <c r="D20" s="39"/>
      <c r="E20" s="291" t="s">
        <v>35</v>
      </c>
      <c r="L20" s="271"/>
    </row>
    <row r="21" spans="1:12" s="19" customFormat="1" ht="12.75" customHeight="1">
      <c r="B21" s="20"/>
      <c r="C21" s="25"/>
      <c r="D21" s="39"/>
      <c r="E21" s="291" t="s">
        <v>35</v>
      </c>
      <c r="L21" s="271"/>
    </row>
    <row r="22" spans="1:12">
      <c r="E22" s="337" t="s">
        <v>35</v>
      </c>
    </row>
    <row r="23" spans="1:12">
      <c r="E23" s="337" t="s">
        <v>35</v>
      </c>
    </row>
    <row r="24" spans="1:12">
      <c r="E24" s="337" t="s">
        <v>35</v>
      </c>
    </row>
    <row r="25" spans="1:12" s="412" customFormat="1">
      <c r="A25" s="415"/>
      <c r="B25" s="415"/>
      <c r="C25" s="415"/>
      <c r="D25" s="415"/>
      <c r="E25" s="415"/>
      <c r="F25" s="416"/>
    </row>
    <row r="30" spans="1:12">
      <c r="G30" s="270"/>
    </row>
    <row r="31" spans="1:12">
      <c r="G31" s="270"/>
    </row>
    <row r="32" spans="1:12">
      <c r="G32" s="270"/>
    </row>
    <row r="33" spans="7:7">
      <c r="G33" s="270"/>
    </row>
    <row r="34" spans="7:7">
      <c r="G34" s="270"/>
    </row>
    <row r="35" spans="7:7">
      <c r="G35" s="270"/>
    </row>
    <row r="36" spans="7:7">
      <c r="G36" s="270"/>
    </row>
    <row r="37" spans="7:7">
      <c r="G37" s="207"/>
    </row>
    <row r="38" spans="7:7">
      <c r="G38" s="207"/>
    </row>
    <row r="39" spans="7:7">
      <c r="G39" s="207"/>
    </row>
    <row r="40" spans="7:7">
      <c r="G40" s="207"/>
    </row>
    <row r="41" spans="7:7">
      <c r="G41" s="270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1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autoPageBreaks="0"/>
  </sheetPr>
  <dimension ref="A1:L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12" s="16" customFormat="1" ht="0.6" customHeight="1"/>
    <row r="2" spans="2:12" s="16" customFormat="1" ht="21" customHeight="1">
      <c r="E2" s="95" t="s">
        <v>79</v>
      </c>
    </row>
    <row r="3" spans="2:12" s="16" customFormat="1" ht="15" customHeight="1">
      <c r="E3" s="18" t="s">
        <v>339</v>
      </c>
    </row>
    <row r="4" spans="2:12" s="19" customFormat="1" ht="19.899999999999999" customHeight="1">
      <c r="B4" s="20"/>
      <c r="C4" s="21" t="str">
        <f>Indice!C4</f>
        <v>Mercados eléctricos</v>
      </c>
    </row>
    <row r="5" spans="2:12" s="19" customFormat="1" ht="12.6" customHeight="1">
      <c r="B5" s="20"/>
      <c r="C5" s="22"/>
    </row>
    <row r="6" spans="2:12" s="19" customFormat="1" ht="13.15" customHeight="1">
      <c r="B6" s="20"/>
      <c r="C6" s="25"/>
      <c r="D6" s="39"/>
      <c r="E6" s="39"/>
    </row>
    <row r="7" spans="2:12" s="19" customFormat="1" ht="12.75" customHeight="1">
      <c r="B7" s="20"/>
      <c r="C7" s="779" t="s">
        <v>311</v>
      </c>
      <c r="D7" s="39"/>
      <c r="E7" s="336" t="s">
        <v>35</v>
      </c>
    </row>
    <row r="8" spans="2:12" s="19" customFormat="1" ht="12.75" customHeight="1">
      <c r="B8" s="20"/>
      <c r="C8" s="779"/>
      <c r="D8" s="39"/>
      <c r="E8" s="336" t="s">
        <v>35</v>
      </c>
    </row>
    <row r="9" spans="2:12" s="19" customFormat="1" ht="12.75" customHeight="1">
      <c r="B9" s="20"/>
      <c r="C9" s="779"/>
      <c r="D9" s="39"/>
      <c r="E9" s="336" t="s">
        <v>35</v>
      </c>
    </row>
    <row r="10" spans="2:12" s="19" customFormat="1" ht="12.75" customHeight="1">
      <c r="B10" s="20"/>
      <c r="C10" s="779" t="s">
        <v>48</v>
      </c>
      <c r="D10" s="39"/>
      <c r="E10" s="336" t="s">
        <v>35</v>
      </c>
      <c r="J10" s="272" t="s">
        <v>134</v>
      </c>
      <c r="L10" s="272"/>
    </row>
    <row r="11" spans="2:12" s="19" customFormat="1" ht="12.75" customHeight="1">
      <c r="B11" s="20"/>
      <c r="C11" s="779"/>
      <c r="D11" s="39"/>
      <c r="E11" s="291" t="s">
        <v>35</v>
      </c>
      <c r="J11" s="272" t="s">
        <v>134</v>
      </c>
      <c r="L11" s="272"/>
    </row>
    <row r="12" spans="2:12" s="19" customFormat="1" ht="12.75" customHeight="1">
      <c r="B12" s="20"/>
      <c r="C12" s="779"/>
      <c r="D12" s="39"/>
      <c r="E12" s="291" t="s">
        <v>35</v>
      </c>
      <c r="L12" s="271"/>
    </row>
    <row r="13" spans="2:12" s="19" customFormat="1" ht="12.75" customHeight="1">
      <c r="B13" s="20"/>
      <c r="C13" s="25"/>
      <c r="D13" s="39"/>
      <c r="E13" s="291" t="s">
        <v>35</v>
      </c>
      <c r="L13" s="271"/>
    </row>
    <row r="14" spans="2:12" s="19" customFormat="1" ht="12.75" customHeight="1">
      <c r="B14" s="20"/>
      <c r="C14" s="56"/>
      <c r="D14" s="39"/>
      <c r="E14" s="291" t="s">
        <v>35</v>
      </c>
      <c r="L14" s="271"/>
    </row>
    <row r="15" spans="2:12" s="19" customFormat="1" ht="12.75" customHeight="1">
      <c r="B15" s="20"/>
      <c r="C15" s="25"/>
      <c r="D15" s="39"/>
      <c r="E15" s="291" t="s">
        <v>35</v>
      </c>
      <c r="L15" s="271"/>
    </row>
    <row r="16" spans="2:12" s="19" customFormat="1" ht="12.75" customHeight="1">
      <c r="B16" s="20"/>
      <c r="C16" s="25"/>
      <c r="D16" s="39"/>
      <c r="E16" s="291" t="s">
        <v>35</v>
      </c>
      <c r="L16" s="271"/>
    </row>
    <row r="17" spans="2:12" s="19" customFormat="1" ht="12.75" customHeight="1">
      <c r="B17" s="20"/>
      <c r="C17" s="25"/>
      <c r="D17" s="39"/>
      <c r="E17" s="291" t="s">
        <v>35</v>
      </c>
      <c r="L17" s="271"/>
    </row>
    <row r="18" spans="2:12" s="19" customFormat="1" ht="12.75" customHeight="1">
      <c r="B18" s="20"/>
      <c r="C18" s="25"/>
      <c r="D18" s="39"/>
      <c r="E18" s="291" t="s">
        <v>35</v>
      </c>
      <c r="L18" s="271"/>
    </row>
    <row r="19" spans="2:12" s="19" customFormat="1" ht="12.75" customHeight="1">
      <c r="B19" s="20"/>
      <c r="C19" s="25"/>
      <c r="D19" s="39"/>
      <c r="E19" s="291" t="s">
        <v>35</v>
      </c>
      <c r="L19" s="271"/>
    </row>
    <row r="20" spans="2:12" s="19" customFormat="1" ht="12.75" customHeight="1">
      <c r="B20" s="20"/>
      <c r="C20" s="25"/>
      <c r="D20" s="39"/>
      <c r="E20" s="291" t="s">
        <v>35</v>
      </c>
      <c r="L20" s="271"/>
    </row>
    <row r="21" spans="2:12" s="19" customFormat="1" ht="12.75" customHeight="1">
      <c r="B21" s="20"/>
      <c r="C21" s="25"/>
      <c r="D21" s="39"/>
      <c r="E21" s="291" t="s">
        <v>35</v>
      </c>
      <c r="L21" s="271"/>
    </row>
    <row r="22" spans="2:12">
      <c r="E22" s="337" t="s">
        <v>35</v>
      </c>
    </row>
    <row r="23" spans="2:12">
      <c r="E23" s="337" t="s">
        <v>35</v>
      </c>
    </row>
    <row r="24" spans="2:12">
      <c r="E24" s="337" t="s">
        <v>35</v>
      </c>
    </row>
    <row r="26" spans="2:12">
      <c r="E26" s="199"/>
    </row>
    <row r="30" spans="2:12">
      <c r="G30" s="270"/>
    </row>
    <row r="31" spans="2:12">
      <c r="G31" s="270"/>
    </row>
    <row r="32" spans="2:12">
      <c r="G32" s="270"/>
    </row>
    <row r="33" spans="7:7">
      <c r="G33" s="270"/>
    </row>
    <row r="34" spans="7:7">
      <c r="G34" s="270"/>
    </row>
    <row r="35" spans="7:7">
      <c r="G35" s="270"/>
    </row>
    <row r="36" spans="7:7">
      <c r="G36" s="270"/>
    </row>
    <row r="37" spans="7:7">
      <c r="G37" s="207"/>
    </row>
    <row r="38" spans="7:7">
      <c r="G38" s="207"/>
    </row>
    <row r="39" spans="7:7">
      <c r="G39" s="207"/>
    </row>
    <row r="40" spans="7:7">
      <c r="G40" s="207"/>
    </row>
    <row r="41" spans="7:7">
      <c r="G41" s="270"/>
    </row>
    <row r="82" spans="2:2">
      <c r="B82" s="96"/>
    </row>
  </sheetData>
  <mergeCells count="2">
    <mergeCell ref="C7:C9"/>
    <mergeCell ref="C10:C12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 fitToPage="1"/>
  </sheetPr>
  <dimension ref="A1:F82"/>
  <sheetViews>
    <sheetView showGridLines="0" showRowColHeaders="0" showOutlineSymbols="0" topLeftCell="A2" zoomScaleNormal="100" workbookViewId="0">
      <selection activeCell="C7" sqref="C7:C9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295"/>
    </row>
    <row r="3" spans="2:6" s="16" customFormat="1" ht="15" customHeight="1">
      <c r="E3" s="18" t="s">
        <v>339</v>
      </c>
      <c r="F3" s="296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79" t="s">
        <v>312</v>
      </c>
      <c r="D7" s="39"/>
      <c r="E7" s="336" t="s">
        <v>35</v>
      </c>
      <c r="F7" s="419"/>
    </row>
    <row r="8" spans="2:6" s="19" customFormat="1" ht="12.75" customHeight="1">
      <c r="B8" s="20"/>
      <c r="C8" s="779"/>
      <c r="D8" s="39"/>
      <c r="E8" s="336" t="s">
        <v>35</v>
      </c>
      <c r="F8" s="40"/>
    </row>
    <row r="9" spans="2:6" s="19" customFormat="1" ht="12.75" customHeight="1">
      <c r="B9" s="20"/>
      <c r="C9" s="779"/>
      <c r="D9" s="39"/>
      <c r="E9" s="336" t="s">
        <v>35</v>
      </c>
      <c r="F9" s="40"/>
    </row>
    <row r="10" spans="2:6" s="19" customFormat="1" ht="12.75" customHeight="1">
      <c r="B10" s="20"/>
      <c r="C10" s="302" t="s">
        <v>309</v>
      </c>
      <c r="D10" s="39"/>
      <c r="E10" s="336" t="s">
        <v>35</v>
      </c>
      <c r="F10" s="40"/>
    </row>
    <row r="11" spans="2:6" s="19" customFormat="1" ht="12.75" customHeight="1">
      <c r="B11" s="20"/>
      <c r="C11" s="301"/>
      <c r="D11" s="39"/>
      <c r="E11" s="291" t="s">
        <v>35</v>
      </c>
      <c r="F11" s="39"/>
    </row>
    <row r="12" spans="2:6" s="19" customFormat="1" ht="12.75" customHeight="1">
      <c r="B12" s="20"/>
      <c r="C12" s="301"/>
      <c r="D12" s="39"/>
      <c r="E12" s="291" t="s">
        <v>35</v>
      </c>
      <c r="F12" s="39"/>
    </row>
    <row r="13" spans="2:6" s="19" customFormat="1" ht="12.75" customHeight="1">
      <c r="B13" s="20"/>
      <c r="D13" s="39"/>
      <c r="E13" s="291" t="s">
        <v>35</v>
      </c>
      <c r="F13" s="39"/>
    </row>
    <row r="14" spans="2:6" s="19" customFormat="1" ht="12.75" customHeight="1">
      <c r="B14" s="20"/>
      <c r="C14" s="56"/>
      <c r="D14" s="39"/>
      <c r="E14" s="291" t="s">
        <v>35</v>
      </c>
      <c r="F14" s="39"/>
    </row>
    <row r="15" spans="2:6" s="19" customFormat="1" ht="12.75" customHeight="1">
      <c r="B15" s="20"/>
      <c r="C15" s="25"/>
      <c r="D15" s="39"/>
      <c r="E15" s="291" t="s">
        <v>35</v>
      </c>
      <c r="F15" s="39"/>
    </row>
    <row r="16" spans="2:6" s="19" customFormat="1" ht="12.75" customHeight="1">
      <c r="B16" s="20"/>
      <c r="C16" s="25"/>
      <c r="D16" s="39"/>
      <c r="E16" s="291" t="s">
        <v>35</v>
      </c>
      <c r="F16" s="39"/>
    </row>
    <row r="17" spans="2:6" s="19" customFormat="1" ht="12.75" customHeight="1">
      <c r="B17" s="20"/>
      <c r="C17" s="25"/>
      <c r="D17" s="39"/>
      <c r="E17" s="291" t="s">
        <v>35</v>
      </c>
      <c r="F17" s="39"/>
    </row>
    <row r="18" spans="2:6" s="19" customFormat="1" ht="12.75" customHeight="1">
      <c r="B18" s="20"/>
      <c r="C18" s="25"/>
      <c r="D18" s="39"/>
      <c r="E18" s="291" t="s">
        <v>35</v>
      </c>
      <c r="F18" s="39"/>
    </row>
    <row r="19" spans="2:6" s="19" customFormat="1" ht="12.75" customHeight="1">
      <c r="B19" s="20"/>
      <c r="C19" s="25"/>
      <c r="D19" s="39"/>
      <c r="E19" s="291" t="s">
        <v>35</v>
      </c>
      <c r="F19" s="39"/>
    </row>
    <row r="20" spans="2:6" s="19" customFormat="1" ht="12.75" customHeight="1">
      <c r="B20" s="20"/>
      <c r="C20" s="25"/>
      <c r="D20" s="39"/>
      <c r="E20" s="291" t="s">
        <v>35</v>
      </c>
      <c r="F20" s="39"/>
    </row>
    <row r="21" spans="2:6" s="19" customFormat="1" ht="12.75" customHeight="1">
      <c r="B21" s="20"/>
      <c r="C21" s="25"/>
      <c r="D21" s="39"/>
      <c r="E21" s="291" t="s">
        <v>35</v>
      </c>
      <c r="F21" s="39"/>
    </row>
    <row r="22" spans="2:6">
      <c r="E22" s="337" t="s">
        <v>35</v>
      </c>
    </row>
    <row r="23" spans="2:6">
      <c r="E23" s="337" t="s">
        <v>35</v>
      </c>
    </row>
    <row r="24" spans="2:6">
      <c r="E24" s="337" t="s">
        <v>35</v>
      </c>
    </row>
    <row r="25" spans="2:6">
      <c r="E25" s="337"/>
    </row>
    <row r="26" spans="2:6">
      <c r="E26" s="337"/>
    </row>
    <row r="27" spans="2:6">
      <c r="E27" s="337"/>
    </row>
    <row r="28" spans="2:6">
      <c r="E28" s="337"/>
    </row>
    <row r="29" spans="2:6">
      <c r="E29" s="337"/>
    </row>
    <row r="30" spans="2:6">
      <c r="E30" s="337"/>
    </row>
    <row r="31" spans="2:6">
      <c r="E31" s="337"/>
    </row>
    <row r="32" spans="2:6">
      <c r="E32" s="337"/>
    </row>
    <row r="33" spans="5:5">
      <c r="E33" s="337"/>
    </row>
    <row r="34" spans="5:5">
      <c r="E34" s="337"/>
    </row>
    <row r="82" spans="2:2">
      <c r="B82" s="96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90" orientation="landscape" verticalDpi="300" r:id="rId1"/>
  <headerFooter alignWithMargins="0">
    <oddFooter>&amp;R&amp;A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/>
  </sheetPr>
  <dimension ref="A1:F80"/>
  <sheetViews>
    <sheetView showGridLines="0" showRowColHeaders="0" showOutlineSymbols="0" topLeftCell="A2" zoomScaleNormal="100" workbookViewId="0">
      <selection activeCell="I19" sqref="I19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3" t="s">
        <v>196</v>
      </c>
      <c r="D7" s="39"/>
      <c r="E7" s="336"/>
    </row>
    <row r="8" spans="2:5" s="19" customFormat="1" ht="12.75" customHeight="1">
      <c r="B8" s="20"/>
      <c r="C8" s="753"/>
      <c r="D8" s="39"/>
      <c r="E8" s="336"/>
    </row>
    <row r="9" spans="2:5" s="19" customFormat="1" ht="12.75" customHeight="1">
      <c r="B9" s="20"/>
      <c r="C9" s="753"/>
      <c r="D9" s="39"/>
      <c r="E9" s="336"/>
    </row>
    <row r="10" spans="2:5" s="19" customFormat="1" ht="12.75" customHeight="1">
      <c r="B10" s="20"/>
      <c r="C10" s="753"/>
      <c r="D10" s="39"/>
      <c r="E10" s="336"/>
    </row>
    <row r="11" spans="2:5" s="19" customFormat="1" ht="12.75" customHeight="1">
      <c r="B11" s="20"/>
      <c r="C11" s="242"/>
      <c r="D11" s="39"/>
      <c r="E11" s="291"/>
    </row>
    <row r="12" spans="2:5" s="19" customFormat="1" ht="12.75" customHeight="1">
      <c r="B12" s="20"/>
      <c r="C12" s="242"/>
      <c r="D12" s="39"/>
      <c r="E12" s="291"/>
    </row>
    <row r="13" spans="2:5" s="19" customFormat="1" ht="12.75" customHeight="1">
      <c r="B13" s="20"/>
      <c r="C13" s="242"/>
      <c r="D13" s="39"/>
      <c r="E13" s="291"/>
    </row>
    <row r="14" spans="2:5" s="19" customFormat="1" ht="12.75" customHeight="1">
      <c r="B14" s="20"/>
      <c r="C14" s="12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5" s="19" customFormat="1" ht="12.75" customHeight="1">
      <c r="B17" s="20"/>
      <c r="C17" s="25"/>
      <c r="D17" s="39"/>
      <c r="E17" s="291"/>
    </row>
    <row r="18" spans="1:5" s="19" customFormat="1" ht="12.75" customHeight="1">
      <c r="B18" s="20"/>
      <c r="C18" s="25"/>
      <c r="D18" s="39"/>
      <c r="E18" s="291"/>
    </row>
    <row r="19" spans="1:5" s="19" customFormat="1" ht="12.75" customHeight="1">
      <c r="B19" s="20"/>
      <c r="C19" s="25"/>
      <c r="D19" s="39"/>
      <c r="E19" s="291"/>
    </row>
    <row r="20" spans="1:5" s="19" customFormat="1" ht="12.75" customHeight="1">
      <c r="B20" s="20"/>
      <c r="C20" s="25"/>
      <c r="D20" s="39"/>
      <c r="E20" s="291"/>
    </row>
    <row r="21" spans="1:5" s="42" customFormat="1">
      <c r="A21" s="16"/>
      <c r="B21" s="16"/>
      <c r="C21" s="16"/>
      <c r="D21" s="16"/>
      <c r="E21" s="417"/>
    </row>
    <row r="22" spans="1:5">
      <c r="E22" s="337"/>
    </row>
    <row r="23" spans="1:5">
      <c r="E23" s="337"/>
    </row>
    <row r="24" spans="1:5">
      <c r="E24" s="337"/>
    </row>
    <row r="80" spans="2:2">
      <c r="B80" s="96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A1:F82"/>
  <sheetViews>
    <sheetView showGridLines="0" showRowColHeaders="0" showOutlineSymbols="0" topLeftCell="A2" zoomScaleNormal="100" workbookViewId="0">
      <selection activeCell="E26" sqref="E26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5" t="s">
        <v>127</v>
      </c>
      <c r="D7" s="39"/>
      <c r="E7" s="336"/>
    </row>
    <row r="8" spans="2:5" s="19" customFormat="1" ht="12.75" customHeight="1">
      <c r="B8" s="20"/>
      <c r="C8" s="755"/>
      <c r="D8" s="39"/>
      <c r="E8" s="336"/>
    </row>
    <row r="9" spans="2:5" s="19" customFormat="1" ht="12.75" customHeight="1">
      <c r="B9" s="20"/>
      <c r="C9" s="755" t="s">
        <v>48</v>
      </c>
      <c r="D9" s="39"/>
      <c r="E9" s="336"/>
    </row>
    <row r="10" spans="2:5" s="19" customFormat="1" ht="12.75" customHeight="1">
      <c r="B10" s="20"/>
      <c r="C10" s="755"/>
      <c r="D10" s="39"/>
      <c r="E10" s="336"/>
    </row>
    <row r="11" spans="2:5" s="19" customFormat="1" ht="12.75" customHeight="1">
      <c r="B11" s="20"/>
      <c r="C11" s="40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140"/>
      <c r="D13" s="39"/>
      <c r="E13" s="291"/>
    </row>
    <row r="14" spans="2:5" s="19" customFormat="1" ht="12.75" customHeight="1">
      <c r="B14" s="20"/>
      <c r="C14" s="140"/>
      <c r="D14" s="39"/>
      <c r="E14" s="291"/>
    </row>
    <row r="15" spans="2:5" s="19" customFormat="1" ht="12.75" customHeight="1">
      <c r="B15" s="20"/>
      <c r="C15" s="140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6" s="19" customFormat="1" ht="12.75" customHeight="1">
      <c r="B17" s="20"/>
      <c r="C17" s="25"/>
      <c r="D17" s="39"/>
      <c r="E17" s="291"/>
    </row>
    <row r="18" spans="1:6" s="19" customFormat="1" ht="12.75" customHeight="1">
      <c r="B18" s="20"/>
      <c r="C18" s="25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337"/>
    </row>
    <row r="23" spans="1:6">
      <c r="E23" s="337"/>
    </row>
    <row r="24" spans="1:6">
      <c r="E24" s="337"/>
    </row>
    <row r="25" spans="1:6" s="168" customFormat="1">
      <c r="A25" s="16"/>
      <c r="B25" s="16"/>
      <c r="C25" s="16"/>
      <c r="D25" s="16"/>
      <c r="E25" s="16"/>
      <c r="F25" s="42"/>
    </row>
    <row r="26" spans="1:6" s="168" customFormat="1">
      <c r="A26" s="16"/>
      <c r="B26" s="16"/>
      <c r="C26" s="16"/>
      <c r="D26" s="16"/>
      <c r="E26" s="140" t="s">
        <v>313</v>
      </c>
      <c r="F26" s="42"/>
    </row>
    <row r="27" spans="1:6" s="168" customFormat="1">
      <c r="A27" s="16"/>
      <c r="B27" s="16"/>
      <c r="C27" s="16"/>
      <c r="D27" s="16"/>
      <c r="E27" s="16"/>
      <c r="F27" s="42"/>
    </row>
    <row r="28" spans="1:6" s="168" customFormat="1">
      <c r="A28" s="16"/>
      <c r="B28" s="16"/>
      <c r="C28" s="16"/>
      <c r="D28" s="16"/>
      <c r="E28" s="16"/>
      <c r="F28" s="42"/>
    </row>
    <row r="29" spans="1:6" s="168" customFormat="1">
      <c r="A29" s="16"/>
      <c r="B29" s="16"/>
      <c r="C29" s="16"/>
      <c r="D29" s="16"/>
      <c r="E29" s="16"/>
      <c r="F29" s="42"/>
    </row>
    <row r="30" spans="1:6" s="168" customFormat="1">
      <c r="A30" s="16"/>
      <c r="B30" s="16"/>
      <c r="C30" s="16"/>
      <c r="D30" s="16"/>
      <c r="E30" s="16"/>
      <c r="F30" s="42"/>
    </row>
    <row r="31" spans="1:6" s="168" customFormat="1">
      <c r="A31" s="16"/>
      <c r="B31" s="16"/>
      <c r="C31" s="16"/>
      <c r="D31" s="16"/>
      <c r="F31" s="42"/>
    </row>
    <row r="32" spans="1:6" s="168" customFormat="1">
      <c r="A32" s="16"/>
      <c r="B32" s="16"/>
      <c r="C32" s="16"/>
      <c r="D32" s="16"/>
      <c r="E32" s="16"/>
      <c r="F32" s="42"/>
    </row>
    <row r="33" spans="1:6" s="168" customFormat="1">
      <c r="A33" s="16"/>
      <c r="B33" s="16"/>
      <c r="C33" s="16"/>
      <c r="D33" s="16"/>
      <c r="E33" s="16"/>
      <c r="F33" s="42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A1:AB69"/>
  <sheetViews>
    <sheetView showGridLines="0" showRowColHeaders="0" showOutlineSymbols="0" topLeftCell="C5" zoomScaleNormal="100" workbookViewId="0">
      <selection activeCell="C22" sqref="C2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.42578125" style="13" customWidth="1"/>
    <col min="6" max="6" width="14.140625" style="13" bestFit="1" customWidth="1"/>
    <col min="7" max="7" width="12.85546875" style="213" customWidth="1"/>
    <col min="8" max="8" width="6" style="218" customWidth="1"/>
    <col min="9" max="19" width="6" style="13" customWidth="1"/>
    <col min="20" max="20" width="0.85546875" style="13" customWidth="1"/>
    <col min="21" max="21" width="8.5703125" style="13" customWidth="1"/>
    <col min="22" max="22" width="8" style="13" customWidth="1"/>
    <col min="23" max="16384" width="11.42578125" style="13"/>
  </cols>
  <sheetData>
    <row r="1" spans="1:28" s="16" customFormat="1" ht="0.6" customHeight="1"/>
    <row r="2" spans="1:28" s="16" customFormat="1" ht="21" customHeight="1">
      <c r="E2" s="18"/>
      <c r="G2" s="750" t="s">
        <v>79</v>
      </c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</row>
    <row r="3" spans="1:28" s="16" customFormat="1" ht="15" customHeight="1">
      <c r="E3" s="18"/>
      <c r="G3" s="751" t="s">
        <v>339</v>
      </c>
      <c r="H3" s="751"/>
      <c r="I3" s="751"/>
      <c r="J3" s="751"/>
      <c r="K3" s="751"/>
      <c r="L3" s="751"/>
      <c r="M3" s="751"/>
      <c r="N3" s="751"/>
      <c r="O3" s="751"/>
      <c r="P3" s="751"/>
      <c r="Q3" s="751"/>
      <c r="R3" s="751"/>
      <c r="S3" s="751"/>
      <c r="T3" s="751"/>
      <c r="U3" s="751"/>
      <c r="V3" s="751"/>
    </row>
    <row r="4" spans="1:28" s="19" customFormat="1" ht="19.899999999999999" customHeight="1">
      <c r="B4" s="20"/>
      <c r="C4" s="21" t="str">
        <f>Indice!C4</f>
        <v>Mercados eléctricos</v>
      </c>
    </row>
    <row r="5" spans="1:28" s="19" customFormat="1" ht="12.6" customHeight="1">
      <c r="B5" s="20"/>
      <c r="C5" s="22"/>
      <c r="W5" s="163"/>
      <c r="X5" s="163"/>
    </row>
    <row r="6" spans="1:28" s="19" customFormat="1" ht="13.15" customHeight="1">
      <c r="B6" s="20"/>
      <c r="C6" s="25"/>
      <c r="D6" s="39"/>
      <c r="E6" s="39"/>
      <c r="T6"/>
      <c r="W6" s="275"/>
      <c r="X6" s="163"/>
    </row>
    <row r="7" spans="1:28" s="12" customFormat="1" ht="12.6" customHeight="1">
      <c r="A7" s="19"/>
      <c r="B7" s="20"/>
      <c r="C7" s="752" t="s">
        <v>386</v>
      </c>
      <c r="D7" s="39"/>
      <c r="E7" s="749" t="s">
        <v>235</v>
      </c>
      <c r="F7" s="749"/>
      <c r="G7" s="749"/>
      <c r="H7" s="52" t="s">
        <v>14</v>
      </c>
      <c r="I7" s="52" t="s">
        <v>15</v>
      </c>
      <c r="J7" s="52" t="s">
        <v>16</v>
      </c>
      <c r="K7" s="52" t="s">
        <v>17</v>
      </c>
      <c r="L7" s="52" t="s">
        <v>18</v>
      </c>
      <c r="M7" s="52" t="s">
        <v>19</v>
      </c>
      <c r="N7" s="52" t="s">
        <v>20</v>
      </c>
      <c r="O7" s="52" t="s">
        <v>21</v>
      </c>
      <c r="P7" s="52" t="s">
        <v>22</v>
      </c>
      <c r="Q7" s="52" t="s">
        <v>23</v>
      </c>
      <c r="R7" s="52" t="s">
        <v>24</v>
      </c>
      <c r="S7" s="52" t="s">
        <v>25</v>
      </c>
      <c r="T7" s="174"/>
      <c r="U7" s="52" t="s">
        <v>3</v>
      </c>
      <c r="V7" s="144" t="s">
        <v>343</v>
      </c>
      <c r="W7" s="276"/>
      <c r="X7" s="174"/>
      <c r="Y7" s="175"/>
      <c r="Z7" s="164"/>
      <c r="AA7" s="164"/>
      <c r="AB7" s="164"/>
    </row>
    <row r="8" spans="1:28" s="12" customFormat="1" ht="12.75" customHeight="1">
      <c r="A8" s="19"/>
      <c r="B8" s="20"/>
      <c r="C8" s="752"/>
      <c r="D8" s="39"/>
      <c r="E8" s="306" t="s">
        <v>26</v>
      </c>
      <c r="F8" s="306"/>
      <c r="G8" s="307"/>
      <c r="H8" s="308">
        <f>'Data 1'!D35</f>
        <v>73.56</v>
      </c>
      <c r="I8" s="308">
        <f>'Data 1'!E35</f>
        <v>53.04</v>
      </c>
      <c r="J8" s="308">
        <f>'Data 1'!F35</f>
        <v>43.93</v>
      </c>
      <c r="K8" s="308">
        <f>'Data 1'!G35</f>
        <v>44.2</v>
      </c>
      <c r="L8" s="308">
        <f>'Data 1'!H35</f>
        <v>47.6</v>
      </c>
      <c r="M8" s="308">
        <f>'Data 1'!I35</f>
        <v>50.77</v>
      </c>
      <c r="N8" s="308">
        <f>'Data 1'!J35</f>
        <v>49.14</v>
      </c>
      <c r="O8" s="308">
        <f>'Data 1'!K35</f>
        <v>48.04</v>
      </c>
      <c r="P8" s="308">
        <f>'Data 1'!L35</f>
        <v>49.55</v>
      </c>
      <c r="Q8" s="308">
        <f>'Data 1'!M35</f>
        <v>57.62</v>
      </c>
      <c r="R8" s="308">
        <f>'Data 1'!N35</f>
        <v>60.54</v>
      </c>
      <c r="S8" s="308">
        <f>'Data 1'!O35</f>
        <v>60.14</v>
      </c>
      <c r="T8" s="174"/>
      <c r="U8" s="308">
        <f>'Data 1'!Q35</f>
        <v>53.42</v>
      </c>
      <c r="V8" s="318">
        <f>(('Data 1'!Q35/'Data 1'!Q56)-1)*100</f>
        <v>31.47920255968495</v>
      </c>
      <c r="W8" s="277"/>
      <c r="Y8" s="176"/>
      <c r="Z8" s="58"/>
      <c r="AA8" s="119"/>
      <c r="AB8" s="164"/>
    </row>
    <row r="9" spans="1:28" s="12" customFormat="1" ht="12.75" customHeight="1">
      <c r="A9" s="19"/>
      <c r="B9" s="20"/>
      <c r="C9" s="752"/>
      <c r="D9" s="39"/>
      <c r="E9" s="306" t="s">
        <v>27</v>
      </c>
      <c r="F9" s="306"/>
      <c r="G9" s="307"/>
      <c r="H9" s="308">
        <f>'Data 1'!D38</f>
        <v>0.03</v>
      </c>
      <c r="I9" s="308">
        <f>'Data 1'!E38</f>
        <v>0.01</v>
      </c>
      <c r="J9" s="308">
        <f>'Data 1'!F38</f>
        <v>0.01</v>
      </c>
      <c r="K9" s="308">
        <f>'Data 1'!G38</f>
        <v>0</v>
      </c>
      <c r="L9" s="308">
        <f>'Data 1'!H38</f>
        <v>0</v>
      </c>
      <c r="M9" s="308">
        <f>'Data 1'!I38</f>
        <v>0</v>
      </c>
      <c r="N9" s="308">
        <f>'Data 1'!J38</f>
        <v>-0.01</v>
      </c>
      <c r="O9" s="308">
        <f>'Data 1'!K38</f>
        <v>-0.01</v>
      </c>
      <c r="P9" s="308">
        <f>'Data 1'!L38</f>
        <v>-0.03</v>
      </c>
      <c r="Q9" s="308">
        <f>'Data 1'!M38</f>
        <v>-0.03</v>
      </c>
      <c r="R9" s="308">
        <f>'Data 1'!N38</f>
        <v>0.02</v>
      </c>
      <c r="S9" s="308">
        <f>'Data 1'!O38</f>
        <v>0</v>
      </c>
      <c r="T9" s="174"/>
      <c r="U9" s="308">
        <f>'Data 1'!Q38</f>
        <v>0</v>
      </c>
      <c r="V9" s="318" t="s">
        <v>134</v>
      </c>
      <c r="W9" s="134"/>
      <c r="Y9" s="176"/>
      <c r="Z9" s="58"/>
      <c r="AA9" s="119"/>
      <c r="AB9" s="164"/>
    </row>
    <row r="10" spans="1:28" s="12" customFormat="1" ht="12.75" customHeight="1">
      <c r="A10" s="19"/>
      <c r="B10" s="20"/>
      <c r="C10" s="752"/>
      <c r="D10" s="39"/>
      <c r="E10" s="306" t="s">
        <v>137</v>
      </c>
      <c r="F10" s="306"/>
      <c r="G10" s="307"/>
      <c r="H10" s="308">
        <f>SUM(H11:H21)</f>
        <v>2.89</v>
      </c>
      <c r="I10" s="308">
        <f t="shared" ref="I10:S10" si="0">SUM(I11:I21)</f>
        <v>2.8400000000000003</v>
      </c>
      <c r="J10" s="308">
        <f t="shared" si="0"/>
        <v>3.1300000000000003</v>
      </c>
      <c r="K10" s="308">
        <f t="shared" si="0"/>
        <v>3.2799999999999994</v>
      </c>
      <c r="L10" s="308">
        <f t="shared" si="0"/>
        <v>2.13</v>
      </c>
      <c r="M10" s="308">
        <f t="shared" si="0"/>
        <v>1.2499999999999998</v>
      </c>
      <c r="N10" s="308">
        <f t="shared" si="0"/>
        <v>1.6499999999999997</v>
      </c>
      <c r="O10" s="308">
        <f t="shared" si="0"/>
        <v>2.5000000000000004</v>
      </c>
      <c r="P10" s="308">
        <f t="shared" si="0"/>
        <v>2.2000000000000002</v>
      </c>
      <c r="Q10" s="308">
        <f t="shared" si="0"/>
        <v>2.78</v>
      </c>
      <c r="R10" s="308">
        <f t="shared" si="0"/>
        <v>1.6799999999999997</v>
      </c>
      <c r="S10" s="308">
        <f t="shared" si="0"/>
        <v>2.25</v>
      </c>
      <c r="T10" s="174"/>
      <c r="U10" s="308">
        <f t="shared" ref="U10" si="1">SUM(U11:U21)</f>
        <v>2.37</v>
      </c>
      <c r="V10" s="319">
        <f>(('Data 1'!Q29/'Data 1'!R29-1)*100)</f>
        <v>-23.548387096774182</v>
      </c>
      <c r="W10" s="247"/>
      <c r="Y10" s="176"/>
      <c r="Z10" s="58"/>
      <c r="AA10" s="119"/>
      <c r="AB10" s="164"/>
    </row>
    <row r="11" spans="1:28" s="12" customFormat="1" ht="12.75" customHeight="1">
      <c r="A11" s="19"/>
      <c r="B11" s="20"/>
      <c r="C11" s="753" t="s">
        <v>83</v>
      </c>
      <c r="D11" s="39"/>
      <c r="E11" s="309"/>
      <c r="F11" s="424" t="s">
        <v>185</v>
      </c>
      <c r="G11" s="310"/>
      <c r="H11" s="311">
        <f>'Data 1'!D18</f>
        <v>1.48</v>
      </c>
      <c r="I11" s="311">
        <f>'Data 1'!E18</f>
        <v>1.82</v>
      </c>
      <c r="J11" s="311">
        <f>'Data 1'!F18</f>
        <v>2.2200000000000002</v>
      </c>
      <c r="K11" s="311">
        <f>'Data 1'!G18</f>
        <v>2.4</v>
      </c>
      <c r="L11" s="311">
        <f>'Data 1'!H18</f>
        <v>1.45</v>
      </c>
      <c r="M11" s="311">
        <f>'Data 1'!I18</f>
        <v>0.69</v>
      </c>
      <c r="N11" s="311">
        <f>'Data 1'!J18</f>
        <v>1.1399999999999999</v>
      </c>
      <c r="O11" s="311">
        <f>'Data 1'!K18</f>
        <v>1.86</v>
      </c>
      <c r="P11" s="311">
        <f>'Data 1'!L18</f>
        <v>1.55</v>
      </c>
      <c r="Q11" s="311">
        <f>'Data 1'!M18</f>
        <v>1.1399999999999999</v>
      </c>
      <c r="R11" s="311">
        <f>'Data 1'!N18</f>
        <v>0.78</v>
      </c>
      <c r="S11" s="311">
        <f>'Data 1'!O18</f>
        <v>1.08</v>
      </c>
      <c r="T11" s="174"/>
      <c r="U11" s="311">
        <f>'Data 1'!Q18</f>
        <v>1.46</v>
      </c>
      <c r="V11" s="320">
        <f>(('Data 1'!Q18/'Data 1'!R18)-1)*100</f>
        <v>-29.468599033816425</v>
      </c>
      <c r="W11" s="134"/>
      <c r="Y11" s="177"/>
      <c r="Z11" s="142"/>
      <c r="AA11" s="118"/>
      <c r="AB11" s="164"/>
    </row>
    <row r="12" spans="1:28" s="12" customFormat="1" ht="12.75" customHeight="1">
      <c r="A12" s="19"/>
      <c r="B12" s="20"/>
      <c r="C12" s="752"/>
      <c r="D12" s="39"/>
      <c r="E12" s="309"/>
      <c r="F12" s="424" t="s">
        <v>239</v>
      </c>
      <c r="G12" s="310"/>
      <c r="H12" s="312">
        <f>'Data 1'!D19</f>
        <v>0.17</v>
      </c>
      <c r="I12" s="312">
        <f>'Data 1'!E19</f>
        <v>0.24</v>
      </c>
      <c r="J12" s="312">
        <f>'Data 1'!F19</f>
        <v>0.14000000000000001</v>
      </c>
      <c r="K12" s="312">
        <f>'Data 1'!G19</f>
        <v>0.09</v>
      </c>
      <c r="L12" s="312">
        <f>'Data 1'!H19</f>
        <v>0.03</v>
      </c>
      <c r="M12" s="312">
        <f>'Data 1'!I19</f>
        <v>0.02</v>
      </c>
      <c r="N12" s="312">
        <f>'Data 1'!J19</f>
        <v>0.05</v>
      </c>
      <c r="O12" s="312">
        <f>'Data 1'!K19</f>
        <v>0.05</v>
      </c>
      <c r="P12" s="312">
        <f>'Data 1'!L19</f>
        <v>0.05</v>
      </c>
      <c r="Q12" s="312">
        <f>'Data 1'!M19</f>
        <v>0.12</v>
      </c>
      <c r="R12" s="312">
        <f>'Data 1'!N19</f>
        <v>0.08</v>
      </c>
      <c r="S12" s="312">
        <f>'Data 1'!O19</f>
        <v>0.05</v>
      </c>
      <c r="T12" s="174"/>
      <c r="U12" s="312">
        <f>'Data 1'!Q19</f>
        <v>0.09</v>
      </c>
      <c r="V12" s="320">
        <f>(('Data 1'!Q19/'Data 1'!R19)-1)*100</f>
        <v>-25</v>
      </c>
      <c r="W12" s="134"/>
      <c r="Y12" s="177"/>
      <c r="Z12" s="142"/>
      <c r="AA12" s="118"/>
      <c r="AB12" s="164"/>
    </row>
    <row r="13" spans="1:28" s="12" customFormat="1" ht="12.75" customHeight="1">
      <c r="A13" s="19"/>
      <c r="B13" s="20"/>
      <c r="C13" s="752"/>
      <c r="D13" s="39"/>
      <c r="E13" s="309"/>
      <c r="F13" s="424" t="s">
        <v>327</v>
      </c>
      <c r="G13" s="310"/>
      <c r="H13" s="312">
        <f>'Data 1'!D20</f>
        <v>0</v>
      </c>
      <c r="I13" s="312">
        <f>'Data 1'!E20</f>
        <v>0</v>
      </c>
      <c r="J13" s="312">
        <f>'Data 1'!F20</f>
        <v>0</v>
      </c>
      <c r="K13" s="312">
        <f>'Data 1'!G20</f>
        <v>0</v>
      </c>
      <c r="L13" s="312">
        <f>'Data 1'!H20</f>
        <v>0</v>
      </c>
      <c r="M13" s="312">
        <f>'Data 1'!I20</f>
        <v>0</v>
      </c>
      <c r="N13" s="312">
        <f>'Data 1'!J20</f>
        <v>0</v>
      </c>
      <c r="O13" s="312">
        <f>'Data 1'!K20</f>
        <v>0</v>
      </c>
      <c r="P13" s="312">
        <f>'Data 1'!L20</f>
        <v>0</v>
      </c>
      <c r="Q13" s="312">
        <f>'Data 1'!M20</f>
        <v>0</v>
      </c>
      <c r="R13" s="312">
        <f>'Data 1'!N20</f>
        <v>0</v>
      </c>
      <c r="S13" s="312">
        <f>'Data 1'!O20</f>
        <v>0</v>
      </c>
      <c r="T13" s="174"/>
      <c r="U13" s="312">
        <f>'Data 1'!Q20</f>
        <v>0</v>
      </c>
      <c r="V13" s="320" t="s">
        <v>134</v>
      </c>
      <c r="W13" s="134"/>
      <c r="Y13" s="177"/>
      <c r="Z13" s="142"/>
      <c r="AA13" s="118"/>
      <c r="AB13" s="164"/>
    </row>
    <row r="14" spans="1:28" s="12" customFormat="1" ht="12.75" customHeight="1">
      <c r="A14" s="19"/>
      <c r="B14" s="20"/>
      <c r="C14" s="752"/>
      <c r="D14" s="39"/>
      <c r="E14" s="309"/>
      <c r="F14" s="424" t="s">
        <v>238</v>
      </c>
      <c r="G14" s="310"/>
      <c r="H14" s="312">
        <f>'Data 1'!D21</f>
        <v>0.27</v>
      </c>
      <c r="I14" s="312">
        <f>'Data 1'!E21</f>
        <v>0.02</v>
      </c>
      <c r="J14" s="312">
        <f>'Data 1'!F21</f>
        <v>7.0000000000000007E-2</v>
      </c>
      <c r="K14" s="312">
        <f>'Data 1'!G21</f>
        <v>0.01</v>
      </c>
      <c r="L14" s="312">
        <f>'Data 1'!H21</f>
        <v>0</v>
      </c>
      <c r="M14" s="312">
        <f>'Data 1'!I21</f>
        <v>0.01</v>
      </c>
      <c r="N14" s="312">
        <f>'Data 1'!J21</f>
        <v>0</v>
      </c>
      <c r="O14" s="312">
        <f>'Data 1'!K21</f>
        <v>0.02</v>
      </c>
      <c r="P14" s="312">
        <f>'Data 1'!L21</f>
        <v>0.03</v>
      </c>
      <c r="Q14" s="312">
        <f>'Data 1'!M21</f>
        <v>0.66</v>
      </c>
      <c r="R14" s="312">
        <f>'Data 1'!N21</f>
        <v>0.17</v>
      </c>
      <c r="S14" s="312">
        <f>'Data 1'!O21</f>
        <v>0.03</v>
      </c>
      <c r="T14" s="174"/>
      <c r="U14" s="312">
        <f>'Data 1'!Q21</f>
        <v>0.11</v>
      </c>
      <c r="V14" s="320">
        <f>(('Data 1'!Q21/'Data 1'!R21)-1)*100</f>
        <v>-26.666666666666661</v>
      </c>
      <c r="W14" s="134"/>
      <c r="Y14" s="177"/>
      <c r="Z14" s="142"/>
      <c r="AA14" s="118"/>
      <c r="AB14" s="164"/>
    </row>
    <row r="15" spans="1:28" s="12" customFormat="1" ht="12.75" customHeight="1">
      <c r="A15" s="19"/>
      <c r="B15" s="20"/>
      <c r="C15" s="666"/>
      <c r="D15" s="39"/>
      <c r="E15" s="309"/>
      <c r="F15" s="424" t="s">
        <v>65</v>
      </c>
      <c r="G15" s="310"/>
      <c r="H15" s="312">
        <f>'Data 1'!D22</f>
        <v>0.87</v>
      </c>
      <c r="I15" s="312">
        <f>'Data 1'!E22</f>
        <v>0.65</v>
      </c>
      <c r="J15" s="312">
        <f>'Data 1'!F22</f>
        <v>0.52</v>
      </c>
      <c r="K15" s="312">
        <f>'Data 1'!G22</f>
        <v>0.69</v>
      </c>
      <c r="L15" s="312">
        <f>'Data 1'!H22</f>
        <v>0.65</v>
      </c>
      <c r="M15" s="312">
        <f>'Data 1'!I22</f>
        <v>0.5</v>
      </c>
      <c r="N15" s="312">
        <f>'Data 1'!J22</f>
        <v>0.43</v>
      </c>
      <c r="O15" s="312">
        <f>'Data 1'!K22</f>
        <v>0.46</v>
      </c>
      <c r="P15" s="312">
        <f>'Data 1'!L22</f>
        <v>0.47</v>
      </c>
      <c r="Q15" s="312">
        <f>'Data 1'!M22</f>
        <v>0.82</v>
      </c>
      <c r="R15" s="312">
        <f>'Data 1'!N22</f>
        <v>0.6</v>
      </c>
      <c r="S15" s="312">
        <f>'Data 1'!O22</f>
        <v>0.94</v>
      </c>
      <c r="T15" s="174"/>
      <c r="U15" s="312">
        <f>'Data 1'!Q22</f>
        <v>0.63</v>
      </c>
      <c r="V15" s="320">
        <f>(('Data 1'!Q22/'Data 1'!R22)-1)*100</f>
        <v>-11.267605633802813</v>
      </c>
      <c r="W15" s="134"/>
      <c r="Y15" s="177"/>
      <c r="Z15" s="142"/>
      <c r="AA15" s="118"/>
      <c r="AB15" s="164"/>
    </row>
    <row r="16" spans="1:28" s="12" customFormat="1" ht="12.75" customHeight="1">
      <c r="A16" s="19"/>
      <c r="B16" s="20"/>
      <c r="C16" s="666"/>
      <c r="D16" s="39"/>
      <c r="E16" s="309"/>
      <c r="F16" s="424" t="s">
        <v>324</v>
      </c>
      <c r="G16" s="310"/>
      <c r="H16" s="312">
        <f>'Data 1'!D23</f>
        <v>-0.05</v>
      </c>
      <c r="I16" s="312">
        <f>'Data 1'!E23</f>
        <v>-0.04</v>
      </c>
      <c r="J16" s="312">
        <f>'Data 1'!F23</f>
        <v>-0.03</v>
      </c>
      <c r="K16" s="312">
        <f>'Data 1'!G23</f>
        <v>-0.02</v>
      </c>
      <c r="L16" s="312">
        <f>'Data 1'!H23</f>
        <v>-0.02</v>
      </c>
      <c r="M16" s="312">
        <f>'Data 1'!I23</f>
        <v>-0.03</v>
      </c>
      <c r="N16" s="312">
        <f>'Data 1'!J23</f>
        <v>-0.03</v>
      </c>
      <c r="O16" s="312">
        <f>'Data 1'!K23</f>
        <v>-0.02</v>
      </c>
      <c r="P16" s="312">
        <f>'Data 1'!L23</f>
        <v>-0.02</v>
      </c>
      <c r="Q16" s="312">
        <f>'Data 1'!M23</f>
        <v>-0.04</v>
      </c>
      <c r="R16" s="312">
        <f>'Data 1'!N23</f>
        <v>-0.04</v>
      </c>
      <c r="S16" s="312">
        <f>'Data 1'!O23</f>
        <v>-0.05</v>
      </c>
      <c r="T16" s="174"/>
      <c r="U16" s="312">
        <f>'Data 1'!Q23</f>
        <v>-0.03</v>
      </c>
      <c r="V16" s="320">
        <f>(('Data 1'!Q23/'Data 1'!R23)-1)*100</f>
        <v>50</v>
      </c>
      <c r="W16" s="134"/>
      <c r="Y16" s="177"/>
      <c r="Z16" s="142"/>
      <c r="AA16" s="118"/>
      <c r="AB16" s="164"/>
    </row>
    <row r="17" spans="1:28" s="12" customFormat="1" ht="12.75" customHeight="1">
      <c r="A17" s="19"/>
      <c r="B17" s="20"/>
      <c r="C17" s="666"/>
      <c r="D17" s="39"/>
      <c r="E17" s="309"/>
      <c r="F17" s="424" t="s">
        <v>323</v>
      </c>
      <c r="G17" s="310"/>
      <c r="H17" s="312">
        <f>'Data 1'!D24</f>
        <v>0.3</v>
      </c>
      <c r="I17" s="312">
        <f>'Data 1'!E24</f>
        <v>0.37</v>
      </c>
      <c r="J17" s="312">
        <f>'Data 1'!F24</f>
        <v>0.34</v>
      </c>
      <c r="K17" s="312">
        <f>'Data 1'!G24</f>
        <v>0.25</v>
      </c>
      <c r="L17" s="312">
        <f>'Data 1'!H24</f>
        <v>0.14000000000000001</v>
      </c>
      <c r="M17" s="312">
        <f>'Data 1'!I24</f>
        <v>0.17</v>
      </c>
      <c r="N17" s="312">
        <f>'Data 1'!J24</f>
        <v>0.18</v>
      </c>
      <c r="O17" s="312">
        <f>'Data 1'!K24</f>
        <v>0.24</v>
      </c>
      <c r="P17" s="312">
        <f>'Data 1'!L24</f>
        <v>0.23</v>
      </c>
      <c r="Q17" s="312">
        <f>'Data 1'!M24</f>
        <v>0.26</v>
      </c>
      <c r="R17" s="312">
        <f>'Data 1'!N24</f>
        <v>0.17</v>
      </c>
      <c r="S17" s="312">
        <f>'Data 1'!O24</f>
        <v>0.38</v>
      </c>
      <c r="T17" s="174"/>
      <c r="U17" s="312">
        <f>'Data 1'!Q24</f>
        <v>0.25</v>
      </c>
      <c r="V17" s="320">
        <f>(('Data 1'!Q24/'Data 1'!R24)-1)*100</f>
        <v>31.578947368421062</v>
      </c>
      <c r="W17" s="134"/>
      <c r="Y17" s="177"/>
      <c r="Z17" s="142"/>
      <c r="AA17" s="118"/>
      <c r="AB17" s="164"/>
    </row>
    <row r="18" spans="1:28" s="12" customFormat="1" ht="12.75" customHeight="1">
      <c r="A18" s="19"/>
      <c r="B18" s="20"/>
      <c r="D18" s="39"/>
      <c r="E18" s="309"/>
      <c r="F18" s="424" t="s">
        <v>221</v>
      </c>
      <c r="G18" s="309"/>
      <c r="H18" s="312">
        <f>'Data 1'!D25</f>
        <v>-0.11</v>
      </c>
      <c r="I18" s="312">
        <f>'Data 1'!E25</f>
        <v>-0.15</v>
      </c>
      <c r="J18" s="312">
        <f>'Data 1'!F25</f>
        <v>-7.0000000000000007E-2</v>
      </c>
      <c r="K18" s="312">
        <f>'Data 1'!G25</f>
        <v>-0.1</v>
      </c>
      <c r="L18" s="312">
        <f>'Data 1'!H25</f>
        <v>-0.08</v>
      </c>
      <c r="M18" s="312">
        <f>'Data 1'!I25</f>
        <v>-7.0000000000000007E-2</v>
      </c>
      <c r="N18" s="312">
        <f>'Data 1'!J25</f>
        <v>-7.0000000000000007E-2</v>
      </c>
      <c r="O18" s="312">
        <f>'Data 1'!K25</f>
        <v>-7.0000000000000007E-2</v>
      </c>
      <c r="P18" s="312">
        <f>'Data 1'!L25</f>
        <v>-7.0000000000000007E-2</v>
      </c>
      <c r="Q18" s="312">
        <f>'Data 1'!M25</f>
        <v>-0.13</v>
      </c>
      <c r="R18" s="312">
        <f>'Data 1'!N25</f>
        <v>-0.05</v>
      </c>
      <c r="S18" s="312">
        <f>'Data 1'!O25</f>
        <v>-0.1</v>
      </c>
      <c r="T18" s="174"/>
      <c r="U18" s="312">
        <f>'Data 1'!Q25</f>
        <v>-0.09</v>
      </c>
      <c r="V18" s="320">
        <f>(('Data 1'!Q25/'Data 1'!R25)-1)*100</f>
        <v>28.571428571428559</v>
      </c>
      <c r="W18" s="134"/>
      <c r="Y18" s="176"/>
      <c r="Z18" s="58"/>
      <c r="AA18" s="119"/>
      <c r="AB18" s="164"/>
    </row>
    <row r="19" spans="1:28" s="12" customFormat="1" ht="12.75" customHeight="1">
      <c r="A19" s="19"/>
      <c r="B19" s="20"/>
      <c r="C19" s="56"/>
      <c r="D19" s="56"/>
      <c r="E19" s="309"/>
      <c r="F19" s="424" t="s">
        <v>222</v>
      </c>
      <c r="G19" s="309"/>
      <c r="H19" s="312">
        <f>'Data 1'!D26</f>
        <v>-7.0000000000000007E-2</v>
      </c>
      <c r="I19" s="312">
        <f>'Data 1'!E26</f>
        <v>-7.0000000000000007E-2</v>
      </c>
      <c r="J19" s="312">
        <f>'Data 1'!F26</f>
        <v>-0.06</v>
      </c>
      <c r="K19" s="312">
        <f>'Data 1'!G26</f>
        <v>-0.06</v>
      </c>
      <c r="L19" s="312">
        <f>'Data 1'!H26</f>
        <v>-0.05</v>
      </c>
      <c r="M19" s="312">
        <f>'Data 1'!I26</f>
        <v>-0.05</v>
      </c>
      <c r="N19" s="312">
        <f>'Data 1'!J26</f>
        <v>-0.05</v>
      </c>
      <c r="O19" s="312">
        <f>'Data 1'!K26</f>
        <v>-0.05</v>
      </c>
      <c r="P19" s="312">
        <f>'Data 1'!L26</f>
        <v>-0.05</v>
      </c>
      <c r="Q19" s="312">
        <f>'Data 1'!M26</f>
        <v>-0.06</v>
      </c>
      <c r="R19" s="312">
        <f>'Data 1'!N26</f>
        <v>-0.06</v>
      </c>
      <c r="S19" s="312">
        <f>'Data 1'!O26</f>
        <v>-0.08</v>
      </c>
      <c r="T19" s="174"/>
      <c r="U19" s="312">
        <f>'Data 1'!Q26</f>
        <v>-0.06</v>
      </c>
      <c r="V19" s="320">
        <f>(('Data 1'!Q26/'Data 1'!R26)-1)*100</f>
        <v>0</v>
      </c>
      <c r="W19" s="134"/>
      <c r="Y19" s="176"/>
      <c r="Z19" s="142"/>
      <c r="AA19" s="119"/>
      <c r="AB19" s="164"/>
    </row>
    <row r="20" spans="1:28" s="12" customFormat="1" ht="12.75" customHeight="1">
      <c r="A20" s="19"/>
      <c r="B20" s="20"/>
      <c r="C20" s="56"/>
      <c r="D20" s="56"/>
      <c r="E20" s="309"/>
      <c r="F20" s="424" t="s">
        <v>129</v>
      </c>
      <c r="G20" s="309"/>
      <c r="H20" s="312">
        <f>'Data 1'!D27</f>
        <v>0.03</v>
      </c>
      <c r="I20" s="312">
        <f>'Data 1'!E27</f>
        <v>0</v>
      </c>
      <c r="J20" s="312">
        <f>'Data 1'!F27</f>
        <v>0</v>
      </c>
      <c r="K20" s="312">
        <f>'Data 1'!G27</f>
        <v>0.02</v>
      </c>
      <c r="L20" s="312">
        <f>'Data 1'!H27</f>
        <v>0.01</v>
      </c>
      <c r="M20" s="312">
        <f>'Data 1'!I27</f>
        <v>0.01</v>
      </c>
      <c r="N20" s="312">
        <f>'Data 1'!J27</f>
        <v>0</v>
      </c>
      <c r="O20" s="312">
        <f>'Data 1'!K27</f>
        <v>0.01</v>
      </c>
      <c r="P20" s="312">
        <f>'Data 1'!L27</f>
        <v>0.01</v>
      </c>
      <c r="Q20" s="312">
        <f>'Data 1'!M27</f>
        <v>0.01</v>
      </c>
      <c r="R20" s="312">
        <f>'Data 1'!N27</f>
        <v>0.03</v>
      </c>
      <c r="S20" s="312">
        <f>'Data 1'!O27</f>
        <v>0</v>
      </c>
      <c r="T20" s="174"/>
      <c r="U20" s="312">
        <f>'Data 1'!Q27</f>
        <v>0.01</v>
      </c>
      <c r="V20" s="320">
        <f>(('Data 1'!Q27/'Data 1'!R27)-1)*100</f>
        <v>0</v>
      </c>
      <c r="W20" s="247"/>
      <c r="Y20" s="176"/>
      <c r="Z20" s="142"/>
      <c r="AA20" s="119"/>
      <c r="AB20" s="164"/>
    </row>
    <row r="21" spans="1:28" s="12" customFormat="1">
      <c r="A21" s="16"/>
      <c r="B21" s="16"/>
      <c r="C21" s="56"/>
      <c r="D21" s="56"/>
      <c r="E21" s="309"/>
      <c r="F21" s="424" t="s">
        <v>326</v>
      </c>
      <c r="G21" s="309"/>
      <c r="H21" s="312">
        <f>'Data 1'!D28</f>
        <v>0</v>
      </c>
      <c r="I21" s="312">
        <f>'Data 1'!E28</f>
        <v>0</v>
      </c>
      <c r="J21" s="312">
        <f>'Data 1'!F28</f>
        <v>0</v>
      </c>
      <c r="K21" s="312">
        <f>'Data 1'!G28</f>
        <v>0</v>
      </c>
      <c r="L21" s="312">
        <f>'Data 1'!H28</f>
        <v>0</v>
      </c>
      <c r="M21" s="312">
        <f>'Data 1'!I28</f>
        <v>0</v>
      </c>
      <c r="N21" s="312">
        <f>'Data 1'!J28</f>
        <v>0</v>
      </c>
      <c r="O21" s="312">
        <f>'Data 1'!K28</f>
        <v>0</v>
      </c>
      <c r="P21" s="312">
        <f>'Data 1'!L28</f>
        <v>0</v>
      </c>
      <c r="Q21" s="312">
        <f>'Data 1'!M28</f>
        <v>0</v>
      </c>
      <c r="R21" s="312">
        <f>'Data 1'!N28</f>
        <v>0</v>
      </c>
      <c r="S21" s="312">
        <f>'Data 1'!O28</f>
        <v>0</v>
      </c>
      <c r="T21" s="174"/>
      <c r="U21" s="312">
        <f>'Data 1'!Q28</f>
        <v>0</v>
      </c>
      <c r="V21" s="320" t="s">
        <v>134</v>
      </c>
      <c r="W21" s="676"/>
      <c r="X21" s="137"/>
      <c r="Y21" s="172"/>
    </row>
    <row r="22" spans="1:28" s="12" customFormat="1">
      <c r="A22" s="16"/>
      <c r="B22" s="16"/>
      <c r="C22" s="56"/>
      <c r="D22" s="56"/>
      <c r="E22" s="313" t="s">
        <v>128</v>
      </c>
      <c r="F22" s="313"/>
      <c r="G22" s="313"/>
      <c r="H22" s="308">
        <f>'Data 1'!D46</f>
        <v>3.26</v>
      </c>
      <c r="I22" s="308">
        <f>'Data 1'!E46</f>
        <v>3.17</v>
      </c>
      <c r="J22" s="308">
        <f>'Data 1'!F46</f>
        <v>2.52</v>
      </c>
      <c r="K22" s="308">
        <f>'Data 1'!G46</f>
        <v>2.38</v>
      </c>
      <c r="L22" s="308">
        <f>'Data 1'!H46</f>
        <v>2.37</v>
      </c>
      <c r="M22" s="308">
        <f>'Data 1'!I46</f>
        <v>2.91</v>
      </c>
      <c r="N22" s="308">
        <f>'Data 1'!J46</f>
        <v>3.22</v>
      </c>
      <c r="O22" s="308">
        <f>'Data 1'!K46</f>
        <v>2.1800000000000002</v>
      </c>
      <c r="P22" s="308">
        <f>'Data 1'!L46</f>
        <v>2.41</v>
      </c>
      <c r="Q22" s="308">
        <f>'Data 1'!M46</f>
        <v>2.34</v>
      </c>
      <c r="R22" s="308">
        <f>'Data 1'!N46</f>
        <v>2.4900000000000002</v>
      </c>
      <c r="S22" s="308">
        <f>'Data 1'!O46</f>
        <v>3.07</v>
      </c>
      <c r="T22" s="174"/>
      <c r="U22" s="308">
        <f>'Data 1'!Q46</f>
        <v>2.71</v>
      </c>
      <c r="V22" s="319">
        <f>(('Data 1'!Q46/'Data 1'!Q67)-1)*100</f>
        <v>-1.8115942028985477</v>
      </c>
      <c r="W22" s="676"/>
      <c r="X22" s="137"/>
      <c r="Y22" s="172"/>
    </row>
    <row r="23" spans="1:28" s="12" customFormat="1">
      <c r="A23" s="16"/>
      <c r="B23" s="16"/>
      <c r="C23" s="56"/>
      <c r="D23" s="56"/>
      <c r="E23" s="313" t="s">
        <v>240</v>
      </c>
      <c r="F23" s="314"/>
      <c r="G23" s="314"/>
      <c r="H23" s="308">
        <f>'Data 1'!D47</f>
        <v>1.88</v>
      </c>
      <c r="I23" s="308">
        <f>'Data 1'!E47</f>
        <v>2.17</v>
      </c>
      <c r="J23" s="308">
        <f>'Data 1'!F47</f>
        <v>2.06</v>
      </c>
      <c r="K23" s="308">
        <f>'Data 1'!G47</f>
        <v>2.2799999999999998</v>
      </c>
      <c r="L23" s="308">
        <f>'Data 1'!H47</f>
        <v>2.15</v>
      </c>
      <c r="M23" s="308">
        <f>'Data 1'!I47</f>
        <v>2</v>
      </c>
      <c r="N23" s="308">
        <f>'Data 1'!J47</f>
        <v>1.93</v>
      </c>
      <c r="O23" s="308">
        <f>'Data 1'!K47</f>
        <v>1.99</v>
      </c>
      <c r="P23" s="308">
        <f>'Data 1'!L47</f>
        <v>2.14</v>
      </c>
      <c r="Q23" s="308">
        <f>'Data 1'!M47</f>
        <v>2.16</v>
      </c>
      <c r="R23" s="308">
        <f>'Data 1'!N47</f>
        <v>2.0699999999999998</v>
      </c>
      <c r="S23" s="308">
        <f>'Data 1'!O47</f>
        <v>1.85</v>
      </c>
      <c r="T23" s="174"/>
      <c r="U23" s="308">
        <f>'Data 1'!Q47</f>
        <v>2.0499999999999998</v>
      </c>
      <c r="V23" s="319">
        <f>(('Data 1'!Q47/'Data 1'!Q68)-1)*100</f>
        <v>6.2176165803108807</v>
      </c>
      <c r="W23" s="13"/>
      <c r="X23" s="110"/>
      <c r="Y23" s="172"/>
    </row>
    <row r="24" spans="1:28" s="12" customFormat="1">
      <c r="A24" s="16"/>
      <c r="B24" s="16"/>
      <c r="C24" s="16"/>
      <c r="D24" s="16"/>
      <c r="E24" s="306" t="s">
        <v>342</v>
      </c>
      <c r="F24" s="315"/>
      <c r="G24" s="316"/>
      <c r="H24" s="317">
        <f>'Data 1'!D50</f>
        <v>81.62</v>
      </c>
      <c r="I24" s="317">
        <f>'Data 1'!E50</f>
        <v>61.23</v>
      </c>
      <c r="J24" s="317">
        <f>'Data 1'!F50</f>
        <v>51.65</v>
      </c>
      <c r="K24" s="317">
        <f>'Data 1'!G50</f>
        <v>52.14</v>
      </c>
      <c r="L24" s="317">
        <f>'Data 1'!H50</f>
        <v>54.25</v>
      </c>
      <c r="M24" s="317">
        <f>'Data 1'!I50</f>
        <v>56.93</v>
      </c>
      <c r="N24" s="317">
        <f>'Data 1'!J50</f>
        <v>55.93</v>
      </c>
      <c r="O24" s="317">
        <f>'Data 1'!K50</f>
        <v>54.7</v>
      </c>
      <c r="P24" s="317">
        <f>'Data 1'!L50</f>
        <v>56.27</v>
      </c>
      <c r="Q24" s="317">
        <f>'Data 1'!M50</f>
        <v>64.87</v>
      </c>
      <c r="R24" s="317">
        <f>'Data 1'!N50</f>
        <v>66.8</v>
      </c>
      <c r="S24" s="317">
        <f>'Data 1'!O50</f>
        <v>67.31</v>
      </c>
      <c r="T24" s="174"/>
      <c r="U24" s="317">
        <f>'Data 1'!Q50</f>
        <v>60.55</v>
      </c>
      <c r="V24" s="318">
        <f>((U24/U25)-1)*100</f>
        <v>25.051631557207756</v>
      </c>
      <c r="W24" s="13"/>
      <c r="X24" s="137"/>
    </row>
    <row r="25" spans="1:28" s="12" customFormat="1" ht="16.5" customHeight="1">
      <c r="A25" s="16"/>
      <c r="B25" s="16"/>
      <c r="C25" s="16"/>
      <c r="D25" s="16"/>
      <c r="E25" s="306" t="s">
        <v>331</v>
      </c>
      <c r="F25" s="315"/>
      <c r="G25" s="316"/>
      <c r="H25" s="317">
        <f>'Data 1'!D71</f>
        <v>47.42</v>
      </c>
      <c r="I25" s="317">
        <f>'Data 1'!E71</f>
        <v>38.119999999999997</v>
      </c>
      <c r="J25" s="317">
        <f>'Data 1'!F71</f>
        <v>37.69</v>
      </c>
      <c r="K25" s="317">
        <f>'Data 1'!G71</f>
        <v>33.42</v>
      </c>
      <c r="L25" s="317">
        <f>'Data 1'!H71</f>
        <v>35.56</v>
      </c>
      <c r="M25" s="317">
        <f>'Data 1'!I71</f>
        <v>46.7</v>
      </c>
      <c r="N25" s="317">
        <f>'Data 1'!J71</f>
        <v>48.18</v>
      </c>
      <c r="O25" s="317">
        <f>'Data 1'!K71</f>
        <v>48.11</v>
      </c>
      <c r="P25" s="317">
        <f>'Data 1'!L71</f>
        <v>51.11</v>
      </c>
      <c r="Q25" s="317">
        <f>'Data 1'!M71</f>
        <v>61.21</v>
      </c>
      <c r="R25" s="317">
        <f>'Data 1'!N71</f>
        <v>63.87</v>
      </c>
      <c r="S25" s="317">
        <f>'Data 1'!O71</f>
        <v>68.959999999999994</v>
      </c>
      <c r="T25" s="174"/>
      <c r="U25" s="317">
        <f>'Data 1'!Q71</f>
        <v>48.42</v>
      </c>
      <c r="V25" s="321">
        <v>10</v>
      </c>
      <c r="X25" s="137"/>
    </row>
    <row r="26" spans="1:28" s="331" customFormat="1" ht="18.600000000000001" customHeight="1">
      <c r="A26" s="322"/>
      <c r="B26" s="322"/>
      <c r="C26" s="212"/>
      <c r="D26" s="322"/>
      <c r="E26" s="352" t="s">
        <v>236</v>
      </c>
      <c r="F26" s="116"/>
      <c r="G26" s="282"/>
      <c r="H26" s="116"/>
      <c r="I26" s="282"/>
      <c r="J26" s="116"/>
      <c r="K26" s="282"/>
      <c r="L26" s="116"/>
      <c r="M26" s="282"/>
      <c r="N26" s="116"/>
      <c r="O26" s="282"/>
      <c r="P26" s="116"/>
      <c r="Q26" s="282"/>
      <c r="R26" s="116"/>
      <c r="S26" s="282"/>
      <c r="T26" s="136"/>
      <c r="U26" s="135"/>
      <c r="V26" s="165"/>
      <c r="W26" s="329"/>
      <c r="X26" s="330"/>
      <c r="Y26" s="329"/>
    </row>
    <row r="27" spans="1:28">
      <c r="E27" s="353" t="s">
        <v>316</v>
      </c>
      <c r="F27" s="323"/>
      <c r="G27" s="324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6"/>
      <c r="U27" s="327"/>
      <c r="V27" s="328"/>
    </row>
    <row r="28" spans="1:28" ht="16.149999999999999" customHeight="1">
      <c r="E28" s="332" t="s">
        <v>237</v>
      </c>
      <c r="F28" s="333"/>
      <c r="G28" s="334"/>
      <c r="H28" s="335">
        <f>'Data 1'!D51/1000</f>
        <v>23054.073153999998</v>
      </c>
      <c r="I28" s="335">
        <f>'Data 1'!E51/1000</f>
        <v>19942.324665</v>
      </c>
      <c r="J28" s="335">
        <f>'Data 1'!F51/1000</f>
        <v>21063.493094999998</v>
      </c>
      <c r="K28" s="335">
        <f>'Data 1'!G51/1000</f>
        <v>18913.940050999998</v>
      </c>
      <c r="L28" s="335">
        <f>'Data 1'!H51/1000</f>
        <v>20171.667076999998</v>
      </c>
      <c r="M28" s="335">
        <f>'Data 1'!I51/1000</f>
        <v>21663.518438000003</v>
      </c>
      <c r="N28" s="335">
        <f>'Data 1'!J51/1000</f>
        <v>22396.019155000002</v>
      </c>
      <c r="O28" s="335">
        <f>'Data 1'!K51/1000</f>
        <v>21754.733244999999</v>
      </c>
      <c r="P28" s="335">
        <f>'Data 1'!L51/1000</f>
        <v>20122.245394000001</v>
      </c>
      <c r="Q28" s="335">
        <f>'Data 1'!M51/1000</f>
        <v>20087.682897999999</v>
      </c>
      <c r="R28" s="335">
        <f>'Data 1'!N51/1000</f>
        <v>20870.638943999998</v>
      </c>
      <c r="S28" s="335">
        <f>'Data 1'!O51/1000</f>
        <v>22134.643344</v>
      </c>
      <c r="T28" s="119"/>
      <c r="U28" s="335">
        <f>SUM(H28:S28)</f>
        <v>252174.97946</v>
      </c>
      <c r="V28" s="110"/>
    </row>
    <row r="29" spans="1:28">
      <c r="E29" s="352" t="s">
        <v>332</v>
      </c>
      <c r="H29" s="214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</row>
    <row r="30" spans="1:28" s="12" customFormat="1" ht="16.5" customHeight="1">
      <c r="A30" s="16"/>
      <c r="B30" s="16"/>
      <c r="C30" s="16"/>
      <c r="D30" s="16"/>
      <c r="E30" s="13"/>
      <c r="F30" s="13"/>
      <c r="G30" s="213"/>
      <c r="H30" s="274">
        <f>'Data 1'!D50-H24</f>
        <v>0</v>
      </c>
      <c r="I30" s="274">
        <f>'Data 1'!E50-I24</f>
        <v>0</v>
      </c>
      <c r="J30" s="274">
        <f>'Data 1'!F50-J24</f>
        <v>0</v>
      </c>
      <c r="K30" s="274">
        <f>'Data 1'!G50-K24</f>
        <v>0</v>
      </c>
      <c r="L30" s="274">
        <f>'Data 1'!H50-L24</f>
        <v>0</v>
      </c>
      <c r="M30" s="274">
        <f>'Data 1'!I50-M24</f>
        <v>0</v>
      </c>
      <c r="N30" s="274">
        <f>'Data 1'!J50-N24</f>
        <v>0</v>
      </c>
      <c r="O30" s="274">
        <f>'Data 1'!K50-O24</f>
        <v>0</v>
      </c>
      <c r="P30" s="274">
        <f>'Data 1'!L50-P24</f>
        <v>0</v>
      </c>
      <c r="Q30" s="274">
        <f>'Data 1'!M50-Q24</f>
        <v>0</v>
      </c>
      <c r="R30" s="274">
        <f>'Data 1'!N50-R24</f>
        <v>0</v>
      </c>
      <c r="S30" s="274">
        <f>'Data 1'!O50-S24</f>
        <v>0</v>
      </c>
      <c r="T30" s="274">
        <f>'Data 1'!P50-T24</f>
        <v>0</v>
      </c>
      <c r="U30" s="274">
        <f>'Data 1'!Q50</f>
        <v>60.55</v>
      </c>
      <c r="V30" s="13"/>
      <c r="X30" s="137"/>
    </row>
    <row r="31" spans="1:28"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W31" s="168"/>
      <c r="X31" s="134"/>
    </row>
    <row r="32" spans="1:28">
      <c r="E32" s="115"/>
      <c r="F32" s="116"/>
      <c r="G32" s="117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6"/>
      <c r="U32" s="135"/>
      <c r="V32" s="165"/>
      <c r="W32" s="168"/>
    </row>
    <row r="33" spans="5:23"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 s="58"/>
      <c r="W33" s="168"/>
    </row>
    <row r="34" spans="5:23"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 s="219"/>
      <c r="W34" s="168"/>
    </row>
    <row r="35" spans="5:23"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 s="220"/>
      <c r="W35" s="168"/>
    </row>
    <row r="36" spans="5:23"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5:23"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</row>
    <row r="38" spans="5:23"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</row>
    <row r="39" spans="5:23">
      <c r="H39" s="214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</row>
    <row r="40" spans="5:23">
      <c r="H40" s="214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</row>
    <row r="41" spans="5:23">
      <c r="H41" s="214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</row>
    <row r="42" spans="5:23">
      <c r="H42" s="214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</row>
    <row r="43" spans="5:23">
      <c r="H43" s="214"/>
      <c r="I43" s="215"/>
      <c r="J43" s="215"/>
      <c r="K43" s="215"/>
      <c r="L43" s="215"/>
      <c r="M43" s="215"/>
      <c r="N43" s="215"/>
      <c r="O43" s="215"/>
      <c r="P43" s="215"/>
      <c r="Q43" s="215"/>
      <c r="R43" s="215"/>
      <c r="S43" s="215"/>
    </row>
    <row r="44" spans="5:23">
      <c r="H44" s="214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</row>
    <row r="45" spans="5:23">
      <c r="H45" s="216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7"/>
    </row>
    <row r="46" spans="5:23"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</row>
    <row r="47" spans="5:23"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</row>
    <row r="48" spans="5:23"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</row>
    <row r="49" spans="8:20"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</row>
    <row r="50" spans="8:20"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</row>
    <row r="51" spans="8:20"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</row>
    <row r="69" spans="2:2">
      <c r="B69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5">
    <mergeCell ref="E7:G7"/>
    <mergeCell ref="G2:V2"/>
    <mergeCell ref="G3:V3"/>
    <mergeCell ref="C7:C10"/>
    <mergeCell ref="C11:C14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93" orientation="landscape" horizontalDpi="300" verticalDpi="300" r:id="rId1"/>
  <headerFooter alignWithMargins="0">
    <oddFooter>&amp;R&amp;A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autoPageBreaks="0"/>
  </sheetPr>
  <dimension ref="A1:AL373"/>
  <sheetViews>
    <sheetView showGridLines="0" showRowColHeaders="0" showOutlineSymbols="0" topLeftCell="A2" zoomScaleNormal="100" workbookViewId="0">
      <selection activeCell="F23" sqref="F23:G23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9" style="13" customWidth="1"/>
    <col min="6" max="6" width="6.140625" style="13" customWidth="1"/>
    <col min="7" max="7" width="6" style="13" customWidth="1"/>
    <col min="8" max="8" width="5.140625" style="13" customWidth="1"/>
    <col min="9" max="9" width="0.85546875" style="13" customWidth="1"/>
    <col min="10" max="10" width="0.28515625" style="13" customWidth="1"/>
    <col min="11" max="11" width="9.42578125" style="13" customWidth="1"/>
    <col min="12" max="12" width="6.28515625" style="13" customWidth="1"/>
    <col min="13" max="13" width="0.85546875" style="13" customWidth="1"/>
    <col min="14" max="14" width="6.5703125" style="218" customWidth="1"/>
    <col min="15" max="15" width="7.140625" style="218" customWidth="1"/>
    <col min="16" max="16" width="6.28515625" style="218" customWidth="1"/>
    <col min="17" max="17" width="1.140625" style="218" customWidth="1"/>
    <col min="18" max="18" width="6.5703125" style="13" customWidth="1"/>
    <col min="19" max="19" width="7.140625" style="13" customWidth="1"/>
    <col min="20" max="20" width="7" style="13" customWidth="1"/>
    <col min="21" max="21" width="2.28515625" style="70" customWidth="1"/>
    <col min="22" max="29" width="5.140625" style="70" customWidth="1"/>
    <col min="30" max="38" width="3.85546875" style="70" customWidth="1"/>
    <col min="39" max="16384" width="11.42578125" style="13"/>
  </cols>
  <sheetData>
    <row r="1" spans="1:38" s="16" customFormat="1" ht="0.6" customHeight="1"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</row>
    <row r="2" spans="1:38" s="16" customFormat="1" ht="21" customHeight="1">
      <c r="E2" s="750" t="s">
        <v>79</v>
      </c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67"/>
      <c r="V2" s="67"/>
      <c r="W2" s="68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</row>
    <row r="3" spans="1:38" s="16" customFormat="1" ht="15" customHeight="1">
      <c r="E3" s="751" t="s">
        <v>339</v>
      </c>
      <c r="F3" s="751"/>
      <c r="G3" s="751"/>
      <c r="H3" s="751"/>
      <c r="I3" s="751"/>
      <c r="J3" s="751"/>
      <c r="K3" s="751"/>
      <c r="L3" s="751"/>
      <c r="M3" s="751"/>
      <c r="N3" s="751"/>
      <c r="O3" s="751"/>
      <c r="P3" s="751"/>
      <c r="Q3" s="751"/>
      <c r="R3" s="751"/>
      <c r="S3" s="751"/>
      <c r="T3" s="751"/>
      <c r="U3" s="67"/>
      <c r="V3" s="67"/>
      <c r="W3" s="68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</row>
    <row r="4" spans="1:38" s="19" customFormat="1" ht="19.899999999999999" customHeight="1">
      <c r="B4" s="20"/>
      <c r="C4" s="21" t="str">
        <f>Indice!C4</f>
        <v>Mercados eléctricos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</row>
    <row r="5" spans="1:38" s="19" customFormat="1" ht="12.6" customHeight="1">
      <c r="B5" s="20"/>
      <c r="C5" s="22"/>
      <c r="U5" s="69"/>
      <c r="V5" s="69"/>
      <c r="W5" s="69"/>
      <c r="X5" s="69"/>
      <c r="Y5" s="69"/>
      <c r="Z5" s="82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1:38" s="19" customFormat="1" ht="13.15" customHeight="1">
      <c r="B6" s="20"/>
      <c r="C6" s="25"/>
      <c r="D6" s="39"/>
      <c r="E6" s="39"/>
      <c r="F6" s="3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</row>
    <row r="7" spans="1:38" s="12" customFormat="1">
      <c r="A7" s="19"/>
      <c r="B7" s="20"/>
      <c r="C7" s="753" t="s">
        <v>198</v>
      </c>
      <c r="D7" s="39"/>
      <c r="E7" s="9"/>
      <c r="F7" s="766"/>
      <c r="G7" s="766"/>
      <c r="H7" s="766"/>
      <c r="I7" s="766"/>
      <c r="J7" s="766"/>
      <c r="K7" s="766"/>
      <c r="L7" s="766"/>
      <c r="M7" s="50"/>
      <c r="N7" s="760" t="s">
        <v>28</v>
      </c>
      <c r="O7" s="760"/>
      <c r="P7" s="760"/>
      <c r="Q7" s="760"/>
      <c r="R7" s="760"/>
      <c r="S7" s="760"/>
      <c r="T7" s="760"/>
      <c r="U7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</row>
    <row r="8" spans="1:38" s="12" customFormat="1">
      <c r="A8" s="19"/>
      <c r="B8" s="20"/>
      <c r="C8" s="753"/>
      <c r="D8" s="39"/>
      <c r="E8" s="9"/>
      <c r="F8" s="760" t="s">
        <v>219</v>
      </c>
      <c r="G8" s="760"/>
      <c r="H8" s="760"/>
      <c r="I8" s="760"/>
      <c r="J8" s="760"/>
      <c r="K8" s="760"/>
      <c r="L8" s="760"/>
      <c r="M8" s="50"/>
      <c r="N8" s="776" t="s">
        <v>63</v>
      </c>
      <c r="O8" s="776"/>
      <c r="P8" s="776"/>
      <c r="Q8" s="50"/>
      <c r="R8" s="776" t="s">
        <v>64</v>
      </c>
      <c r="S8" s="776"/>
      <c r="T8" s="776"/>
      <c r="U8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</row>
    <row r="9" spans="1:38" s="12" customFormat="1">
      <c r="A9" s="19"/>
      <c r="B9" s="20"/>
      <c r="C9" s="41"/>
      <c r="D9" s="39"/>
      <c r="E9" s="9"/>
      <c r="F9" s="51"/>
      <c r="G9" s="51" t="s">
        <v>220</v>
      </c>
      <c r="H9" s="51"/>
      <c r="I9" s="50"/>
      <c r="J9" s="776" t="s">
        <v>84</v>
      </c>
      <c r="K9" s="776"/>
      <c r="L9" s="776"/>
      <c r="M9" s="50"/>
      <c r="N9" s="778" t="s">
        <v>173</v>
      </c>
      <c r="O9" s="776" t="s">
        <v>82</v>
      </c>
      <c r="P9" s="776"/>
      <c r="Q9" s="50"/>
      <c r="R9" s="778" t="s">
        <v>173</v>
      </c>
      <c r="S9" s="777" t="s">
        <v>82</v>
      </c>
      <c r="T9" s="777"/>
      <c r="U9" s="14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</row>
    <row r="10" spans="1:38" s="12" customFormat="1" ht="23.25" customHeight="1">
      <c r="A10" s="19"/>
      <c r="B10" s="20"/>
      <c r="D10" s="39"/>
      <c r="E10" s="53"/>
      <c r="F10" s="54" t="s">
        <v>63</v>
      </c>
      <c r="G10" s="52" t="s">
        <v>64</v>
      </c>
      <c r="H10" s="52" t="s">
        <v>3</v>
      </c>
      <c r="I10" s="52"/>
      <c r="J10" s="52"/>
      <c r="K10" s="201" t="s">
        <v>165</v>
      </c>
      <c r="L10" s="51" t="s">
        <v>73</v>
      </c>
      <c r="M10" s="51"/>
      <c r="N10" s="764"/>
      <c r="O10" s="51" t="s">
        <v>207</v>
      </c>
      <c r="P10" s="50" t="s">
        <v>73</v>
      </c>
      <c r="Q10" s="51"/>
      <c r="R10" s="764"/>
      <c r="S10" s="51" t="s">
        <v>208</v>
      </c>
      <c r="T10" s="51" t="s">
        <v>73</v>
      </c>
      <c r="U10" s="14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</row>
    <row r="11" spans="1:38" s="12" customFormat="1" ht="12.75" customHeight="1">
      <c r="A11" s="19"/>
      <c r="B11" s="20"/>
      <c r="C11" s="56"/>
      <c r="D11" s="39"/>
      <c r="E11" s="339" t="s">
        <v>51</v>
      </c>
      <c r="F11" s="371">
        <f>'Data 2'!D126</f>
        <v>712.5</v>
      </c>
      <c r="G11" s="371">
        <f>'Data 2'!E126</f>
        <v>520</v>
      </c>
      <c r="H11" s="355">
        <f>F11+G11</f>
        <v>1232.5</v>
      </c>
      <c r="I11" s="372"/>
      <c r="J11" s="373"/>
      <c r="K11" s="363">
        <f>'Data 2'!H126</f>
        <v>19.84</v>
      </c>
      <c r="L11" s="374">
        <f>'Data 2'!I126</f>
        <v>60.68</v>
      </c>
      <c r="M11" s="375"/>
      <c r="N11" s="372">
        <f>'Data 2'!D162</f>
        <v>114.1</v>
      </c>
      <c r="O11" s="374">
        <f>'Data 2'!H162</f>
        <v>75.31</v>
      </c>
      <c r="P11" s="374">
        <f>'Data 2'!G162</f>
        <v>109.12003384489999</v>
      </c>
      <c r="Q11" s="375"/>
      <c r="R11" s="372">
        <f>'Data 2'!E162</f>
        <v>108</v>
      </c>
      <c r="S11" s="374">
        <f>'Data 2'!J162</f>
        <v>65.8</v>
      </c>
      <c r="T11" s="374">
        <f>'Data 2'!I162</f>
        <v>402.00020224489998</v>
      </c>
      <c r="U11" s="71"/>
      <c r="V11" s="107"/>
      <c r="W11" s="86"/>
      <c r="X11" s="86"/>
      <c r="Y11" s="86"/>
      <c r="Z11" s="56"/>
      <c r="AA11" s="86"/>
      <c r="AB11" s="56"/>
      <c r="AC11" s="86"/>
      <c r="AD11" s="243"/>
      <c r="AE11" s="243"/>
      <c r="AF11" s="243"/>
      <c r="AG11" s="243"/>
      <c r="AH11" s="243"/>
      <c r="AI11" s="243"/>
      <c r="AJ11" s="243"/>
      <c r="AK11" s="243"/>
      <c r="AL11" s="243"/>
    </row>
    <row r="12" spans="1:38" s="12" customFormat="1" ht="12.75" customHeight="1">
      <c r="A12" s="19"/>
      <c r="B12" s="20"/>
      <c r="D12" s="39"/>
      <c r="E12" s="339" t="s">
        <v>52</v>
      </c>
      <c r="F12" s="371">
        <f>'Data 2'!D127</f>
        <v>690.1</v>
      </c>
      <c r="G12" s="371">
        <f>'Data 2'!E127</f>
        <v>516.9</v>
      </c>
      <c r="H12" s="355">
        <f t="shared" ref="H12:H22" si="0">F12+G12</f>
        <v>1207</v>
      </c>
      <c r="I12" s="372"/>
      <c r="J12" s="373"/>
      <c r="K12" s="363">
        <f>'Data 2'!H127</f>
        <v>15.13</v>
      </c>
      <c r="L12" s="374">
        <f>'Data 2'!I127</f>
        <v>79.599999999999994</v>
      </c>
      <c r="M12" s="375"/>
      <c r="N12" s="372">
        <f>'Data 2'!D163</f>
        <v>123.1</v>
      </c>
      <c r="O12" s="374">
        <f>'Data 2'!H163</f>
        <v>56.12</v>
      </c>
      <c r="P12" s="374">
        <f>'Data 2'!G163</f>
        <v>101.45997147830001</v>
      </c>
      <c r="Q12" s="375"/>
      <c r="R12" s="372">
        <f>'Data 2'!E163</f>
        <v>65.099999999999994</v>
      </c>
      <c r="S12" s="374">
        <f>'Data 2'!J163</f>
        <v>39.869999999999997</v>
      </c>
      <c r="T12" s="374">
        <f>'Data 2'!I163</f>
        <v>180.23622047239999</v>
      </c>
      <c r="U12" s="71"/>
      <c r="V12" s="107"/>
      <c r="W12" s="86"/>
      <c r="X12" s="86"/>
      <c r="Y12" s="86"/>
      <c r="Z12" s="56"/>
      <c r="AA12" s="86"/>
      <c r="AB12" s="56"/>
      <c r="AC12" s="86"/>
      <c r="AD12" s="243"/>
      <c r="AE12" s="243"/>
      <c r="AF12" s="243"/>
      <c r="AG12" s="243"/>
      <c r="AH12" s="243"/>
      <c r="AI12" s="243"/>
      <c r="AJ12" s="243"/>
      <c r="AK12" s="243"/>
      <c r="AL12" s="243"/>
    </row>
    <row r="13" spans="1:38" s="12" customFormat="1" ht="12.75" customHeight="1">
      <c r="A13" s="19"/>
      <c r="B13" s="20"/>
      <c r="C13" s="56"/>
      <c r="D13" s="39"/>
      <c r="E13" s="339" t="s">
        <v>53</v>
      </c>
      <c r="F13" s="371">
        <f>'Data 2'!D128</f>
        <v>679.8</v>
      </c>
      <c r="G13" s="371">
        <f>'Data 2'!E128</f>
        <v>513.6</v>
      </c>
      <c r="H13" s="355">
        <f t="shared" si="0"/>
        <v>1193.4000000000001</v>
      </c>
      <c r="I13" s="372"/>
      <c r="J13" s="373"/>
      <c r="K13" s="363">
        <f>'Data 2'!H128</f>
        <v>11.55</v>
      </c>
      <c r="L13" s="374">
        <f>'Data 2'!I128</f>
        <v>55.1</v>
      </c>
      <c r="M13" s="375"/>
      <c r="N13" s="372">
        <f>'Data 2'!D164</f>
        <v>142.9</v>
      </c>
      <c r="O13" s="374">
        <f>'Data 2'!H164</f>
        <v>47.87</v>
      </c>
      <c r="P13" s="374">
        <f>'Data 2'!G164</f>
        <v>177.7699981861</v>
      </c>
      <c r="Q13" s="375"/>
      <c r="R13" s="372">
        <f>'Data 2'!E164</f>
        <v>65.099999999999994</v>
      </c>
      <c r="S13" s="374">
        <f>'Data 2'!J164</f>
        <v>31.86</v>
      </c>
      <c r="T13" s="374">
        <f>'Data 2'!I164</f>
        <v>70</v>
      </c>
      <c r="U13" s="71"/>
      <c r="V13" s="107"/>
      <c r="W13" s="86"/>
      <c r="X13" s="86"/>
      <c r="Y13" s="86"/>
      <c r="Z13" s="56"/>
      <c r="AA13" s="86"/>
      <c r="AB13" s="56"/>
      <c r="AC13" s="86"/>
      <c r="AD13" s="243"/>
      <c r="AE13" s="243"/>
      <c r="AF13" s="243"/>
      <c r="AG13" s="243"/>
      <c r="AH13" s="243"/>
      <c r="AI13" s="243"/>
      <c r="AJ13" s="243"/>
      <c r="AK13" s="243"/>
      <c r="AL13" s="243"/>
    </row>
    <row r="14" spans="1:38" s="12" customFormat="1" ht="12.75" customHeight="1">
      <c r="A14" s="19"/>
      <c r="B14" s="20"/>
      <c r="C14" s="56"/>
      <c r="D14" s="39"/>
      <c r="E14" s="339" t="s">
        <v>54</v>
      </c>
      <c r="F14" s="371">
        <f>'Data 2'!D129</f>
        <v>667.8</v>
      </c>
      <c r="G14" s="371">
        <f>'Data 2'!E129</f>
        <v>505</v>
      </c>
      <c r="H14" s="355">
        <f t="shared" si="0"/>
        <v>1172.8</v>
      </c>
      <c r="I14" s="372"/>
      <c r="J14" s="373"/>
      <c r="K14" s="363">
        <f>'Data 2'!H129</f>
        <v>14.66</v>
      </c>
      <c r="L14" s="374">
        <f>'Data 2'!I129</f>
        <v>66.8</v>
      </c>
      <c r="M14" s="375"/>
      <c r="N14" s="372">
        <f>'Data 2'!D165</f>
        <v>143.30000000000001</v>
      </c>
      <c r="O14" s="374">
        <f>'Data 2'!H165</f>
        <v>48.85</v>
      </c>
      <c r="P14" s="374">
        <f>'Data 2'!G165</f>
        <v>61.979789647399997</v>
      </c>
      <c r="Q14" s="375"/>
      <c r="R14" s="372">
        <f>'Data 2'!E165</f>
        <v>56.8</v>
      </c>
      <c r="S14" s="374">
        <f>'Data 2'!J165</f>
        <v>33.549999999999997</v>
      </c>
      <c r="T14" s="374">
        <f>'Data 2'!I165</f>
        <v>55.348837209300001</v>
      </c>
      <c r="U14" s="71"/>
      <c r="V14" s="107"/>
      <c r="W14" s="86"/>
      <c r="X14" s="86"/>
      <c r="Y14" s="86"/>
      <c r="Z14" s="56"/>
      <c r="AA14" s="86"/>
      <c r="AB14" s="56"/>
      <c r="AC14" s="86"/>
      <c r="AD14" s="243"/>
      <c r="AE14" s="243"/>
      <c r="AF14" s="243"/>
      <c r="AG14" s="243"/>
      <c r="AH14" s="243"/>
      <c r="AI14" s="243"/>
      <c r="AJ14" s="243"/>
      <c r="AK14" s="243"/>
      <c r="AL14" s="243"/>
    </row>
    <row r="15" spans="1:38" s="12" customFormat="1" ht="12.75" customHeight="1">
      <c r="A15" s="19"/>
      <c r="B15" s="20"/>
      <c r="C15" s="121"/>
      <c r="D15" s="39"/>
      <c r="E15" s="339" t="s">
        <v>55</v>
      </c>
      <c r="F15" s="371">
        <f>'Data 2'!D130</f>
        <v>657.6</v>
      </c>
      <c r="G15" s="371">
        <f>'Data 2'!E130</f>
        <v>508.8</v>
      </c>
      <c r="H15" s="355">
        <f t="shared" si="0"/>
        <v>1166.4000000000001</v>
      </c>
      <c r="I15" s="372"/>
      <c r="J15" s="373"/>
      <c r="K15" s="363">
        <f>'Data 2'!H130</f>
        <v>14.25</v>
      </c>
      <c r="L15" s="374">
        <f>'Data 2'!I130</f>
        <v>35.85</v>
      </c>
      <c r="M15" s="375"/>
      <c r="N15" s="372">
        <f>'Data 2'!D166</f>
        <v>124.7</v>
      </c>
      <c r="O15" s="374">
        <f>'Data 2'!H166</f>
        <v>50.73</v>
      </c>
      <c r="P15" s="374">
        <f>'Data 2'!G166</f>
        <v>74.000509943899999</v>
      </c>
      <c r="Q15" s="375"/>
      <c r="R15" s="372">
        <f>'Data 2'!E166</f>
        <v>67.2</v>
      </c>
      <c r="S15" s="374">
        <f>'Data 2'!J166</f>
        <v>39.82</v>
      </c>
      <c r="T15" s="374">
        <f>'Data 2'!I166</f>
        <v>71.100029406000004</v>
      </c>
      <c r="U15" s="71"/>
      <c r="V15" s="107"/>
      <c r="W15" s="86"/>
      <c r="X15" s="86"/>
      <c r="Y15" s="86"/>
      <c r="Z15" s="56"/>
      <c r="AA15" s="86"/>
      <c r="AB15" s="56"/>
      <c r="AC15" s="86"/>
      <c r="AD15" s="243"/>
      <c r="AE15" s="243"/>
      <c r="AF15" s="243"/>
      <c r="AG15" s="243"/>
      <c r="AH15" s="243"/>
      <c r="AI15" s="243"/>
      <c r="AJ15" s="243"/>
      <c r="AK15" s="243"/>
      <c r="AL15" s="243"/>
    </row>
    <row r="16" spans="1:38" s="12" customFormat="1" ht="12.75" customHeight="1">
      <c r="A16" s="19"/>
      <c r="B16" s="20"/>
      <c r="D16" s="39"/>
      <c r="E16" s="339" t="s">
        <v>56</v>
      </c>
      <c r="F16" s="371">
        <f>'Data 2'!D131</f>
        <v>680.8</v>
      </c>
      <c r="G16" s="371">
        <f>'Data 2'!E131</f>
        <v>519.5</v>
      </c>
      <c r="H16" s="355">
        <f t="shared" si="0"/>
        <v>1200.3</v>
      </c>
      <c r="I16" s="372"/>
      <c r="J16" s="373"/>
      <c r="K16" s="363">
        <f>'Data 2'!H131</f>
        <v>11.92</v>
      </c>
      <c r="L16" s="374">
        <f>'Data 2'!I131</f>
        <v>32.47</v>
      </c>
      <c r="M16" s="375"/>
      <c r="N16" s="372">
        <f>'Data 2'!D167</f>
        <v>94.6</v>
      </c>
      <c r="O16" s="374">
        <f>'Data 2'!H167</f>
        <v>52.55</v>
      </c>
      <c r="P16" s="374">
        <f>'Data 2'!G167</f>
        <v>67</v>
      </c>
      <c r="Q16" s="375"/>
      <c r="R16" s="372">
        <f>'Data 2'!E167</f>
        <v>87.8</v>
      </c>
      <c r="S16" s="374">
        <f>'Data 2'!J167</f>
        <v>42.38</v>
      </c>
      <c r="T16" s="374">
        <f>'Data 2'!I167</f>
        <v>100</v>
      </c>
      <c r="U16" s="71"/>
      <c r="V16" s="107"/>
      <c r="W16" s="86"/>
      <c r="X16" s="86"/>
      <c r="Y16" s="86"/>
      <c r="Z16" s="56"/>
      <c r="AA16" s="86"/>
      <c r="AB16" s="56"/>
      <c r="AC16" s="86"/>
      <c r="AD16" s="243"/>
      <c r="AE16" s="243"/>
      <c r="AF16" s="243"/>
      <c r="AG16" s="243"/>
      <c r="AH16" s="243"/>
      <c r="AI16" s="243"/>
      <c r="AJ16" s="243"/>
      <c r="AK16" s="243"/>
      <c r="AL16" s="243"/>
    </row>
    <row r="17" spans="1:38" s="12" customFormat="1" ht="12.75" customHeight="1">
      <c r="A17" s="16"/>
      <c r="B17" s="16"/>
      <c r="C17" s="16"/>
      <c r="D17" s="16"/>
      <c r="E17" s="339" t="s">
        <v>57</v>
      </c>
      <c r="F17" s="371">
        <f>'Data 2'!D132</f>
        <v>681.7</v>
      </c>
      <c r="G17" s="371">
        <f>'Data 2'!E132</f>
        <v>510.7</v>
      </c>
      <c r="H17" s="355">
        <f t="shared" si="0"/>
        <v>1192.4000000000001</v>
      </c>
      <c r="I17" s="372"/>
      <c r="J17" s="373"/>
      <c r="K17" s="363">
        <f>'Data 2'!H132</f>
        <v>10.33</v>
      </c>
      <c r="L17" s="374">
        <f>'Data 2'!I132</f>
        <v>26.34</v>
      </c>
      <c r="M17" s="375"/>
      <c r="N17" s="372">
        <f>'Data 2'!D168</f>
        <v>85.7</v>
      </c>
      <c r="O17" s="374">
        <f>'Data 2'!H168</f>
        <v>50.08</v>
      </c>
      <c r="P17" s="374">
        <f>'Data 2'!G168</f>
        <v>65.000510047899994</v>
      </c>
      <c r="Q17" s="375"/>
      <c r="R17" s="372">
        <f>'Data 2'!E168</f>
        <v>115.5</v>
      </c>
      <c r="S17" s="374">
        <f>'Data 2'!J168</f>
        <v>40.01</v>
      </c>
      <c r="T17" s="374">
        <f>'Data 2'!I168</f>
        <v>180.30018984340001</v>
      </c>
      <c r="U17" s="71"/>
      <c r="V17" s="107"/>
      <c r="W17" s="86"/>
      <c r="X17" s="86"/>
      <c r="Y17" s="86"/>
      <c r="Z17" s="56"/>
      <c r="AA17" s="86"/>
      <c r="AB17" s="56"/>
      <c r="AC17" s="86"/>
      <c r="AD17" s="243"/>
      <c r="AE17" s="243"/>
      <c r="AF17" s="243"/>
      <c r="AG17" s="243"/>
      <c r="AH17" s="243"/>
      <c r="AI17" s="243"/>
      <c r="AJ17" s="243"/>
      <c r="AK17" s="243"/>
      <c r="AL17" s="243"/>
    </row>
    <row r="18" spans="1:38" s="12" customFormat="1" ht="12.75" customHeight="1">
      <c r="A18" s="16"/>
      <c r="B18" s="16"/>
      <c r="C18" s="16"/>
      <c r="D18" s="16"/>
      <c r="E18" s="339" t="s">
        <v>58</v>
      </c>
      <c r="F18" s="371">
        <f>'Data 2'!D133</f>
        <v>685.1</v>
      </c>
      <c r="G18" s="371">
        <f>'Data 2'!E133</f>
        <v>512.1</v>
      </c>
      <c r="H18" s="355">
        <f t="shared" si="0"/>
        <v>1197.2</v>
      </c>
      <c r="I18" s="372"/>
      <c r="J18" s="373"/>
      <c r="K18" s="363">
        <f>'Data 2'!H133</f>
        <v>10.64</v>
      </c>
      <c r="L18" s="374">
        <f>'Data 2'!I133</f>
        <v>26.95</v>
      </c>
      <c r="M18" s="375"/>
      <c r="N18" s="372">
        <f>'Data 2'!D169</f>
        <v>81.5</v>
      </c>
      <c r="O18" s="374">
        <f>'Data 2'!H169</f>
        <v>47.76</v>
      </c>
      <c r="P18" s="374">
        <f>'Data 2'!G169</f>
        <v>68.150069846299999</v>
      </c>
      <c r="Q18" s="375"/>
      <c r="R18" s="372">
        <f>'Data 2'!E169</f>
        <v>110.9</v>
      </c>
      <c r="S18" s="374">
        <f>'Data 2'!J169</f>
        <v>38.090000000000003</v>
      </c>
      <c r="T18" s="374">
        <f>'Data 2'!I169</f>
        <v>70</v>
      </c>
      <c r="U18" s="71"/>
      <c r="V18" s="107"/>
      <c r="W18" s="86"/>
      <c r="X18" s="86"/>
      <c r="Y18" s="86"/>
      <c r="Z18" s="56"/>
      <c r="AA18" s="86"/>
      <c r="AB18" s="56"/>
      <c r="AC18" s="86"/>
      <c r="AD18" s="243"/>
      <c r="AE18" s="243"/>
      <c r="AF18" s="243"/>
      <c r="AG18" s="243"/>
      <c r="AH18" s="243"/>
      <c r="AI18" s="243"/>
      <c r="AJ18" s="243"/>
      <c r="AK18" s="243"/>
      <c r="AL18" s="243"/>
    </row>
    <row r="19" spans="1:38" s="12" customFormat="1" ht="12.75" customHeight="1">
      <c r="A19" s="16"/>
      <c r="B19" s="16"/>
      <c r="C19" s="16"/>
      <c r="D19" s="16"/>
      <c r="E19" s="339" t="s">
        <v>59</v>
      </c>
      <c r="F19" s="371">
        <f>'Data 2'!D134</f>
        <v>666.5</v>
      </c>
      <c r="G19" s="371">
        <f>'Data 2'!E134</f>
        <v>507.3</v>
      </c>
      <c r="H19" s="355">
        <f t="shared" si="0"/>
        <v>1173.8</v>
      </c>
      <c r="I19" s="372"/>
      <c r="J19" s="373"/>
      <c r="K19" s="363">
        <f>'Data 2'!H134</f>
        <v>10.72</v>
      </c>
      <c r="L19" s="374">
        <f>'Data 2'!I134</f>
        <v>35.21</v>
      </c>
      <c r="M19" s="375"/>
      <c r="N19" s="372">
        <f>'Data 2'!D170</f>
        <v>75.099999999999994</v>
      </c>
      <c r="O19" s="374">
        <f>'Data 2'!H170</f>
        <v>50.45</v>
      </c>
      <c r="P19" s="374">
        <f>'Data 2'!G170</f>
        <v>68.759964698600001</v>
      </c>
      <c r="Q19" s="375"/>
      <c r="R19" s="372">
        <f>'Data 2'!E170</f>
        <v>109.9</v>
      </c>
      <c r="S19" s="374">
        <f>'Data 2'!J170</f>
        <v>39</v>
      </c>
      <c r="T19" s="374">
        <f>'Data 2'!I170</f>
        <v>62.239886495900002</v>
      </c>
      <c r="U19" s="71"/>
      <c r="V19" s="107"/>
      <c r="W19" s="86"/>
      <c r="X19" s="86"/>
      <c r="Y19" s="86"/>
      <c r="Z19" s="56"/>
      <c r="AA19" s="86"/>
      <c r="AB19" s="56"/>
      <c r="AC19" s="86"/>
      <c r="AD19" s="243"/>
      <c r="AE19" s="243"/>
      <c r="AF19" s="243"/>
      <c r="AG19" s="243"/>
      <c r="AH19" s="243"/>
      <c r="AI19" s="243"/>
      <c r="AJ19" s="243"/>
      <c r="AK19" s="243"/>
      <c r="AL19" s="243"/>
    </row>
    <row r="20" spans="1:38" s="12" customFormat="1" ht="12.75" customHeight="1">
      <c r="A20" s="16"/>
      <c r="B20" s="16"/>
      <c r="C20" s="16"/>
      <c r="D20" s="16"/>
      <c r="E20" s="339" t="s">
        <v>60</v>
      </c>
      <c r="F20" s="371">
        <f>'Data 2'!D135</f>
        <v>687</v>
      </c>
      <c r="G20" s="371">
        <f>'Data 2'!E135</f>
        <v>513.6</v>
      </c>
      <c r="H20" s="355">
        <f t="shared" si="0"/>
        <v>1200.5999999999999</v>
      </c>
      <c r="I20" s="372"/>
      <c r="J20" s="373"/>
      <c r="K20" s="363">
        <f>'Data 2'!H135</f>
        <v>17.149999999999999</v>
      </c>
      <c r="L20" s="374">
        <f>'Data 2'!I135</f>
        <v>58.11</v>
      </c>
      <c r="M20" s="375"/>
      <c r="N20" s="372">
        <f>'Data 2'!D171</f>
        <v>65.099999999999994</v>
      </c>
      <c r="O20" s="374">
        <f>'Data 2'!H171</f>
        <v>58.36</v>
      </c>
      <c r="P20" s="374">
        <f>'Data 2'!G171</f>
        <v>78.2600276382</v>
      </c>
      <c r="Q20" s="375"/>
      <c r="R20" s="372">
        <f>'Data 2'!E171</f>
        <v>138.1</v>
      </c>
      <c r="S20" s="374">
        <f>'Data 2'!J171</f>
        <v>45.2</v>
      </c>
      <c r="T20" s="374">
        <f>'Data 2'!I171</f>
        <v>70</v>
      </c>
      <c r="U20" s="71"/>
      <c r="V20" s="107"/>
      <c r="W20" s="86"/>
      <c r="X20" s="86"/>
      <c r="Y20" s="86"/>
      <c r="Z20" s="56"/>
      <c r="AA20" s="86"/>
      <c r="AB20" s="56"/>
      <c r="AC20" s="86"/>
      <c r="AD20" s="243"/>
      <c r="AE20" s="243"/>
      <c r="AF20" s="243"/>
      <c r="AG20" s="243"/>
      <c r="AH20" s="243"/>
      <c r="AI20" s="243"/>
      <c r="AJ20" s="243"/>
      <c r="AK20" s="243"/>
      <c r="AL20" s="243"/>
    </row>
    <row r="21" spans="1:38" ht="12.75" customHeight="1">
      <c r="E21" s="339" t="s">
        <v>61</v>
      </c>
      <c r="F21" s="371">
        <f>'Data 2'!D136</f>
        <v>674.3</v>
      </c>
      <c r="G21" s="371">
        <f>'Data 2'!E136</f>
        <v>515.5</v>
      </c>
      <c r="H21" s="355">
        <f t="shared" si="0"/>
        <v>1189.8</v>
      </c>
      <c r="I21" s="372"/>
      <c r="J21" s="373"/>
      <c r="K21" s="363">
        <f>'Data 2'!H136</f>
        <v>13.7</v>
      </c>
      <c r="L21" s="374">
        <f>'Data 2'!I136</f>
        <v>64.16</v>
      </c>
      <c r="M21" s="375"/>
      <c r="N21" s="372">
        <f>'Data 2'!D172</f>
        <v>72.3</v>
      </c>
      <c r="O21" s="374">
        <f>'Data 2'!H172</f>
        <v>62.38</v>
      </c>
      <c r="P21" s="374">
        <f>'Data 2'!G172</f>
        <v>89.960144809900001</v>
      </c>
      <c r="Q21" s="375"/>
      <c r="R21" s="372">
        <f>'Data 2'!E172</f>
        <v>138.30000000000001</v>
      </c>
      <c r="S21" s="374">
        <f>'Data 2'!J172</f>
        <v>53.37</v>
      </c>
      <c r="T21" s="374">
        <f>'Data 2'!I172</f>
        <v>9999.0043763676003</v>
      </c>
      <c r="U21" s="71"/>
      <c r="V21" s="168"/>
      <c r="W21" s="86"/>
      <c r="X21" s="86"/>
      <c r="Y21" s="86"/>
      <c r="Z21" s="56"/>
      <c r="AA21" s="86"/>
      <c r="AB21" s="56"/>
      <c r="AC21" s="86"/>
      <c r="AD21" s="243"/>
      <c r="AE21" s="243"/>
      <c r="AF21" s="243"/>
      <c r="AG21" s="243"/>
      <c r="AH21" s="243"/>
      <c r="AI21" s="243"/>
      <c r="AJ21" s="243"/>
      <c r="AK21" s="243"/>
      <c r="AL21" s="243"/>
    </row>
    <row r="22" spans="1:38" ht="12.75" customHeight="1">
      <c r="E22" s="343" t="s">
        <v>62</v>
      </c>
      <c r="F22" s="376">
        <f>'Data 2'!D137</f>
        <v>695.8</v>
      </c>
      <c r="G22" s="376">
        <f>'Data 2'!E137</f>
        <v>519.9</v>
      </c>
      <c r="H22" s="377">
        <f t="shared" si="0"/>
        <v>1215.6999999999998</v>
      </c>
      <c r="I22" s="378"/>
      <c r="J22" s="373"/>
      <c r="K22" s="379">
        <f>'Data 2'!H137</f>
        <v>21.61</v>
      </c>
      <c r="L22" s="380">
        <f>'Data 2'!I137</f>
        <v>84.87</v>
      </c>
      <c r="M22" s="381"/>
      <c r="N22" s="382">
        <f>'Data 2'!D173</f>
        <v>81</v>
      </c>
      <c r="O22" s="380">
        <f>'Data 2'!H173</f>
        <v>61.84</v>
      </c>
      <c r="P22" s="380">
        <f>'Data 2'!G173</f>
        <v>110</v>
      </c>
      <c r="Q22" s="375"/>
      <c r="R22" s="382">
        <f>'Data 2'!E173</f>
        <v>148.80000000000001</v>
      </c>
      <c r="S22" s="380">
        <f>'Data 2'!J173</f>
        <v>51.57</v>
      </c>
      <c r="T22" s="380">
        <f>'Data 2'!I173</f>
        <v>97.040247678</v>
      </c>
      <c r="U22" s="71"/>
      <c r="V22" s="168"/>
      <c r="W22" s="86"/>
      <c r="X22" s="86"/>
      <c r="Y22" s="86"/>
      <c r="Z22" s="56"/>
      <c r="AA22" s="86"/>
      <c r="AB22" s="56"/>
      <c r="AC22" s="86"/>
      <c r="AD22" s="243"/>
      <c r="AE22" s="243"/>
      <c r="AF22" s="243"/>
      <c r="AG22" s="243"/>
      <c r="AH22" s="243"/>
      <c r="AI22" s="243"/>
      <c r="AJ22" s="243"/>
      <c r="AK22" s="243"/>
      <c r="AL22" s="243"/>
    </row>
    <row r="23" spans="1:38" ht="16.5" customHeight="1">
      <c r="E23" s="345" t="s">
        <v>186</v>
      </c>
      <c r="F23" s="383">
        <f>'Data 2'!D138</f>
        <v>681.6</v>
      </c>
      <c r="G23" s="383">
        <f>'Data 2'!E138</f>
        <v>513.6</v>
      </c>
      <c r="H23" s="384">
        <f>G23+F23</f>
        <v>1195.2</v>
      </c>
      <c r="I23" s="385"/>
      <c r="J23" s="373"/>
      <c r="K23" s="368">
        <f>'Data 2'!H138</f>
        <v>14.33</v>
      </c>
      <c r="L23" s="386">
        <f>'Data 2'!I138</f>
        <v>84.87</v>
      </c>
      <c r="M23" s="387"/>
      <c r="N23" s="385">
        <f>SUM(N11:N22)</f>
        <v>1203.4000000000001</v>
      </c>
      <c r="O23" s="386">
        <f>'Data 2'!H174</f>
        <v>54.787080771148396</v>
      </c>
      <c r="P23" s="386">
        <f>'Data 2'!G174</f>
        <v>177.7699981861</v>
      </c>
      <c r="Q23" s="388"/>
      <c r="R23" s="385">
        <f>'Data 2'!E174</f>
        <v>1211.5</v>
      </c>
      <c r="S23" s="386">
        <f>'Data 2'!J174</f>
        <v>44.991146512587697</v>
      </c>
      <c r="T23" s="386">
        <f>'Data 2'!I174</f>
        <v>9999.0043763676003</v>
      </c>
      <c r="U23" s="71"/>
      <c r="V23" s="168"/>
      <c r="W23" s="56"/>
      <c r="X23" s="86"/>
      <c r="Y23" s="86"/>
      <c r="Z23" s="56"/>
      <c r="AA23" s="86"/>
      <c r="AB23" s="56"/>
      <c r="AC23" s="86"/>
      <c r="AD23" s="243"/>
      <c r="AE23" s="243"/>
      <c r="AF23" s="243"/>
      <c r="AG23" s="243"/>
      <c r="AH23" s="243"/>
      <c r="AI23" s="243"/>
      <c r="AJ23" s="243"/>
      <c r="AK23" s="243"/>
      <c r="AL23" s="243"/>
    </row>
    <row r="24" spans="1:38" ht="16.149999999999999" customHeight="1">
      <c r="E24" s="780" t="s">
        <v>188</v>
      </c>
      <c r="F24" s="780"/>
      <c r="G24" s="780"/>
      <c r="H24" s="780"/>
      <c r="I24" s="780"/>
      <c r="J24" s="780"/>
      <c r="K24" s="780"/>
      <c r="L24" s="780"/>
      <c r="M24" s="780"/>
      <c r="N24" s="780"/>
      <c r="O24" s="780"/>
      <c r="P24" s="780"/>
      <c r="Q24" s="780"/>
      <c r="R24" s="780"/>
      <c r="S24" s="780"/>
      <c r="T24" s="780"/>
    </row>
    <row r="25" spans="1:38">
      <c r="E25" s="780" t="s">
        <v>189</v>
      </c>
      <c r="F25" s="780"/>
      <c r="G25" s="780"/>
      <c r="H25" s="780"/>
      <c r="I25" s="780"/>
      <c r="J25" s="780"/>
      <c r="K25" s="780"/>
      <c r="L25" s="780"/>
      <c r="M25" s="780"/>
      <c r="N25" s="780"/>
      <c r="O25" s="780"/>
      <c r="P25" s="780"/>
      <c r="Q25" s="780"/>
      <c r="R25" s="780"/>
      <c r="S25" s="780"/>
      <c r="T25" s="780"/>
    </row>
    <row r="28" spans="1:38">
      <c r="V28" s="239"/>
    </row>
    <row r="29" spans="1:38">
      <c r="V29" s="239"/>
    </row>
    <row r="30" spans="1:38">
      <c r="V30" s="239"/>
    </row>
    <row r="31" spans="1:38">
      <c r="V31" s="239"/>
    </row>
    <row r="32" spans="1:38">
      <c r="V32" s="239"/>
    </row>
    <row r="33" spans="8:22">
      <c r="V33" s="239"/>
    </row>
    <row r="34" spans="8:22">
      <c r="V34" s="239"/>
    </row>
    <row r="35" spans="8:22">
      <c r="V35" s="239"/>
    </row>
    <row r="36" spans="8:22">
      <c r="V36" s="239"/>
    </row>
    <row r="37" spans="8:22">
      <c r="V37" s="239"/>
    </row>
    <row r="38" spans="8:22">
      <c r="V38" s="239"/>
    </row>
    <row r="39" spans="8:22">
      <c r="V39" s="239"/>
    </row>
    <row r="40" spans="8:22">
      <c r="H40" s="247"/>
      <c r="K40" s="168"/>
      <c r="L40" s="168"/>
      <c r="N40" s="168"/>
      <c r="P40" s="248"/>
    </row>
    <row r="41" spans="8:22">
      <c r="K41" s="168"/>
      <c r="L41" s="168"/>
      <c r="N41" s="168"/>
      <c r="P41" s="248"/>
    </row>
    <row r="42" spans="8:22">
      <c r="K42" s="168"/>
      <c r="L42" s="168"/>
      <c r="N42" s="168"/>
      <c r="P42" s="249"/>
      <c r="T42" s="112"/>
    </row>
    <row r="43" spans="8:22">
      <c r="K43" s="168"/>
      <c r="L43" s="168"/>
      <c r="N43" s="168"/>
      <c r="P43" s="249"/>
      <c r="T43" s="112"/>
    </row>
    <row r="44" spans="8:22">
      <c r="K44" s="168"/>
      <c r="L44" s="168"/>
      <c r="N44" s="168"/>
      <c r="P44" s="249"/>
      <c r="T44" s="112"/>
    </row>
    <row r="45" spans="8:22">
      <c r="K45" s="168"/>
      <c r="L45" s="168"/>
      <c r="P45" s="249"/>
      <c r="T45" s="112"/>
    </row>
    <row r="46" spans="8:22">
      <c r="P46" s="249"/>
      <c r="T46" s="112"/>
    </row>
    <row r="47" spans="8:22">
      <c r="P47" s="249"/>
      <c r="T47" s="112"/>
    </row>
    <row r="48" spans="8:22">
      <c r="P48" s="249"/>
      <c r="T48" s="112"/>
    </row>
    <row r="49" spans="16:20">
      <c r="P49" s="249"/>
      <c r="T49" s="112"/>
    </row>
    <row r="50" spans="16:20">
      <c r="P50" s="249"/>
      <c r="T50" s="112"/>
    </row>
    <row r="51" spans="16:20">
      <c r="P51" s="249"/>
      <c r="T51" s="112"/>
    </row>
    <row r="52" spans="16:20">
      <c r="P52" s="249"/>
      <c r="T52" s="112"/>
    </row>
    <row r="53" spans="16:20">
      <c r="P53" s="249"/>
      <c r="T53" s="112"/>
    </row>
    <row r="54" spans="16:20">
      <c r="P54" s="248"/>
    </row>
    <row r="55" spans="16:20">
      <c r="P55" s="248"/>
    </row>
    <row r="56" spans="16:20">
      <c r="P56" s="248"/>
    </row>
    <row r="57" spans="16:20">
      <c r="P57" s="248"/>
    </row>
    <row r="58" spans="16:20">
      <c r="P58" s="248"/>
    </row>
    <row r="59" spans="16:20">
      <c r="P59" s="248"/>
    </row>
    <row r="60" spans="16:20">
      <c r="P60" s="248"/>
    </row>
    <row r="61" spans="16:20">
      <c r="P61" s="248"/>
    </row>
    <row r="62" spans="16:20">
      <c r="P62" s="248"/>
    </row>
    <row r="63" spans="16:20">
      <c r="P63" s="248"/>
    </row>
    <row r="64" spans="16:20">
      <c r="P64" s="248"/>
    </row>
    <row r="65" spans="16:16">
      <c r="P65" s="248"/>
    </row>
    <row r="66" spans="16:16">
      <c r="P66" s="248"/>
    </row>
    <row r="67" spans="16:16">
      <c r="P67" s="248"/>
    </row>
    <row r="68" spans="16:16">
      <c r="P68" s="248"/>
    </row>
    <row r="69" spans="16:16">
      <c r="P69" s="248"/>
    </row>
    <row r="70" spans="16:16">
      <c r="P70" s="248"/>
    </row>
    <row r="71" spans="16:16">
      <c r="P71" s="248"/>
    </row>
    <row r="72" spans="16:16">
      <c r="P72" s="248"/>
    </row>
    <row r="73" spans="16:16">
      <c r="P73" s="248"/>
    </row>
    <row r="74" spans="16:16">
      <c r="P74" s="248"/>
    </row>
    <row r="75" spans="16:16">
      <c r="P75" s="248"/>
    </row>
    <row r="76" spans="16:16">
      <c r="P76" s="248"/>
    </row>
    <row r="77" spans="16:16">
      <c r="P77" s="248"/>
    </row>
    <row r="78" spans="16:16">
      <c r="P78" s="248"/>
    </row>
    <row r="79" spans="16:16">
      <c r="P79" s="248"/>
    </row>
    <row r="80" spans="16:16">
      <c r="P80" s="248"/>
    </row>
    <row r="81" spans="2:16">
      <c r="P81" s="248"/>
    </row>
    <row r="82" spans="2:16">
      <c r="B82" s="96"/>
      <c r="P82" s="248"/>
    </row>
    <row r="83" spans="2:16">
      <c r="P83" s="248"/>
    </row>
    <row r="84" spans="2:16">
      <c r="P84" s="248"/>
    </row>
    <row r="85" spans="2:16">
      <c r="P85" s="248"/>
    </row>
    <row r="86" spans="2:16">
      <c r="P86" s="248"/>
    </row>
    <row r="87" spans="2:16">
      <c r="P87" s="248"/>
    </row>
    <row r="88" spans="2:16">
      <c r="P88" s="248"/>
    </row>
    <row r="89" spans="2:16">
      <c r="P89" s="248"/>
    </row>
    <row r="90" spans="2:16">
      <c r="P90" s="248"/>
    </row>
    <row r="91" spans="2:16">
      <c r="P91" s="248"/>
    </row>
    <row r="92" spans="2:16">
      <c r="P92" s="248"/>
    </row>
    <row r="93" spans="2:16">
      <c r="P93" s="248"/>
    </row>
    <row r="94" spans="2:16">
      <c r="P94" s="248"/>
    </row>
    <row r="95" spans="2:16">
      <c r="P95" s="248"/>
    </row>
    <row r="96" spans="2:16">
      <c r="P96" s="248"/>
    </row>
    <row r="97" spans="16:16">
      <c r="P97" s="248"/>
    </row>
    <row r="98" spans="16:16">
      <c r="P98" s="248"/>
    </row>
    <row r="99" spans="16:16">
      <c r="P99" s="248"/>
    </row>
    <row r="100" spans="16:16">
      <c r="P100" s="248"/>
    </row>
    <row r="101" spans="16:16">
      <c r="P101" s="248"/>
    </row>
    <row r="102" spans="16:16">
      <c r="P102" s="248"/>
    </row>
    <row r="103" spans="16:16">
      <c r="P103" s="248"/>
    </row>
    <row r="104" spans="16:16">
      <c r="P104" s="248"/>
    </row>
    <row r="105" spans="16:16">
      <c r="P105" s="248"/>
    </row>
    <row r="106" spans="16:16">
      <c r="P106" s="248"/>
    </row>
    <row r="107" spans="16:16">
      <c r="P107" s="248"/>
    </row>
    <row r="108" spans="16:16">
      <c r="P108" s="248"/>
    </row>
    <row r="109" spans="16:16">
      <c r="P109" s="248"/>
    </row>
    <row r="110" spans="16:16">
      <c r="P110" s="248"/>
    </row>
    <row r="111" spans="16:16">
      <c r="P111" s="248"/>
    </row>
    <row r="112" spans="16:16">
      <c r="P112" s="248"/>
    </row>
    <row r="113" spans="16:16">
      <c r="P113" s="248"/>
    </row>
    <row r="114" spans="16:16">
      <c r="P114" s="248"/>
    </row>
    <row r="115" spans="16:16">
      <c r="P115" s="248"/>
    </row>
    <row r="116" spans="16:16">
      <c r="P116" s="248"/>
    </row>
    <row r="117" spans="16:16">
      <c r="P117" s="248"/>
    </row>
    <row r="118" spans="16:16">
      <c r="P118" s="248"/>
    </row>
    <row r="119" spans="16:16">
      <c r="P119" s="248"/>
    </row>
    <row r="120" spans="16:16">
      <c r="P120" s="248"/>
    </row>
    <row r="121" spans="16:16">
      <c r="P121" s="248"/>
    </row>
    <row r="122" spans="16:16">
      <c r="P122" s="248"/>
    </row>
    <row r="123" spans="16:16">
      <c r="P123" s="248"/>
    </row>
    <row r="124" spans="16:16">
      <c r="P124" s="248"/>
    </row>
    <row r="125" spans="16:16">
      <c r="P125" s="248"/>
    </row>
    <row r="126" spans="16:16">
      <c r="P126" s="248"/>
    </row>
    <row r="127" spans="16:16">
      <c r="P127" s="248"/>
    </row>
    <row r="128" spans="16:16">
      <c r="P128" s="248"/>
    </row>
    <row r="129" spans="16:16">
      <c r="P129" s="248"/>
    </row>
    <row r="130" spans="16:16">
      <c r="P130" s="248"/>
    </row>
    <row r="131" spans="16:16">
      <c r="P131" s="248"/>
    </row>
    <row r="132" spans="16:16">
      <c r="P132" s="248"/>
    </row>
    <row r="133" spans="16:16">
      <c r="P133" s="248"/>
    </row>
    <row r="134" spans="16:16">
      <c r="P134" s="248"/>
    </row>
    <row r="135" spans="16:16">
      <c r="P135" s="248"/>
    </row>
    <row r="136" spans="16:16">
      <c r="P136" s="248"/>
    </row>
    <row r="137" spans="16:16">
      <c r="P137" s="248"/>
    </row>
    <row r="138" spans="16:16">
      <c r="P138" s="248"/>
    </row>
    <row r="139" spans="16:16">
      <c r="P139" s="248"/>
    </row>
    <row r="140" spans="16:16">
      <c r="P140" s="248"/>
    </row>
    <row r="141" spans="16:16">
      <c r="P141" s="248"/>
    </row>
    <row r="142" spans="16:16">
      <c r="P142" s="248"/>
    </row>
    <row r="143" spans="16:16">
      <c r="P143" s="248"/>
    </row>
    <row r="144" spans="16:16">
      <c r="P144" s="248"/>
    </row>
    <row r="145" spans="16:16">
      <c r="P145" s="248"/>
    </row>
    <row r="146" spans="16:16">
      <c r="P146" s="248"/>
    </row>
    <row r="147" spans="16:16">
      <c r="P147" s="248"/>
    </row>
    <row r="148" spans="16:16">
      <c r="P148" s="248"/>
    </row>
    <row r="149" spans="16:16">
      <c r="P149" s="248"/>
    </row>
    <row r="150" spans="16:16">
      <c r="P150" s="248"/>
    </row>
    <row r="151" spans="16:16">
      <c r="P151" s="248"/>
    </row>
    <row r="152" spans="16:16">
      <c r="P152" s="248"/>
    </row>
    <row r="153" spans="16:16">
      <c r="P153" s="248"/>
    </row>
    <row r="154" spans="16:16">
      <c r="P154" s="248"/>
    </row>
    <row r="155" spans="16:16">
      <c r="P155" s="248"/>
    </row>
    <row r="156" spans="16:16">
      <c r="P156" s="248"/>
    </row>
    <row r="157" spans="16:16">
      <c r="P157" s="248"/>
    </row>
    <row r="158" spans="16:16">
      <c r="P158" s="248"/>
    </row>
    <row r="159" spans="16:16">
      <c r="P159" s="248"/>
    </row>
    <row r="160" spans="16:16">
      <c r="P160" s="248"/>
    </row>
    <row r="161" spans="16:16">
      <c r="P161" s="248"/>
    </row>
    <row r="162" spans="16:16">
      <c r="P162" s="248"/>
    </row>
    <row r="163" spans="16:16">
      <c r="P163" s="248"/>
    </row>
    <row r="164" spans="16:16">
      <c r="P164" s="248"/>
    </row>
    <row r="165" spans="16:16">
      <c r="P165" s="248"/>
    </row>
    <row r="166" spans="16:16">
      <c r="P166" s="248"/>
    </row>
    <row r="167" spans="16:16">
      <c r="P167" s="248"/>
    </row>
    <row r="168" spans="16:16">
      <c r="P168" s="248"/>
    </row>
    <row r="169" spans="16:16">
      <c r="P169" s="248"/>
    </row>
    <row r="170" spans="16:16">
      <c r="P170" s="248"/>
    </row>
    <row r="171" spans="16:16">
      <c r="P171" s="248"/>
    </row>
    <row r="172" spans="16:16">
      <c r="P172" s="248"/>
    </row>
    <row r="173" spans="16:16">
      <c r="P173" s="248"/>
    </row>
    <row r="174" spans="16:16">
      <c r="P174" s="248"/>
    </row>
    <row r="175" spans="16:16">
      <c r="P175" s="248"/>
    </row>
    <row r="176" spans="16:16">
      <c r="P176" s="248"/>
    </row>
    <row r="177" spans="16:16">
      <c r="P177" s="248"/>
    </row>
    <row r="178" spans="16:16">
      <c r="P178" s="248"/>
    </row>
    <row r="179" spans="16:16">
      <c r="P179" s="248"/>
    </row>
    <row r="180" spans="16:16">
      <c r="P180" s="248"/>
    </row>
    <row r="181" spans="16:16">
      <c r="P181" s="248"/>
    </row>
    <row r="182" spans="16:16">
      <c r="P182" s="248"/>
    </row>
    <row r="183" spans="16:16">
      <c r="P183" s="248"/>
    </row>
    <row r="184" spans="16:16">
      <c r="P184" s="248"/>
    </row>
    <row r="185" spans="16:16">
      <c r="P185" s="248"/>
    </row>
    <row r="186" spans="16:16">
      <c r="P186" s="248"/>
    </row>
    <row r="187" spans="16:16">
      <c r="P187" s="248"/>
    </row>
    <row r="188" spans="16:16">
      <c r="P188" s="248"/>
    </row>
    <row r="189" spans="16:16">
      <c r="P189" s="248"/>
    </row>
    <row r="190" spans="16:16">
      <c r="P190" s="248"/>
    </row>
    <row r="191" spans="16:16">
      <c r="P191" s="248"/>
    </row>
    <row r="192" spans="16:16">
      <c r="P192" s="248"/>
    </row>
    <row r="193" spans="16:16">
      <c r="P193" s="248"/>
    </row>
    <row r="194" spans="16:16">
      <c r="P194" s="248"/>
    </row>
    <row r="195" spans="16:16">
      <c r="P195" s="248"/>
    </row>
    <row r="196" spans="16:16">
      <c r="P196" s="248"/>
    </row>
    <row r="197" spans="16:16">
      <c r="P197" s="248"/>
    </row>
    <row r="198" spans="16:16">
      <c r="P198" s="248"/>
    </row>
    <row r="199" spans="16:16">
      <c r="P199" s="248"/>
    </row>
    <row r="200" spans="16:16">
      <c r="P200" s="248"/>
    </row>
    <row r="201" spans="16:16">
      <c r="P201" s="248"/>
    </row>
    <row r="202" spans="16:16">
      <c r="P202" s="248"/>
    </row>
    <row r="203" spans="16:16">
      <c r="P203" s="248"/>
    </row>
    <row r="204" spans="16:16">
      <c r="P204" s="248"/>
    </row>
    <row r="205" spans="16:16">
      <c r="P205" s="248"/>
    </row>
    <row r="206" spans="16:16">
      <c r="P206" s="248"/>
    </row>
    <row r="207" spans="16:16">
      <c r="P207" s="248"/>
    </row>
    <row r="208" spans="16:16">
      <c r="P208" s="248"/>
    </row>
    <row r="209" spans="16:16">
      <c r="P209" s="248"/>
    </row>
    <row r="210" spans="16:16">
      <c r="P210" s="248"/>
    </row>
    <row r="211" spans="16:16">
      <c r="P211" s="248"/>
    </row>
    <row r="212" spans="16:16">
      <c r="P212" s="248"/>
    </row>
    <row r="213" spans="16:16">
      <c r="P213" s="248"/>
    </row>
    <row r="214" spans="16:16">
      <c r="P214" s="248"/>
    </row>
    <row r="215" spans="16:16">
      <c r="P215" s="248"/>
    </row>
    <row r="216" spans="16:16">
      <c r="P216" s="248"/>
    </row>
    <row r="217" spans="16:16">
      <c r="P217" s="248"/>
    </row>
    <row r="218" spans="16:16">
      <c r="P218" s="248"/>
    </row>
    <row r="219" spans="16:16">
      <c r="P219" s="248"/>
    </row>
    <row r="220" spans="16:16">
      <c r="P220" s="248"/>
    </row>
    <row r="221" spans="16:16">
      <c r="P221" s="248"/>
    </row>
    <row r="222" spans="16:16">
      <c r="P222" s="248"/>
    </row>
    <row r="223" spans="16:16">
      <c r="P223" s="248"/>
    </row>
    <row r="224" spans="16:16">
      <c r="P224" s="248"/>
    </row>
    <row r="225" spans="16:16">
      <c r="P225" s="248"/>
    </row>
    <row r="226" spans="16:16">
      <c r="P226" s="248"/>
    </row>
    <row r="227" spans="16:16">
      <c r="P227" s="248"/>
    </row>
    <row r="228" spans="16:16">
      <c r="P228" s="248"/>
    </row>
    <row r="229" spans="16:16">
      <c r="P229" s="248"/>
    </row>
    <row r="230" spans="16:16">
      <c r="P230" s="248"/>
    </row>
    <row r="231" spans="16:16">
      <c r="P231" s="248"/>
    </row>
    <row r="232" spans="16:16">
      <c r="P232" s="248"/>
    </row>
    <row r="233" spans="16:16">
      <c r="P233" s="248"/>
    </row>
    <row r="234" spans="16:16">
      <c r="P234" s="248"/>
    </row>
    <row r="235" spans="16:16">
      <c r="P235" s="248"/>
    </row>
    <row r="236" spans="16:16">
      <c r="P236" s="248"/>
    </row>
    <row r="237" spans="16:16">
      <c r="P237" s="248"/>
    </row>
    <row r="238" spans="16:16">
      <c r="P238" s="248"/>
    </row>
    <row r="239" spans="16:16">
      <c r="P239" s="248"/>
    </row>
    <row r="240" spans="16:16">
      <c r="P240" s="248"/>
    </row>
    <row r="241" spans="16:16">
      <c r="P241" s="248"/>
    </row>
    <row r="242" spans="16:16">
      <c r="P242" s="248"/>
    </row>
    <row r="243" spans="16:16">
      <c r="P243" s="248"/>
    </row>
    <row r="244" spans="16:16">
      <c r="P244" s="248"/>
    </row>
    <row r="245" spans="16:16">
      <c r="P245" s="248"/>
    </row>
    <row r="246" spans="16:16">
      <c r="P246" s="248"/>
    </row>
    <row r="247" spans="16:16">
      <c r="P247" s="248"/>
    </row>
    <row r="248" spans="16:16">
      <c r="P248" s="248"/>
    </row>
    <row r="249" spans="16:16">
      <c r="P249" s="248"/>
    </row>
    <row r="250" spans="16:16">
      <c r="P250" s="248"/>
    </row>
    <row r="251" spans="16:16">
      <c r="P251" s="248"/>
    </row>
    <row r="252" spans="16:16">
      <c r="P252" s="248"/>
    </row>
    <row r="253" spans="16:16">
      <c r="P253" s="248"/>
    </row>
    <row r="254" spans="16:16">
      <c r="P254" s="248"/>
    </row>
    <row r="255" spans="16:16">
      <c r="P255" s="248"/>
    </row>
    <row r="256" spans="16:16">
      <c r="P256" s="248"/>
    </row>
    <row r="257" spans="16:16">
      <c r="P257" s="248"/>
    </row>
    <row r="258" spans="16:16">
      <c r="P258" s="248"/>
    </row>
    <row r="259" spans="16:16">
      <c r="P259" s="248"/>
    </row>
    <row r="260" spans="16:16">
      <c r="P260" s="248"/>
    </row>
    <row r="261" spans="16:16">
      <c r="P261" s="248"/>
    </row>
    <row r="262" spans="16:16">
      <c r="P262" s="248"/>
    </row>
    <row r="263" spans="16:16">
      <c r="P263" s="248"/>
    </row>
    <row r="264" spans="16:16">
      <c r="P264" s="248"/>
    </row>
    <row r="265" spans="16:16">
      <c r="P265" s="248"/>
    </row>
    <row r="266" spans="16:16">
      <c r="P266" s="248"/>
    </row>
    <row r="267" spans="16:16">
      <c r="P267" s="248"/>
    </row>
    <row r="268" spans="16:16">
      <c r="P268" s="248"/>
    </row>
    <row r="269" spans="16:16">
      <c r="P269" s="248"/>
    </row>
    <row r="270" spans="16:16">
      <c r="P270" s="248"/>
    </row>
    <row r="271" spans="16:16">
      <c r="P271" s="248"/>
    </row>
    <row r="272" spans="16:16">
      <c r="P272" s="248"/>
    </row>
    <row r="273" spans="16:16">
      <c r="P273" s="248"/>
    </row>
    <row r="274" spans="16:16">
      <c r="P274" s="248"/>
    </row>
    <row r="275" spans="16:16">
      <c r="P275" s="248"/>
    </row>
    <row r="276" spans="16:16">
      <c r="P276" s="248"/>
    </row>
    <row r="277" spans="16:16">
      <c r="P277" s="248"/>
    </row>
    <row r="278" spans="16:16">
      <c r="P278" s="248"/>
    </row>
    <row r="279" spans="16:16">
      <c r="P279" s="248"/>
    </row>
    <row r="280" spans="16:16">
      <c r="P280" s="248"/>
    </row>
    <row r="281" spans="16:16">
      <c r="P281" s="248"/>
    </row>
    <row r="282" spans="16:16">
      <c r="P282" s="248"/>
    </row>
    <row r="283" spans="16:16">
      <c r="P283" s="248"/>
    </row>
    <row r="284" spans="16:16">
      <c r="P284" s="248"/>
    </row>
    <row r="285" spans="16:16">
      <c r="P285" s="248"/>
    </row>
    <row r="286" spans="16:16">
      <c r="P286" s="248"/>
    </row>
    <row r="287" spans="16:16">
      <c r="P287" s="248"/>
    </row>
    <row r="288" spans="16:16">
      <c r="P288" s="248"/>
    </row>
    <row r="289" spans="16:16">
      <c r="P289" s="248"/>
    </row>
    <row r="290" spans="16:16">
      <c r="P290" s="248"/>
    </row>
    <row r="291" spans="16:16">
      <c r="P291" s="248"/>
    </row>
    <row r="292" spans="16:16">
      <c r="P292" s="248"/>
    </row>
    <row r="293" spans="16:16">
      <c r="P293" s="248"/>
    </row>
    <row r="294" spans="16:16">
      <c r="P294" s="248"/>
    </row>
    <row r="295" spans="16:16">
      <c r="P295" s="248"/>
    </row>
    <row r="296" spans="16:16">
      <c r="P296" s="248"/>
    </row>
    <row r="297" spans="16:16">
      <c r="P297" s="248"/>
    </row>
    <row r="298" spans="16:16">
      <c r="P298" s="248"/>
    </row>
    <row r="299" spans="16:16">
      <c r="P299" s="248"/>
    </row>
    <row r="300" spans="16:16">
      <c r="P300" s="248"/>
    </row>
    <row r="301" spans="16:16">
      <c r="P301" s="248"/>
    </row>
    <row r="302" spans="16:16">
      <c r="P302" s="248"/>
    </row>
    <row r="303" spans="16:16">
      <c r="P303" s="248"/>
    </row>
    <row r="304" spans="16:16">
      <c r="P304" s="248"/>
    </row>
    <row r="305" spans="16:16">
      <c r="P305" s="248"/>
    </row>
    <row r="306" spans="16:16">
      <c r="P306" s="248"/>
    </row>
    <row r="307" spans="16:16">
      <c r="P307" s="248"/>
    </row>
    <row r="308" spans="16:16">
      <c r="P308" s="248"/>
    </row>
    <row r="309" spans="16:16">
      <c r="P309" s="248"/>
    </row>
    <row r="310" spans="16:16">
      <c r="P310" s="248"/>
    </row>
    <row r="311" spans="16:16">
      <c r="P311" s="248"/>
    </row>
    <row r="312" spans="16:16">
      <c r="P312" s="248"/>
    </row>
    <row r="313" spans="16:16">
      <c r="P313" s="248"/>
    </row>
    <row r="314" spans="16:16">
      <c r="P314" s="248"/>
    </row>
    <row r="315" spans="16:16">
      <c r="P315" s="248"/>
    </row>
    <row r="316" spans="16:16">
      <c r="P316" s="248"/>
    </row>
    <row r="317" spans="16:16">
      <c r="P317" s="248"/>
    </row>
    <row r="318" spans="16:16">
      <c r="P318" s="248"/>
    </row>
    <row r="319" spans="16:16">
      <c r="P319" s="248"/>
    </row>
    <row r="320" spans="16:16">
      <c r="P320" s="248"/>
    </row>
    <row r="321" spans="16:16">
      <c r="P321" s="248"/>
    </row>
    <row r="322" spans="16:16">
      <c r="P322" s="248"/>
    </row>
    <row r="323" spans="16:16">
      <c r="P323" s="248"/>
    </row>
    <row r="324" spans="16:16">
      <c r="P324" s="248"/>
    </row>
    <row r="325" spans="16:16">
      <c r="P325" s="248"/>
    </row>
    <row r="326" spans="16:16">
      <c r="P326" s="248"/>
    </row>
    <row r="327" spans="16:16">
      <c r="P327" s="248"/>
    </row>
    <row r="328" spans="16:16">
      <c r="P328" s="248"/>
    </row>
    <row r="329" spans="16:16">
      <c r="P329" s="248"/>
    </row>
    <row r="330" spans="16:16">
      <c r="P330" s="248"/>
    </row>
    <row r="331" spans="16:16">
      <c r="P331" s="248"/>
    </row>
    <row r="332" spans="16:16">
      <c r="P332" s="248"/>
    </row>
    <row r="333" spans="16:16">
      <c r="P333" s="248"/>
    </row>
    <row r="334" spans="16:16">
      <c r="P334" s="248"/>
    </row>
    <row r="335" spans="16:16">
      <c r="P335" s="248"/>
    </row>
    <row r="336" spans="16:16">
      <c r="P336" s="248"/>
    </row>
    <row r="337" spans="16:16">
      <c r="P337" s="248"/>
    </row>
    <row r="338" spans="16:16">
      <c r="P338" s="248"/>
    </row>
    <row r="339" spans="16:16">
      <c r="P339" s="248"/>
    </row>
    <row r="340" spans="16:16">
      <c r="P340" s="248"/>
    </row>
    <row r="341" spans="16:16">
      <c r="P341" s="248"/>
    </row>
    <row r="342" spans="16:16">
      <c r="P342" s="248"/>
    </row>
    <row r="343" spans="16:16">
      <c r="P343" s="248"/>
    </row>
    <row r="344" spans="16:16">
      <c r="P344" s="248"/>
    </row>
    <row r="345" spans="16:16">
      <c r="P345" s="248"/>
    </row>
    <row r="346" spans="16:16">
      <c r="P346" s="248"/>
    </row>
    <row r="347" spans="16:16">
      <c r="P347" s="248"/>
    </row>
    <row r="348" spans="16:16">
      <c r="P348" s="248"/>
    </row>
    <row r="349" spans="16:16">
      <c r="P349" s="248"/>
    </row>
    <row r="350" spans="16:16">
      <c r="P350" s="248"/>
    </row>
    <row r="351" spans="16:16">
      <c r="P351" s="248"/>
    </row>
    <row r="352" spans="16:16">
      <c r="P352" s="248"/>
    </row>
    <row r="353" spans="16:16">
      <c r="P353" s="248"/>
    </row>
    <row r="354" spans="16:16">
      <c r="P354" s="248"/>
    </row>
    <row r="355" spans="16:16">
      <c r="P355" s="248"/>
    </row>
    <row r="356" spans="16:16">
      <c r="P356" s="248"/>
    </row>
    <row r="357" spans="16:16">
      <c r="P357" s="248"/>
    </row>
    <row r="358" spans="16:16">
      <c r="P358" s="248"/>
    </row>
    <row r="359" spans="16:16">
      <c r="P359" s="248"/>
    </row>
    <row r="360" spans="16:16">
      <c r="P360" s="248"/>
    </row>
    <row r="361" spans="16:16">
      <c r="P361" s="248"/>
    </row>
    <row r="362" spans="16:16">
      <c r="P362" s="248"/>
    </row>
    <row r="363" spans="16:16">
      <c r="P363" s="248"/>
    </row>
    <row r="364" spans="16:16">
      <c r="P364" s="248"/>
    </row>
    <row r="365" spans="16:16">
      <c r="P365" s="248"/>
    </row>
    <row r="366" spans="16:16">
      <c r="P366" s="248"/>
    </row>
    <row r="367" spans="16:16">
      <c r="P367" s="248"/>
    </row>
    <row r="368" spans="16:16">
      <c r="P368" s="248"/>
    </row>
    <row r="369" spans="16:16">
      <c r="P369" s="248"/>
    </row>
    <row r="370" spans="16:16">
      <c r="P370" s="248"/>
    </row>
    <row r="371" spans="16:16">
      <c r="P371" s="248"/>
    </row>
    <row r="372" spans="16:16">
      <c r="P372" s="248"/>
    </row>
    <row r="373" spans="16:16">
      <c r="P373" s="248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5">
    <mergeCell ref="E24:T24"/>
    <mergeCell ref="E25:T25"/>
    <mergeCell ref="C7:C8"/>
    <mergeCell ref="E3:T3"/>
    <mergeCell ref="E2:T2"/>
    <mergeCell ref="O9:P9"/>
    <mergeCell ref="S9:T9"/>
    <mergeCell ref="N7:T7"/>
    <mergeCell ref="F7:L7"/>
    <mergeCell ref="J9:L9"/>
    <mergeCell ref="F8:L8"/>
    <mergeCell ref="N8:P8"/>
    <mergeCell ref="R8:T8"/>
    <mergeCell ref="N9:N10"/>
    <mergeCell ref="R9:R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A1:F82"/>
  <sheetViews>
    <sheetView showGridLines="0" showRowColHeaders="0" showOutlineSymbols="0" topLeftCell="A2" zoomScaleNormal="100" workbookViewId="0">
      <selection activeCell="E38" sqref="E38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5" t="s">
        <v>199</v>
      </c>
      <c r="D7" s="39"/>
      <c r="E7" s="336"/>
    </row>
    <row r="8" spans="2:5" s="19" customFormat="1" ht="12.75" customHeight="1">
      <c r="B8" s="20"/>
      <c r="C8" s="755"/>
      <c r="D8" s="39"/>
      <c r="E8" s="336"/>
    </row>
    <row r="9" spans="2:5" s="19" customFormat="1" ht="12.75" customHeight="1">
      <c r="B9" s="20"/>
      <c r="C9" s="755"/>
      <c r="D9" s="39"/>
      <c r="E9" s="336"/>
    </row>
    <row r="10" spans="2:5" s="19" customFormat="1" ht="12.75" customHeight="1">
      <c r="B10" s="20"/>
      <c r="C10" s="755"/>
      <c r="D10" s="39"/>
      <c r="E10" s="336"/>
    </row>
    <row r="11" spans="2:5" s="19" customFormat="1" ht="12.75" customHeight="1">
      <c r="B11" s="20"/>
      <c r="C11" s="253"/>
      <c r="D11" s="39"/>
      <c r="E11" s="291"/>
    </row>
    <row r="12" spans="2:5" s="19" customFormat="1" ht="12.75" customHeight="1">
      <c r="B12" s="20"/>
      <c r="C12" s="41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autoPageBreaks="0"/>
  </sheetPr>
  <dimension ref="A1:F82"/>
  <sheetViews>
    <sheetView showGridLines="0" showRowColHeaders="0" showOutlineSymbols="0" topLeftCell="A5" zoomScaleNormal="100" workbookViewId="0">
      <selection activeCell="H21" sqref="H21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79" t="s">
        <v>303</v>
      </c>
      <c r="D7" s="39"/>
      <c r="E7" s="336"/>
    </row>
    <row r="8" spans="2:5" s="19" customFormat="1" ht="12.75" customHeight="1">
      <c r="B8" s="20"/>
      <c r="C8" s="779"/>
      <c r="D8" s="39"/>
      <c r="E8" s="336"/>
    </row>
    <row r="9" spans="2:5" s="19" customFormat="1" ht="12.75" customHeight="1">
      <c r="B9" s="20"/>
      <c r="C9" s="779"/>
      <c r="D9" s="39"/>
      <c r="E9" s="336"/>
    </row>
    <row r="10" spans="2:5" s="19" customFormat="1" ht="12.75" customHeight="1">
      <c r="B10" s="20"/>
      <c r="C10" s="779"/>
      <c r="D10" s="39"/>
      <c r="E10" s="336"/>
    </row>
    <row r="11" spans="2:5" s="19" customFormat="1" ht="12.75" customHeight="1">
      <c r="B11" s="20"/>
      <c r="C11" s="301" t="s">
        <v>174</v>
      </c>
      <c r="D11" s="39"/>
      <c r="E11" s="291"/>
    </row>
    <row r="12" spans="2:5" s="19" customFormat="1" ht="12.75" customHeight="1">
      <c r="B12" s="20"/>
      <c r="C12" s="301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56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6" s="19" customFormat="1" ht="12.75" customHeight="1">
      <c r="B17" s="20"/>
      <c r="C17" s="25"/>
      <c r="D17" s="39"/>
      <c r="E17" s="291"/>
    </row>
    <row r="18" spans="1:6" s="19" customFormat="1" ht="12.75" customHeight="1">
      <c r="B18" s="20"/>
      <c r="C18" s="25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337"/>
    </row>
    <row r="23" spans="1:6">
      <c r="E23" s="337"/>
    </row>
    <row r="24" spans="1:6">
      <c r="E24" s="337"/>
    </row>
    <row r="25" spans="1:6" s="168" customFormat="1">
      <c r="A25" s="16"/>
      <c r="B25" s="16"/>
      <c r="C25" s="16"/>
      <c r="D25" s="16"/>
      <c r="E25" s="16"/>
      <c r="F25" s="42"/>
    </row>
    <row r="82" spans="2:2">
      <c r="B82" s="96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F82"/>
  <sheetViews>
    <sheetView showGridLines="0" showRowColHeaders="0" showOutlineSymbols="0" topLeftCell="A2" zoomScaleNormal="100" workbookViewId="0">
      <selection activeCell="C7" sqref="C7:C10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81" t="s">
        <v>176</v>
      </c>
      <c r="D7" s="39"/>
      <c r="E7" s="336"/>
    </row>
    <row r="8" spans="2:5" s="19" customFormat="1" ht="12.75" customHeight="1">
      <c r="B8" s="20"/>
      <c r="C8" s="781"/>
      <c r="D8" s="39"/>
      <c r="E8" s="336"/>
    </row>
    <row r="9" spans="2:5" s="19" customFormat="1" ht="12.75" customHeight="1">
      <c r="B9" s="20"/>
      <c r="C9" s="781"/>
      <c r="D9" s="39"/>
      <c r="E9" s="336"/>
    </row>
    <row r="10" spans="2:5" s="19" customFormat="1" ht="12.75" customHeight="1">
      <c r="B10" s="20"/>
      <c r="C10" s="781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25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autoPageBreaks="0"/>
  </sheetPr>
  <dimension ref="A1:T82"/>
  <sheetViews>
    <sheetView showGridLines="0" showRowColHeaders="0" showOutlineSymbols="0" topLeftCell="A2" zoomScaleNormal="100" workbookViewId="0">
      <selection activeCell="G32" sqref="G3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6" width="9.28515625" style="218" customWidth="1"/>
    <col min="7" max="8" width="8" style="218" customWidth="1"/>
    <col min="9" max="9" width="1.7109375" style="218" customWidth="1"/>
    <col min="10" max="10" width="9.28515625" style="13" customWidth="1"/>
    <col min="11" max="12" width="8" style="13" customWidth="1"/>
    <col min="13" max="13" width="5.28515625" style="13" customWidth="1"/>
    <col min="14" max="14" width="5.42578125" style="13" bestFit="1" customWidth="1"/>
    <col min="15" max="15" width="7.28515625" style="13" customWidth="1"/>
    <col min="16" max="16" width="6.5703125" style="13" customWidth="1"/>
    <col min="17" max="20" width="5.28515625" style="13" customWidth="1"/>
    <col min="21" max="16384" width="11.42578125" style="13"/>
  </cols>
  <sheetData>
    <row r="1" spans="1:20" s="16" customFormat="1" ht="0.6" customHeight="1"/>
    <row r="2" spans="1:20" s="16" customFormat="1" ht="21" customHeight="1">
      <c r="E2" s="750" t="s">
        <v>79</v>
      </c>
      <c r="F2" s="750"/>
      <c r="G2" s="750"/>
      <c r="H2" s="750"/>
      <c r="I2" s="750"/>
      <c r="J2" s="750"/>
      <c r="K2" s="750"/>
      <c r="L2" s="750"/>
      <c r="T2" s="45"/>
    </row>
    <row r="3" spans="1:20" s="16" customFormat="1" ht="15" customHeight="1">
      <c r="E3" s="751" t="s">
        <v>339</v>
      </c>
      <c r="F3" s="751"/>
      <c r="G3" s="751"/>
      <c r="H3" s="751"/>
      <c r="I3" s="751"/>
      <c r="J3" s="751"/>
      <c r="K3" s="751"/>
      <c r="L3" s="751"/>
      <c r="T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12" customFormat="1" ht="12.75" customHeight="1">
      <c r="A7" s="19"/>
      <c r="B7" s="20"/>
      <c r="C7" s="753" t="s">
        <v>31</v>
      </c>
      <c r="D7" s="39"/>
      <c r="E7" s="9"/>
      <c r="F7" s="760" t="s">
        <v>32</v>
      </c>
      <c r="G7" s="760"/>
      <c r="H7" s="760"/>
      <c r="I7" s="50"/>
      <c r="J7" s="760" t="s">
        <v>33</v>
      </c>
      <c r="K7" s="760"/>
      <c r="L7" s="760"/>
      <c r="N7" s="11"/>
    </row>
    <row r="8" spans="1:20" s="12" customFormat="1" ht="12.75" customHeight="1">
      <c r="A8" s="19"/>
      <c r="B8" s="20"/>
      <c r="C8" s="753"/>
      <c r="D8" s="39"/>
      <c r="E8" s="9"/>
      <c r="F8" s="93" t="s">
        <v>206</v>
      </c>
      <c r="G8" s="776" t="s">
        <v>82</v>
      </c>
      <c r="H8" s="776"/>
      <c r="I8" s="50"/>
      <c r="J8" s="93" t="s">
        <v>206</v>
      </c>
      <c r="K8" s="777" t="s">
        <v>82</v>
      </c>
      <c r="L8" s="777"/>
      <c r="N8" s="11"/>
    </row>
    <row r="9" spans="1:20" s="12" customFormat="1" ht="12.75" customHeight="1">
      <c r="A9" s="19"/>
      <c r="B9" s="20"/>
      <c r="D9" s="39"/>
      <c r="E9" s="53"/>
      <c r="F9" s="51" t="s">
        <v>175</v>
      </c>
      <c r="G9" s="51" t="s">
        <v>208</v>
      </c>
      <c r="H9" s="51" t="s">
        <v>73</v>
      </c>
      <c r="I9" s="51"/>
      <c r="J9" s="51" t="s">
        <v>175</v>
      </c>
      <c r="K9" s="51" t="s">
        <v>209</v>
      </c>
      <c r="L9" s="51" t="s">
        <v>73</v>
      </c>
      <c r="N9" s="11"/>
    </row>
    <row r="10" spans="1:20" s="12" customFormat="1" ht="12.75" customHeight="1">
      <c r="A10" s="19"/>
      <c r="B10" s="20"/>
      <c r="D10" s="39"/>
      <c r="E10" s="339" t="s">
        <v>51</v>
      </c>
      <c r="F10" s="389">
        <f>'Data 2'!D180</f>
        <v>289.60000000000002</v>
      </c>
      <c r="G10" s="390">
        <f>'Data 2'!G666</f>
        <v>86.02</v>
      </c>
      <c r="H10" s="390">
        <f>'Data 2'!G180</f>
        <v>110.4300590446</v>
      </c>
      <c r="I10" s="375"/>
      <c r="J10" s="389">
        <f>'Data 2'!E180</f>
        <v>145.5</v>
      </c>
      <c r="K10" s="390">
        <f>'Data 2'!J180</f>
        <v>51.36</v>
      </c>
      <c r="L10" s="390">
        <f>'Data 2'!I180</f>
        <v>88</v>
      </c>
      <c r="M10" s="64"/>
      <c r="N10" s="65"/>
      <c r="O10" s="73"/>
      <c r="P10" s="65"/>
      <c r="Q10" s="243"/>
      <c r="R10" s="243"/>
      <c r="S10" s="243"/>
      <c r="T10" s="243"/>
    </row>
    <row r="11" spans="1:20" s="12" customFormat="1" ht="12.75" customHeight="1">
      <c r="A11" s="19"/>
      <c r="B11" s="20"/>
      <c r="C11" s="56"/>
      <c r="D11" s="39"/>
      <c r="E11" s="339" t="s">
        <v>52</v>
      </c>
      <c r="F11" s="389">
        <f>'Data 2'!D181</f>
        <v>110.8</v>
      </c>
      <c r="G11" s="390">
        <f>'Data 2'!G667</f>
        <v>68.27</v>
      </c>
      <c r="H11" s="390">
        <f>'Data 2'!G181</f>
        <v>99.4600133215</v>
      </c>
      <c r="I11" s="375"/>
      <c r="J11" s="389">
        <f>'Data 2'!E181</f>
        <v>223.5</v>
      </c>
      <c r="K11" s="390">
        <f>'Data 2'!J181</f>
        <v>28.53</v>
      </c>
      <c r="L11" s="390">
        <f>'Data 2'!I181</f>
        <v>68.709978768599996</v>
      </c>
      <c r="M11" s="64"/>
      <c r="N11" s="65"/>
      <c r="O11" s="73"/>
      <c r="P11" s="65"/>
      <c r="Q11" s="243"/>
      <c r="R11" s="243"/>
      <c r="S11" s="243"/>
      <c r="T11" s="243"/>
    </row>
    <row r="12" spans="1:20" s="12" customFormat="1" ht="12.75" customHeight="1">
      <c r="A12" s="19"/>
      <c r="B12" s="20"/>
      <c r="C12" s="56"/>
      <c r="D12" s="39"/>
      <c r="E12" s="339" t="s">
        <v>53</v>
      </c>
      <c r="F12" s="389">
        <f>'Data 2'!D182</f>
        <v>190</v>
      </c>
      <c r="G12" s="390">
        <f>'Data 2'!G668</f>
        <v>53.46</v>
      </c>
      <c r="H12" s="390">
        <f>'Data 2'!G182</f>
        <v>89</v>
      </c>
      <c r="I12" s="375"/>
      <c r="J12" s="389">
        <f>'Data 2'!E182</f>
        <v>229.8</v>
      </c>
      <c r="K12" s="390">
        <f>'Data 2'!J182</f>
        <v>19.29</v>
      </c>
      <c r="L12" s="390">
        <f>'Data 2'!I182</f>
        <v>50</v>
      </c>
      <c r="M12" s="64"/>
      <c r="N12" s="74"/>
      <c r="O12" s="73"/>
      <c r="P12" s="65"/>
      <c r="Q12" s="243"/>
      <c r="R12" s="243"/>
      <c r="S12" s="243"/>
      <c r="T12" s="243"/>
    </row>
    <row r="13" spans="1:20" s="12" customFormat="1" ht="12.75" customHeight="1">
      <c r="A13" s="19"/>
      <c r="B13" s="20"/>
      <c r="D13" s="39"/>
      <c r="E13" s="339" t="s">
        <v>54</v>
      </c>
      <c r="F13" s="389">
        <f>'Data 2'!D183</f>
        <v>155.9</v>
      </c>
      <c r="G13" s="390">
        <f>'Data 2'!G669</f>
        <v>51.96</v>
      </c>
      <c r="H13" s="390">
        <f>'Data 2'!G183</f>
        <v>61.710007562400001</v>
      </c>
      <c r="I13" s="375"/>
      <c r="J13" s="389">
        <f>'Data 2'!E183</f>
        <v>169</v>
      </c>
      <c r="K13" s="390">
        <f>'Data 2'!J183</f>
        <v>26.89</v>
      </c>
      <c r="L13" s="390">
        <f>'Data 2'!I183</f>
        <v>49.780009995</v>
      </c>
      <c r="M13" s="64"/>
      <c r="N13" s="74"/>
      <c r="O13" s="73"/>
      <c r="P13" s="65"/>
      <c r="Q13" s="243"/>
      <c r="R13" s="243"/>
      <c r="S13" s="243"/>
      <c r="T13" s="243"/>
    </row>
    <row r="14" spans="1:20" s="12" customFormat="1" ht="12.75" customHeight="1">
      <c r="A14" s="19"/>
      <c r="B14" s="20"/>
      <c r="C14" s="121"/>
      <c r="D14" s="39"/>
      <c r="E14" s="339" t="s">
        <v>55</v>
      </c>
      <c r="F14" s="389">
        <f>'Data 2'!D184</f>
        <v>219.1</v>
      </c>
      <c r="G14" s="390">
        <f>'Data 2'!G670</f>
        <v>54.69</v>
      </c>
      <c r="H14" s="390">
        <f>'Data 2'!G184</f>
        <v>73.760003599499996</v>
      </c>
      <c r="I14" s="375"/>
      <c r="J14" s="389">
        <f>'Data 2'!E184</f>
        <v>96.8</v>
      </c>
      <c r="K14" s="390">
        <f>'Data 2'!J184</f>
        <v>30.57</v>
      </c>
      <c r="L14" s="390">
        <f>'Data 2'!I184</f>
        <v>71.099999999999994</v>
      </c>
      <c r="M14" s="64"/>
      <c r="N14" s="65"/>
      <c r="O14" s="73"/>
      <c r="P14" s="65"/>
      <c r="Q14" s="243"/>
      <c r="R14" s="243"/>
      <c r="S14" s="243"/>
      <c r="T14" s="243"/>
    </row>
    <row r="15" spans="1:20" s="12" customFormat="1" ht="12.75" customHeight="1">
      <c r="A15" s="16"/>
      <c r="B15" s="16"/>
      <c r="D15" s="16"/>
      <c r="E15" s="339" t="s">
        <v>56</v>
      </c>
      <c r="F15" s="389">
        <f>'Data 2'!D185</f>
        <v>270.8</v>
      </c>
      <c r="G15" s="390">
        <f>'Data 2'!G671</f>
        <v>58.05</v>
      </c>
      <c r="H15" s="390">
        <f>'Data 2'!G185</f>
        <v>69.0100064465</v>
      </c>
      <c r="I15" s="375"/>
      <c r="J15" s="389">
        <f>'Data 2'!E185</f>
        <v>92.3</v>
      </c>
      <c r="K15" s="390">
        <f>'Data 2'!J185</f>
        <v>36.44</v>
      </c>
      <c r="L15" s="390">
        <f>'Data 2'!I185</f>
        <v>59.84</v>
      </c>
      <c r="M15" s="64"/>
      <c r="N15" s="65"/>
      <c r="O15" s="73"/>
      <c r="P15" s="65"/>
      <c r="Q15" s="243"/>
      <c r="R15" s="243"/>
      <c r="S15" s="243"/>
      <c r="T15" s="243"/>
    </row>
    <row r="16" spans="1:20" s="12" customFormat="1" ht="12.75" customHeight="1">
      <c r="A16" s="16"/>
      <c r="B16" s="16"/>
      <c r="C16" s="121"/>
      <c r="D16" s="16"/>
      <c r="E16" s="339" t="s">
        <v>57</v>
      </c>
      <c r="F16" s="389">
        <f>'Data 2'!D186</f>
        <v>156.9</v>
      </c>
      <c r="G16" s="390">
        <f>'Data 2'!G672</f>
        <v>57.82</v>
      </c>
      <c r="H16" s="390">
        <f>'Data 2'!G186</f>
        <v>65.7300050666</v>
      </c>
      <c r="I16" s="375"/>
      <c r="J16" s="389">
        <f>'Data 2'!E186</f>
        <v>159.1</v>
      </c>
      <c r="K16" s="390">
        <f>'Data 2'!J186</f>
        <v>36.14</v>
      </c>
      <c r="L16" s="390">
        <f>'Data 2'!I186</f>
        <v>52.609865470899997</v>
      </c>
      <c r="M16" s="64"/>
      <c r="N16" s="65"/>
      <c r="O16" s="73"/>
      <c r="P16" s="65"/>
      <c r="Q16" s="243"/>
      <c r="R16" s="243"/>
      <c r="S16" s="243"/>
      <c r="T16" s="243"/>
    </row>
    <row r="17" spans="1:20" s="12" customFormat="1" ht="12.75" customHeight="1">
      <c r="A17" s="16"/>
      <c r="B17" s="16"/>
      <c r="C17" s="121"/>
      <c r="D17" s="16"/>
      <c r="E17" s="339" t="s">
        <v>58</v>
      </c>
      <c r="F17" s="389">
        <f>'Data 2'!D187</f>
        <v>143.1</v>
      </c>
      <c r="G17" s="390">
        <f>'Data 2'!G673</f>
        <v>55.59</v>
      </c>
      <c r="H17" s="390">
        <f>'Data 2'!G187</f>
        <v>68.110014161400002</v>
      </c>
      <c r="I17" s="375"/>
      <c r="J17" s="389">
        <f>'Data 2'!E187</f>
        <v>176.9</v>
      </c>
      <c r="K17" s="390">
        <f>'Data 2'!J187</f>
        <v>33.5</v>
      </c>
      <c r="L17" s="390">
        <f>'Data 2'!I187</f>
        <v>52.329971988799997</v>
      </c>
      <c r="M17" s="64"/>
      <c r="N17" s="65"/>
      <c r="O17" s="73"/>
      <c r="P17" s="65"/>
      <c r="Q17" s="243"/>
      <c r="R17" s="243"/>
      <c r="S17" s="243"/>
      <c r="T17" s="243"/>
    </row>
    <row r="18" spans="1:20" s="12" customFormat="1" ht="12.75" customHeight="1">
      <c r="A18" s="16"/>
      <c r="B18" s="16"/>
      <c r="D18" s="16"/>
      <c r="E18" s="339" t="s">
        <v>59</v>
      </c>
      <c r="F18" s="389">
        <f>'Data 2'!D188</f>
        <v>160.1</v>
      </c>
      <c r="G18" s="390">
        <f>'Data 2'!G674</f>
        <v>56.23</v>
      </c>
      <c r="H18" s="390">
        <f>'Data 2'!G188</f>
        <v>67.879996512000005</v>
      </c>
      <c r="I18" s="375"/>
      <c r="J18" s="389">
        <f>'Data 2'!E188</f>
        <v>166.2</v>
      </c>
      <c r="K18" s="390">
        <f>'Data 2'!J188</f>
        <v>30.93</v>
      </c>
      <c r="L18" s="390">
        <f>'Data 2'!I188</f>
        <v>53.729997021099997</v>
      </c>
      <c r="M18" s="64"/>
      <c r="N18" s="66"/>
      <c r="O18" s="64"/>
      <c r="P18" s="65"/>
      <c r="Q18" s="243"/>
      <c r="R18" s="243"/>
      <c r="S18" s="243"/>
      <c r="T18" s="243"/>
    </row>
    <row r="19" spans="1:20" ht="12.75" customHeight="1">
      <c r="E19" s="339" t="s">
        <v>60</v>
      </c>
      <c r="F19" s="389">
        <f>'Data 2'!D189</f>
        <v>197.1</v>
      </c>
      <c r="G19" s="390">
        <f>'Data 2'!G675</f>
        <v>64.78</v>
      </c>
      <c r="H19" s="390">
        <f>'Data 2'!G189</f>
        <v>76.770023443100001</v>
      </c>
      <c r="I19" s="375"/>
      <c r="J19" s="389">
        <f>'Data 2'!E189</f>
        <v>110.5</v>
      </c>
      <c r="K19" s="390">
        <f>'Data 2'!J189</f>
        <v>35.31</v>
      </c>
      <c r="L19" s="390">
        <f>'Data 2'!I189</f>
        <v>66.479986833400005</v>
      </c>
      <c r="M19" s="64"/>
      <c r="N19" s="65"/>
      <c r="O19" s="64"/>
      <c r="P19" s="65"/>
      <c r="Q19" s="243"/>
      <c r="R19" s="243"/>
      <c r="S19" s="243"/>
      <c r="T19" s="243"/>
    </row>
    <row r="20" spans="1:20" ht="12.75" customHeight="1">
      <c r="E20" s="339" t="s">
        <v>61</v>
      </c>
      <c r="F20" s="389">
        <f>'Data 2'!D190</f>
        <v>242</v>
      </c>
      <c r="G20" s="390">
        <f>'Data 2'!G676</f>
        <v>70.11</v>
      </c>
      <c r="H20" s="390">
        <f>'Data 2'!G190</f>
        <v>89.469969801999994</v>
      </c>
      <c r="I20" s="375"/>
      <c r="J20" s="389">
        <f>'Data 2'!E190</f>
        <v>90.5</v>
      </c>
      <c r="K20" s="390">
        <f>'Data 2'!J190</f>
        <v>45.2</v>
      </c>
      <c r="L20" s="390">
        <f>'Data 2'!I190</f>
        <v>69.8</v>
      </c>
      <c r="M20" s="64"/>
      <c r="N20" s="168"/>
      <c r="O20" s="64"/>
      <c r="P20" s="65"/>
      <c r="Q20" s="243"/>
      <c r="R20" s="243"/>
      <c r="S20" s="243"/>
      <c r="T20" s="243"/>
    </row>
    <row r="21" spans="1:20" ht="12.75" customHeight="1">
      <c r="C21" s="56"/>
      <c r="E21" s="343" t="s">
        <v>62</v>
      </c>
      <c r="F21" s="391">
        <f>'Data 2'!D191</f>
        <v>212.8</v>
      </c>
      <c r="G21" s="392">
        <f>'Data 2'!G677</f>
        <v>78.760000000000005</v>
      </c>
      <c r="H21" s="392">
        <f>'Data 2'!G191</f>
        <v>109.65003576540001</v>
      </c>
      <c r="I21" s="381"/>
      <c r="J21" s="391">
        <f>'Data 2'!E191</f>
        <v>146.19999999999999</v>
      </c>
      <c r="K21" s="392">
        <f>'Data 2'!J191</f>
        <v>36.299999999999997</v>
      </c>
      <c r="L21" s="392">
        <f>'Data 2'!I191</f>
        <v>83.6099794239</v>
      </c>
      <c r="M21" s="64"/>
      <c r="N21" s="168"/>
      <c r="O21" s="64"/>
      <c r="P21" s="65"/>
      <c r="Q21" s="243"/>
      <c r="R21" s="243"/>
      <c r="S21" s="243"/>
      <c r="T21" s="243"/>
    </row>
    <row r="22" spans="1:20" ht="16.5" customHeight="1">
      <c r="C22" s="56"/>
      <c r="E22" s="345" t="s">
        <v>186</v>
      </c>
      <c r="F22" s="393">
        <f>'Data 2'!D192</f>
        <v>2348.1999999999998</v>
      </c>
      <c r="G22" s="394">
        <f>'Data 2'!H192</f>
        <v>64.28770419896091</v>
      </c>
      <c r="H22" s="394">
        <f>'Data 2'!G192</f>
        <v>110.4300590446</v>
      </c>
      <c r="I22" s="393"/>
      <c r="J22" s="393">
        <f>'Data 2'!E192</f>
        <v>1806.3</v>
      </c>
      <c r="K22" s="394">
        <f>'Data 2'!J192</f>
        <v>32.810264075734928</v>
      </c>
      <c r="L22" s="394">
        <f>'Data 2'!I192</f>
        <v>88</v>
      </c>
      <c r="M22" s="75"/>
      <c r="N22" s="168"/>
      <c r="O22" s="64"/>
      <c r="P22" s="65"/>
      <c r="Q22" s="243"/>
      <c r="R22" s="243"/>
      <c r="S22" s="243"/>
      <c r="T22" s="243"/>
    </row>
    <row r="23" spans="1:20" ht="16.149999999999999" customHeight="1">
      <c r="C23" s="56"/>
      <c r="E23" s="782" t="s">
        <v>190</v>
      </c>
      <c r="F23" s="782"/>
      <c r="G23" s="782"/>
      <c r="H23" s="782"/>
      <c r="I23" s="782"/>
      <c r="J23" s="782"/>
      <c r="K23" s="782"/>
      <c r="L23" s="782"/>
      <c r="N23" s="168"/>
    </row>
    <row r="24" spans="1:20" ht="12.6" customHeight="1">
      <c r="C24" s="56"/>
      <c r="E24" s="780" t="s">
        <v>191</v>
      </c>
      <c r="F24" s="780"/>
      <c r="G24" s="780"/>
      <c r="H24" s="780"/>
      <c r="I24" s="780"/>
      <c r="J24" s="780"/>
      <c r="K24" s="780"/>
      <c r="L24" s="780"/>
      <c r="N24" s="127"/>
      <c r="O24" s="127"/>
      <c r="P24" s="127"/>
    </row>
    <row r="25" spans="1:20" ht="12.6" customHeight="1">
      <c r="C25" s="56"/>
      <c r="E25" s="780" t="s">
        <v>192</v>
      </c>
      <c r="F25" s="780"/>
      <c r="G25" s="780"/>
      <c r="H25" s="780"/>
      <c r="I25" s="780"/>
      <c r="J25" s="780"/>
      <c r="K25" s="780"/>
      <c r="L25" s="780"/>
      <c r="N25" s="228"/>
      <c r="O25" s="228"/>
      <c r="P25" s="127"/>
    </row>
    <row r="26" spans="1:20">
      <c r="N26" s="250"/>
      <c r="O26" s="250"/>
      <c r="P26" s="127"/>
    </row>
    <row r="27" spans="1:20">
      <c r="H27" s="248"/>
      <c r="I27" s="248"/>
      <c r="J27" s="248"/>
      <c r="K27" s="134"/>
      <c r="N27" s="250"/>
      <c r="O27" s="250"/>
      <c r="P27" s="127"/>
    </row>
    <row r="28" spans="1:20">
      <c r="G28" s="241"/>
      <c r="H28" s="248"/>
      <c r="I28" s="248"/>
      <c r="J28" s="248"/>
      <c r="K28" s="241"/>
      <c r="N28" s="250"/>
      <c r="O28" s="250"/>
      <c r="P28" s="127"/>
    </row>
    <row r="29" spans="1:20">
      <c r="H29" s="248"/>
      <c r="I29" s="248"/>
      <c r="J29" s="248"/>
      <c r="K29" s="134"/>
      <c r="N29" s="250"/>
      <c r="O29" s="250"/>
      <c r="P29" s="127"/>
    </row>
    <row r="30" spans="1:20">
      <c r="H30" s="248"/>
      <c r="I30" s="248"/>
      <c r="J30" s="248"/>
      <c r="K30" s="134"/>
      <c r="N30" s="250"/>
      <c r="O30" s="250"/>
      <c r="P30" s="127"/>
    </row>
    <row r="31" spans="1:20">
      <c r="H31" s="248"/>
      <c r="I31" s="248"/>
      <c r="J31" s="248"/>
      <c r="K31" s="134"/>
      <c r="N31" s="250"/>
      <c r="O31" s="250"/>
      <c r="P31" s="127"/>
    </row>
    <row r="32" spans="1:20">
      <c r="H32" s="248"/>
      <c r="I32" s="248"/>
      <c r="J32" s="248"/>
      <c r="K32" s="134"/>
      <c r="N32" s="250"/>
      <c r="O32" s="250"/>
      <c r="P32" s="127"/>
    </row>
    <row r="33" spans="8:16">
      <c r="H33" s="248"/>
      <c r="I33" s="248"/>
      <c r="J33" s="248"/>
      <c r="K33" s="134"/>
      <c r="N33" s="250"/>
      <c r="O33" s="250"/>
      <c r="P33" s="127"/>
    </row>
    <row r="34" spans="8:16">
      <c r="H34" s="248"/>
      <c r="I34" s="248"/>
      <c r="J34" s="248"/>
      <c r="K34" s="134"/>
      <c r="N34" s="251"/>
      <c r="O34" s="250"/>
      <c r="P34" s="127"/>
    </row>
    <row r="35" spans="8:16">
      <c r="H35" s="248"/>
      <c r="I35" s="248"/>
      <c r="J35" s="248"/>
      <c r="K35" s="134"/>
      <c r="N35" s="250"/>
      <c r="O35" s="250"/>
      <c r="P35" s="127"/>
    </row>
    <row r="36" spans="8:16">
      <c r="H36" s="248"/>
      <c r="I36" s="248"/>
      <c r="J36" s="248"/>
      <c r="K36" s="134"/>
      <c r="N36" s="250"/>
      <c r="O36" s="250"/>
      <c r="P36" s="127"/>
    </row>
    <row r="37" spans="8:16">
      <c r="H37" s="248"/>
      <c r="I37" s="248"/>
      <c r="J37" s="248"/>
      <c r="K37" s="134"/>
      <c r="N37" s="250"/>
      <c r="O37" s="250"/>
      <c r="P37" s="127"/>
    </row>
    <row r="38" spans="8:16">
      <c r="H38" s="248"/>
      <c r="I38" s="248"/>
      <c r="J38" s="248"/>
      <c r="K38" s="134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0">
    <mergeCell ref="E24:L24"/>
    <mergeCell ref="E25:L25"/>
    <mergeCell ref="C7:C8"/>
    <mergeCell ref="E3:L3"/>
    <mergeCell ref="E2:L2"/>
    <mergeCell ref="G8:H8"/>
    <mergeCell ref="K8:L8"/>
    <mergeCell ref="F7:H7"/>
    <mergeCell ref="J7:L7"/>
    <mergeCell ref="E23:L23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autoPageBreaks="0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81" t="s">
        <v>177</v>
      </c>
      <c r="D7" s="39"/>
      <c r="E7" s="336"/>
    </row>
    <row r="8" spans="2:5" s="19" customFormat="1" ht="12.75" customHeight="1">
      <c r="B8" s="20"/>
      <c r="C8" s="781"/>
      <c r="D8" s="39"/>
      <c r="E8" s="336"/>
    </row>
    <row r="9" spans="2:5" s="19" customFormat="1" ht="12.75" customHeight="1">
      <c r="B9" s="20"/>
      <c r="C9" s="781"/>
      <c r="D9" s="39"/>
      <c r="E9" s="336"/>
    </row>
    <row r="10" spans="2:5" s="19" customFormat="1" ht="12.75" customHeight="1">
      <c r="B10" s="20"/>
      <c r="C10" s="781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25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autoPageBreaks="0" fitToPage="1"/>
  </sheetPr>
  <dimension ref="A1:F82"/>
  <sheetViews>
    <sheetView showGridLines="0" showRowColHeaders="0" showOutlineSymbols="0" topLeftCell="A2" zoomScaleNormal="100" workbookViewId="0">
      <selection activeCell="F36" sqref="F36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95"/>
    </row>
    <row r="3" spans="2:6" s="16" customFormat="1" ht="15" customHeight="1">
      <c r="E3" s="18" t="s">
        <v>339</v>
      </c>
      <c r="F3" s="18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81" t="s">
        <v>178</v>
      </c>
      <c r="D7" s="39"/>
      <c r="E7" s="418"/>
      <c r="F7" s="197"/>
    </row>
    <row r="8" spans="2:6" s="19" customFormat="1" ht="12.75" customHeight="1">
      <c r="B8" s="20"/>
      <c r="C8" s="781"/>
      <c r="D8" s="39"/>
      <c r="E8" s="336"/>
      <c r="F8" s="40"/>
    </row>
    <row r="9" spans="2:6" s="19" customFormat="1" ht="12.75" customHeight="1">
      <c r="B9" s="20"/>
      <c r="C9" s="781" t="s">
        <v>309</v>
      </c>
      <c r="D9" s="39"/>
      <c r="E9" s="336"/>
      <c r="F9" s="40"/>
    </row>
    <row r="10" spans="2:6" s="19" customFormat="1" ht="12.75" customHeight="1">
      <c r="B10" s="20"/>
      <c r="C10" s="781"/>
      <c r="D10" s="39"/>
      <c r="E10" s="336"/>
      <c r="F10" s="40"/>
    </row>
    <row r="11" spans="2:6" s="19" customFormat="1" ht="12.75" customHeight="1">
      <c r="B11" s="20"/>
      <c r="C11" s="297"/>
      <c r="D11" s="39"/>
      <c r="E11" s="291"/>
      <c r="F11" s="39"/>
    </row>
    <row r="12" spans="2:6" s="19" customFormat="1" ht="12.75" customHeight="1">
      <c r="B12" s="20"/>
      <c r="C12" s="196"/>
      <c r="D12" s="39"/>
      <c r="E12" s="291"/>
      <c r="F12" s="39"/>
    </row>
    <row r="13" spans="2:6" s="19" customFormat="1" ht="12.75" customHeight="1">
      <c r="B13" s="20"/>
      <c r="C13" s="25"/>
      <c r="D13" s="39"/>
      <c r="E13" s="291"/>
      <c r="F13" s="39"/>
    </row>
    <row r="14" spans="2:6" s="19" customFormat="1" ht="12.75" customHeight="1">
      <c r="B14" s="20"/>
      <c r="C14" s="56"/>
      <c r="D14" s="39"/>
      <c r="E14" s="291"/>
      <c r="F14" s="39"/>
    </row>
    <row r="15" spans="2:6" s="19" customFormat="1" ht="12.75" customHeight="1">
      <c r="B15" s="20"/>
      <c r="C15" s="25"/>
      <c r="D15" s="39"/>
      <c r="E15" s="291"/>
      <c r="F15" s="39"/>
    </row>
    <row r="16" spans="2:6" s="19" customFormat="1" ht="12.75" customHeight="1">
      <c r="B16" s="20"/>
      <c r="C16" s="25"/>
      <c r="D16" s="39"/>
      <c r="E16" s="291"/>
      <c r="F16" s="39"/>
    </row>
    <row r="17" spans="2:6" s="19" customFormat="1" ht="12.75" customHeight="1">
      <c r="B17" s="20"/>
      <c r="C17" s="25"/>
      <c r="D17" s="39"/>
      <c r="E17" s="291"/>
      <c r="F17" s="39"/>
    </row>
    <row r="18" spans="2:6" s="19" customFormat="1" ht="12.75" customHeight="1">
      <c r="B18" s="20"/>
      <c r="C18" s="25"/>
      <c r="D18" s="39"/>
      <c r="E18" s="291"/>
      <c r="F18" s="39"/>
    </row>
    <row r="19" spans="2:6" s="19" customFormat="1" ht="12.75" customHeight="1">
      <c r="B19" s="20"/>
      <c r="C19" s="25"/>
      <c r="D19" s="39"/>
      <c r="E19" s="291"/>
      <c r="F19" s="39"/>
    </row>
    <row r="20" spans="2:6" s="19" customFormat="1" ht="12.75" customHeight="1">
      <c r="B20" s="20"/>
      <c r="C20" s="25"/>
      <c r="D20" s="39"/>
      <c r="E20" s="291"/>
      <c r="F20" s="39"/>
    </row>
    <row r="21" spans="2:6" s="19" customFormat="1" ht="12.75" customHeight="1">
      <c r="B21" s="20"/>
      <c r="C21" s="25"/>
      <c r="D21" s="39"/>
      <c r="E21" s="291"/>
      <c r="F21" s="39"/>
    </row>
    <row r="22" spans="2:6">
      <c r="E22" s="337"/>
    </row>
    <row r="23" spans="2:6">
      <c r="E23" s="337"/>
    </row>
    <row r="24" spans="2:6">
      <c r="E24" s="337"/>
    </row>
    <row r="82" spans="2:2">
      <c r="B82" s="96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autoPageBreaks="0"/>
  </sheetPr>
  <dimension ref="A1:T82"/>
  <sheetViews>
    <sheetView showGridLines="0" showRowColHeaders="0" showOutlineSymbols="0" topLeftCell="A2" zoomScaleNormal="100" workbookViewId="0">
      <selection activeCell="K25" sqref="K25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8" width="8" style="218" customWidth="1"/>
    <col min="9" max="9" width="1.7109375" style="218" customWidth="1"/>
    <col min="10" max="12" width="8" style="13" customWidth="1"/>
    <col min="13" max="13" width="4.7109375" style="13" customWidth="1"/>
    <col min="14" max="14" width="6.85546875" style="13" bestFit="1" customWidth="1"/>
    <col min="15" max="20" width="4.7109375" style="13" customWidth="1"/>
    <col min="21" max="16384" width="11.42578125" style="13"/>
  </cols>
  <sheetData>
    <row r="1" spans="1:20" s="16" customFormat="1" ht="0.6" customHeight="1"/>
    <row r="2" spans="1:20" s="16" customFormat="1" ht="21" customHeight="1">
      <c r="E2" s="750" t="s">
        <v>79</v>
      </c>
      <c r="F2" s="750"/>
      <c r="G2" s="750"/>
      <c r="H2" s="750"/>
      <c r="I2" s="750"/>
      <c r="J2" s="750"/>
      <c r="K2" s="750"/>
      <c r="L2" s="750"/>
      <c r="T2" s="45"/>
    </row>
    <row r="3" spans="1:20" s="16" customFormat="1" ht="15" customHeight="1">
      <c r="E3" s="751" t="s">
        <v>339</v>
      </c>
      <c r="F3" s="751"/>
      <c r="G3" s="751"/>
      <c r="H3" s="751"/>
      <c r="I3" s="751"/>
      <c r="J3" s="751"/>
      <c r="K3" s="751"/>
      <c r="L3" s="751"/>
      <c r="T3" s="45"/>
    </row>
    <row r="4" spans="1:20" s="19" customFormat="1" ht="19.899999999999999" customHeight="1">
      <c r="B4" s="20"/>
      <c r="C4" s="21" t="str">
        <f>Indice!C4</f>
        <v>Mercados eléctricos</v>
      </c>
    </row>
    <row r="5" spans="1:20" s="19" customFormat="1" ht="12.6" customHeight="1">
      <c r="B5" s="20"/>
      <c r="C5" s="22"/>
    </row>
    <row r="6" spans="1:20" s="19" customFormat="1" ht="13.15" customHeight="1">
      <c r="B6" s="20"/>
      <c r="C6" s="25"/>
      <c r="D6" s="39"/>
      <c r="E6" s="39"/>
    </row>
    <row r="7" spans="1:20" s="12" customFormat="1" ht="12.75" customHeight="1">
      <c r="A7" s="19"/>
      <c r="B7" s="20"/>
      <c r="C7" s="753" t="s">
        <v>34</v>
      </c>
      <c r="D7" s="39"/>
      <c r="E7" s="9"/>
      <c r="F7" s="760" t="s">
        <v>32</v>
      </c>
      <c r="G7" s="760"/>
      <c r="H7" s="760"/>
      <c r="I7" s="50"/>
      <c r="J7" s="760" t="s">
        <v>33</v>
      </c>
      <c r="K7" s="760"/>
      <c r="L7" s="760"/>
      <c r="N7" s="11"/>
    </row>
    <row r="8" spans="1:20" s="12" customFormat="1" ht="12.75" customHeight="1">
      <c r="A8" s="19"/>
      <c r="B8" s="20"/>
      <c r="C8" s="753"/>
      <c r="D8" s="39"/>
      <c r="E8" s="9"/>
      <c r="F8" s="93" t="s">
        <v>28</v>
      </c>
      <c r="G8" s="776" t="s">
        <v>82</v>
      </c>
      <c r="H8" s="776"/>
      <c r="I8" s="50"/>
      <c r="J8" s="93" t="s">
        <v>28</v>
      </c>
      <c r="K8" s="777" t="s">
        <v>82</v>
      </c>
      <c r="L8" s="777"/>
      <c r="N8" s="11"/>
    </row>
    <row r="9" spans="1:20" s="12" customFormat="1" ht="12.75" customHeight="1">
      <c r="A9" s="19"/>
      <c r="B9" s="20"/>
      <c r="C9" s="41"/>
      <c r="D9" s="39"/>
      <c r="E9" s="53"/>
      <c r="F9" s="51" t="s">
        <v>175</v>
      </c>
      <c r="G9" s="51" t="s">
        <v>207</v>
      </c>
      <c r="H9" s="51" t="s">
        <v>73</v>
      </c>
      <c r="I9" s="51"/>
      <c r="J9" s="51" t="s">
        <v>166</v>
      </c>
      <c r="K9" s="51" t="s">
        <v>208</v>
      </c>
      <c r="L9" s="51" t="s">
        <v>73</v>
      </c>
      <c r="N9" s="11"/>
    </row>
    <row r="10" spans="1:20" s="12" customFormat="1" ht="12.75" customHeight="1">
      <c r="A10" s="19"/>
      <c r="B10" s="20"/>
      <c r="C10" s="140"/>
      <c r="D10" s="39"/>
      <c r="E10" s="339" t="s">
        <v>51</v>
      </c>
      <c r="F10" s="389">
        <f>'Data 2'!D212</f>
        <v>151.5</v>
      </c>
      <c r="G10" s="390">
        <f>'Data 2'!H212</f>
        <v>84.93</v>
      </c>
      <c r="H10" s="390">
        <f>'Data 2'!G212</f>
        <v>109</v>
      </c>
      <c r="I10" s="375"/>
      <c r="J10" s="389">
        <f>('Data 2'!E212)</f>
        <v>47.1</v>
      </c>
      <c r="K10" s="390">
        <f>'Data 2'!J212</f>
        <v>56.51</v>
      </c>
      <c r="L10" s="390">
        <f>'Data 2'!I212</f>
        <v>88</v>
      </c>
      <c r="M10" s="64"/>
      <c r="N10" s="254"/>
      <c r="O10" s="246"/>
      <c r="P10" s="255"/>
      <c r="Q10" s="243"/>
      <c r="R10" s="243"/>
      <c r="S10" s="243"/>
      <c r="T10" s="243"/>
    </row>
    <row r="11" spans="1:20" s="12" customFormat="1" ht="12.75" customHeight="1">
      <c r="A11" s="19"/>
      <c r="B11" s="20"/>
      <c r="C11" s="56"/>
      <c r="D11" s="39"/>
      <c r="E11" s="339" t="s">
        <v>52</v>
      </c>
      <c r="F11" s="389">
        <f>'Data 2'!D213</f>
        <v>31.9</v>
      </c>
      <c r="G11" s="390">
        <f>'Data 2'!H213</f>
        <v>75.52</v>
      </c>
      <c r="H11" s="390">
        <f>'Data 2'!G213</f>
        <v>112.88</v>
      </c>
      <c r="I11" s="375"/>
      <c r="J11" s="389">
        <f>('Data 2'!E213)</f>
        <v>110.6</v>
      </c>
      <c r="K11" s="390">
        <f>'Data 2'!J213</f>
        <v>39.28</v>
      </c>
      <c r="L11" s="390">
        <f>'Data 2'!I213</f>
        <v>69.69</v>
      </c>
      <c r="M11" s="64"/>
      <c r="N11" s="254"/>
      <c r="O11" s="246"/>
      <c r="P11" s="255"/>
      <c r="Q11" s="243"/>
      <c r="R11" s="243"/>
      <c r="S11" s="243"/>
      <c r="T11" s="243"/>
    </row>
    <row r="12" spans="1:20" s="12" customFormat="1" ht="12.75" customHeight="1">
      <c r="A12" s="19"/>
      <c r="B12" s="20"/>
      <c r="D12" s="39"/>
      <c r="E12" s="339" t="s">
        <v>53</v>
      </c>
      <c r="F12" s="389">
        <f>'Data 2'!D214</f>
        <v>42.5</v>
      </c>
      <c r="G12" s="390">
        <f>'Data 2'!H214</f>
        <v>52.28</v>
      </c>
      <c r="H12" s="390">
        <f>'Data 2'!G214</f>
        <v>64.77</v>
      </c>
      <c r="I12" s="375"/>
      <c r="J12" s="389">
        <f>('Data 2'!E214)</f>
        <v>132.6</v>
      </c>
      <c r="K12" s="390">
        <f>'Data 2'!J214</f>
        <v>30.86</v>
      </c>
      <c r="L12" s="390">
        <f>'Data 2'!I214</f>
        <v>46.16</v>
      </c>
      <c r="M12" s="64"/>
      <c r="N12" s="254"/>
      <c r="O12" s="246"/>
      <c r="P12" s="255"/>
      <c r="Q12" s="243"/>
      <c r="R12" s="243"/>
      <c r="S12" s="243"/>
      <c r="T12" s="243"/>
    </row>
    <row r="13" spans="1:20" s="12" customFormat="1" ht="12.75" customHeight="1">
      <c r="A13" s="19"/>
      <c r="B13" s="20"/>
      <c r="C13" s="121"/>
      <c r="D13" s="39"/>
      <c r="E13" s="339" t="s">
        <v>54</v>
      </c>
      <c r="F13" s="389">
        <f>'Data 2'!D215</f>
        <v>33.4</v>
      </c>
      <c r="G13" s="390">
        <f>'Data 2'!H215</f>
        <v>50.17</v>
      </c>
      <c r="H13" s="390">
        <f>'Data 2'!G215</f>
        <v>59.050016666700003</v>
      </c>
      <c r="I13" s="375"/>
      <c r="J13" s="389">
        <f>('Data 2'!E215)</f>
        <v>75.099999999999994</v>
      </c>
      <c r="K13" s="390">
        <f>'Data 2'!J215</f>
        <v>38.92</v>
      </c>
      <c r="L13" s="390">
        <f>'Data 2'!I215</f>
        <v>50.8</v>
      </c>
      <c r="M13" s="64"/>
      <c r="N13" s="254"/>
      <c r="O13" s="246"/>
      <c r="P13" s="255"/>
      <c r="Q13" s="243"/>
      <c r="R13" s="243"/>
      <c r="S13" s="243"/>
      <c r="T13" s="243"/>
    </row>
    <row r="14" spans="1:20" s="12" customFormat="1" ht="12.75" customHeight="1">
      <c r="A14" s="19"/>
      <c r="B14" s="20"/>
      <c r="D14" s="39"/>
      <c r="E14" s="339" t="s">
        <v>55</v>
      </c>
      <c r="F14" s="389">
        <f>'Data 2'!D216</f>
        <v>41.1</v>
      </c>
      <c r="G14" s="390">
        <f>'Data 2'!H216</f>
        <v>52.77</v>
      </c>
      <c r="H14" s="390">
        <f>'Data 2'!G216</f>
        <v>61.740025000000003</v>
      </c>
      <c r="I14" s="375"/>
      <c r="J14" s="389">
        <f>('Data 2'!E216)</f>
        <v>24.1</v>
      </c>
      <c r="K14" s="390">
        <f>'Data 2'!J216</f>
        <v>37.51</v>
      </c>
      <c r="L14" s="390">
        <f>'Data 2'!I216</f>
        <v>51</v>
      </c>
      <c r="M14" s="64"/>
      <c r="N14" s="254"/>
      <c r="O14" s="246"/>
      <c r="P14" s="255"/>
      <c r="Q14" s="243"/>
      <c r="R14" s="243"/>
      <c r="S14" s="243"/>
      <c r="T14" s="243"/>
    </row>
    <row r="15" spans="1:20" s="12" customFormat="1" ht="12.75" customHeight="1">
      <c r="A15" s="16"/>
      <c r="B15" s="16"/>
      <c r="C15" s="121"/>
      <c r="D15" s="16"/>
      <c r="E15" s="339" t="s">
        <v>56</v>
      </c>
      <c r="F15" s="389">
        <f>'Data 2'!D217</f>
        <v>177.1</v>
      </c>
      <c r="G15" s="390">
        <f>'Data 2'!H217</f>
        <v>57.93</v>
      </c>
      <c r="H15" s="390">
        <f>'Data 2'!G217</f>
        <v>65.509995000000004</v>
      </c>
      <c r="I15" s="375"/>
      <c r="J15" s="389">
        <f>('Data 2'!E217)</f>
        <v>39</v>
      </c>
      <c r="K15" s="390">
        <f>'Data 2'!J217</f>
        <v>38.299999999999997</v>
      </c>
      <c r="L15" s="390">
        <f>'Data 2'!I217</f>
        <v>54.150019999999998</v>
      </c>
      <c r="M15" s="64"/>
      <c r="N15" s="254"/>
      <c r="O15" s="246"/>
      <c r="P15" s="255"/>
      <c r="Q15" s="243"/>
      <c r="R15" s="243"/>
      <c r="S15" s="243"/>
      <c r="T15" s="243"/>
    </row>
    <row r="16" spans="1:20" s="12" customFormat="1" ht="12.75" customHeight="1">
      <c r="A16" s="16"/>
      <c r="B16" s="16"/>
      <c r="C16" s="121"/>
      <c r="D16" s="16"/>
      <c r="E16" s="339" t="s">
        <v>57</v>
      </c>
      <c r="F16" s="389">
        <f>'Data 2'!D218</f>
        <v>65.3</v>
      </c>
      <c r="G16" s="390">
        <f>'Data 2'!H218</f>
        <v>57.39</v>
      </c>
      <c r="H16" s="390">
        <f>'Data 2'!G218</f>
        <v>63.750039999999998</v>
      </c>
      <c r="I16" s="375"/>
      <c r="J16" s="389">
        <f>('Data 2'!E218)</f>
        <v>75.400000000000006</v>
      </c>
      <c r="K16" s="390">
        <f>'Data 2'!J218</f>
        <v>40</v>
      </c>
      <c r="L16" s="390">
        <f>'Data 2'!I218</f>
        <v>50.190019999999997</v>
      </c>
      <c r="M16" s="64"/>
      <c r="N16" s="254"/>
      <c r="O16" s="246"/>
      <c r="P16" s="255"/>
      <c r="Q16" s="243"/>
      <c r="R16" s="243"/>
      <c r="S16" s="243"/>
      <c r="T16" s="243"/>
    </row>
    <row r="17" spans="1:20" s="12" customFormat="1" ht="12.75" customHeight="1">
      <c r="A17" s="16"/>
      <c r="B17" s="16"/>
      <c r="D17" s="16"/>
      <c r="E17" s="339" t="s">
        <v>58</v>
      </c>
      <c r="F17" s="389">
        <f>'Data 2'!D219</f>
        <v>61.1</v>
      </c>
      <c r="G17" s="390">
        <f>'Data 2'!H219</f>
        <v>54.65</v>
      </c>
      <c r="H17" s="390">
        <f>'Data 2'!G219</f>
        <v>65</v>
      </c>
      <c r="I17" s="375"/>
      <c r="J17" s="389">
        <f>('Data 2'!E219)</f>
        <v>98.1</v>
      </c>
      <c r="K17" s="390">
        <f>'Data 2'!J219</f>
        <v>35.94</v>
      </c>
      <c r="L17" s="390">
        <f>'Data 2'!I219</f>
        <v>45.02</v>
      </c>
      <c r="M17" s="64"/>
      <c r="N17" s="254"/>
      <c r="O17" s="246"/>
      <c r="P17" s="255"/>
      <c r="Q17" s="243"/>
      <c r="R17" s="243"/>
      <c r="S17" s="243"/>
      <c r="T17" s="243"/>
    </row>
    <row r="18" spans="1:20" s="12" customFormat="1" ht="12.75" customHeight="1">
      <c r="A18" s="16"/>
      <c r="B18" s="16"/>
      <c r="C18" s="16"/>
      <c r="D18" s="16"/>
      <c r="E18" s="339" t="s">
        <v>59</v>
      </c>
      <c r="F18" s="389">
        <f>'Data 2'!D220</f>
        <v>38.9</v>
      </c>
      <c r="G18" s="390">
        <f>'Data 2'!H220</f>
        <v>54.69</v>
      </c>
      <c r="H18" s="390">
        <f>'Data 2'!G220</f>
        <v>68.510000000000005</v>
      </c>
      <c r="I18" s="375"/>
      <c r="J18" s="389">
        <f>('Data 2'!E220)</f>
        <v>70</v>
      </c>
      <c r="K18" s="390">
        <f>'Data 2'!J220</f>
        <v>36.51</v>
      </c>
      <c r="L18" s="390">
        <f>'Data 2'!I220</f>
        <v>48</v>
      </c>
      <c r="M18" s="64"/>
      <c r="N18" s="254"/>
      <c r="O18" s="246"/>
      <c r="P18" s="255"/>
      <c r="Q18" s="243"/>
      <c r="R18" s="243"/>
      <c r="S18" s="243"/>
      <c r="T18" s="243"/>
    </row>
    <row r="19" spans="1:20" s="12" customFormat="1" ht="12.75" customHeight="1">
      <c r="A19" s="16"/>
      <c r="B19" s="16"/>
      <c r="C19" s="56"/>
      <c r="D19" s="16"/>
      <c r="E19" s="339" t="s">
        <v>60</v>
      </c>
      <c r="F19" s="389">
        <f>'Data 2'!D221</f>
        <v>55</v>
      </c>
      <c r="G19" s="390">
        <f>'Data 2'!H221</f>
        <v>61.51</v>
      </c>
      <c r="H19" s="390">
        <f>'Data 2'!G221</f>
        <v>74.8</v>
      </c>
      <c r="I19" s="375"/>
      <c r="J19" s="389">
        <f>('Data 2'!E221)</f>
        <v>23.3</v>
      </c>
      <c r="K19" s="390">
        <f>'Data 2'!J221</f>
        <v>38.94</v>
      </c>
      <c r="L19" s="390">
        <f>'Data 2'!I221</f>
        <v>62.09</v>
      </c>
      <c r="M19" s="76"/>
      <c r="N19" s="256"/>
      <c r="O19" s="246"/>
      <c r="P19" s="255"/>
      <c r="Q19" s="243"/>
      <c r="R19" s="243"/>
      <c r="S19" s="243"/>
      <c r="T19" s="243"/>
    </row>
    <row r="20" spans="1:20" ht="12.75" customHeight="1">
      <c r="C20" s="121"/>
      <c r="E20" s="339" t="s">
        <v>61</v>
      </c>
      <c r="F20" s="389">
        <f>'Data 2'!D222</f>
        <v>107.7</v>
      </c>
      <c r="G20" s="390">
        <f>'Data 2'!H222</f>
        <v>71</v>
      </c>
      <c r="H20" s="390">
        <f>'Data 2'!G222</f>
        <v>87</v>
      </c>
      <c r="I20" s="375"/>
      <c r="J20" s="389">
        <f>('Data 2'!E222)</f>
        <v>20.8</v>
      </c>
      <c r="K20" s="390">
        <f>'Data 2'!J222</f>
        <v>48.68</v>
      </c>
      <c r="L20" s="390">
        <f>'Data 2'!I222</f>
        <v>68.240033333300005</v>
      </c>
      <c r="M20" s="64"/>
      <c r="N20" s="257"/>
      <c r="O20" s="246"/>
      <c r="P20" s="255"/>
      <c r="Q20" s="243"/>
      <c r="R20" s="243"/>
      <c r="S20" s="243"/>
      <c r="T20" s="243"/>
    </row>
    <row r="21" spans="1:20" ht="12.75" customHeight="1">
      <c r="C21" s="56"/>
      <c r="E21" s="343" t="s">
        <v>62</v>
      </c>
      <c r="F21" s="391">
        <f>'Data 2'!D223</f>
        <v>200.5</v>
      </c>
      <c r="G21" s="392">
        <f>'Data 2'!H223</f>
        <v>75.209999999999994</v>
      </c>
      <c r="H21" s="392">
        <f>'Data 2'!G223</f>
        <v>103.25002000000001</v>
      </c>
      <c r="I21" s="395"/>
      <c r="J21" s="391">
        <f>('Data 2'!E223)</f>
        <v>43.4</v>
      </c>
      <c r="K21" s="392">
        <f>'Data 2'!J223</f>
        <v>37.020000000000003</v>
      </c>
      <c r="L21" s="392">
        <f>'Data 2'!I223</f>
        <v>61.1</v>
      </c>
      <c r="M21" s="64"/>
      <c r="N21" s="256"/>
      <c r="O21" s="246"/>
      <c r="P21" s="255"/>
      <c r="Q21" s="243"/>
      <c r="R21" s="243"/>
      <c r="S21" s="243"/>
      <c r="T21" s="243"/>
    </row>
    <row r="22" spans="1:20" ht="16.5" customHeight="1">
      <c r="C22" s="121"/>
      <c r="E22" s="345" t="s">
        <v>187</v>
      </c>
      <c r="F22" s="393">
        <f>SUM(F10:F21)</f>
        <v>1006</v>
      </c>
      <c r="G22" s="394">
        <f>'Data 2'!H224</f>
        <v>66.526132206759442</v>
      </c>
      <c r="H22" s="394">
        <f>'Data 2'!G224</f>
        <v>112.88</v>
      </c>
      <c r="I22" s="396"/>
      <c r="J22" s="393">
        <f>SUM(J10:J21)</f>
        <v>759.49999999999989</v>
      </c>
      <c r="K22" s="394">
        <f>'Data 2'!J224</f>
        <v>38.239020408163277</v>
      </c>
      <c r="L22" s="394">
        <f>'Data 2'!I224</f>
        <v>88</v>
      </c>
      <c r="M22" s="64"/>
      <c r="N22" s="258"/>
      <c r="O22" s="246"/>
      <c r="P22" s="255"/>
      <c r="Q22" s="243"/>
      <c r="R22" s="243"/>
      <c r="S22" s="243"/>
      <c r="T22" s="243"/>
    </row>
    <row r="23" spans="1:20" ht="16.149999999999999" customHeight="1">
      <c r="C23" s="121"/>
      <c r="E23" s="783" t="s">
        <v>188</v>
      </c>
      <c r="F23" s="783"/>
      <c r="G23" s="783"/>
      <c r="H23" s="783"/>
      <c r="I23" s="783"/>
      <c r="J23" s="783"/>
      <c r="K23" s="783"/>
      <c r="L23" s="783"/>
    </row>
    <row r="24" spans="1:20" ht="12.6" customHeight="1">
      <c r="E24" s="784" t="s">
        <v>189</v>
      </c>
      <c r="F24" s="784"/>
      <c r="G24" s="784"/>
      <c r="H24" s="784"/>
      <c r="I24" s="784"/>
      <c r="J24" s="784"/>
      <c r="K24" s="784"/>
      <c r="L24" s="784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9">
    <mergeCell ref="E23:L23"/>
    <mergeCell ref="E24:L24"/>
    <mergeCell ref="C7:C8"/>
    <mergeCell ref="E3:L3"/>
    <mergeCell ref="E2:L2"/>
    <mergeCell ref="G8:H8"/>
    <mergeCell ref="K8:L8"/>
    <mergeCell ref="F7:H7"/>
    <mergeCell ref="J7:L7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autoPageBreaks="0" fitToPage="1"/>
  </sheetPr>
  <dimension ref="A1:F82"/>
  <sheetViews>
    <sheetView showGridLines="0" showRowColHeaders="0" showOutlineSymbols="0" topLeftCell="A2" zoomScaleNormal="100" workbookViewId="0">
      <selection activeCell="C17" sqref="C17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367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81" t="s">
        <v>179</v>
      </c>
      <c r="D7" s="39"/>
      <c r="E7" s="336"/>
    </row>
    <row r="8" spans="2:5" s="19" customFormat="1" ht="12.75" customHeight="1">
      <c r="B8" s="20"/>
      <c r="C8" s="781"/>
      <c r="D8" s="39"/>
      <c r="E8" s="336"/>
    </row>
    <row r="9" spans="2:5" s="19" customFormat="1" ht="12.75" customHeight="1">
      <c r="B9" s="20"/>
      <c r="C9" s="781"/>
      <c r="D9" s="39"/>
      <c r="E9" s="336"/>
    </row>
    <row r="10" spans="2:5" s="19" customFormat="1" ht="12.75" customHeight="1">
      <c r="B10" s="20"/>
      <c r="C10" s="781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105"/>
      <c r="D12" s="39"/>
      <c r="E12" s="291"/>
    </row>
    <row r="13" spans="2:5" s="19" customFormat="1" ht="12.75" customHeight="1">
      <c r="B13" s="20"/>
      <c r="C13" s="105"/>
      <c r="D13" s="39"/>
      <c r="E13" s="291"/>
    </row>
    <row r="14" spans="2:5" s="19" customFormat="1" ht="12.75" customHeight="1">
      <c r="B14" s="20"/>
      <c r="C14" s="10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autoPageBreaks="0" fitToPage="1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41.140625" style="16" customWidth="1"/>
  </cols>
  <sheetData>
    <row r="1" spans="2:6" s="16" customFormat="1" ht="0.6" customHeight="1"/>
    <row r="2" spans="2:6" s="16" customFormat="1" ht="21" customHeight="1">
      <c r="E2" s="95" t="s">
        <v>79</v>
      </c>
      <c r="F2" s="95"/>
    </row>
    <row r="3" spans="2:6" s="16" customFormat="1" ht="15" customHeight="1">
      <c r="E3" s="18" t="s">
        <v>339</v>
      </c>
      <c r="F3" s="18"/>
    </row>
    <row r="4" spans="2:6" s="19" customFormat="1" ht="19.899999999999999" customHeight="1">
      <c r="B4" s="20"/>
      <c r="C4" s="21" t="str">
        <f>Indice!C4</f>
        <v>Mercados eléctricos</v>
      </c>
    </row>
    <row r="5" spans="2:6" s="19" customFormat="1" ht="12.6" customHeight="1">
      <c r="B5" s="20"/>
      <c r="C5" s="22"/>
    </row>
    <row r="6" spans="2:6" s="19" customFormat="1" ht="13.15" customHeight="1">
      <c r="B6" s="20"/>
      <c r="C6" s="25"/>
      <c r="D6" s="39"/>
      <c r="E6" s="39"/>
      <c r="F6" s="39"/>
    </row>
    <row r="7" spans="2:6" s="19" customFormat="1" ht="12.75" customHeight="1">
      <c r="B7" s="20"/>
      <c r="C7" s="781" t="s">
        <v>180</v>
      </c>
      <c r="D7" s="39"/>
      <c r="E7" s="418"/>
      <c r="F7" s="197"/>
    </row>
    <row r="8" spans="2:6" s="19" customFormat="1" ht="12.75" customHeight="1">
      <c r="B8" s="20"/>
      <c r="C8" s="781"/>
      <c r="D8" s="39"/>
      <c r="E8" s="336"/>
      <c r="F8" s="40"/>
    </row>
    <row r="9" spans="2:6" s="19" customFormat="1" ht="12.75" customHeight="1">
      <c r="B9" s="20"/>
      <c r="C9" s="781" t="s">
        <v>309</v>
      </c>
      <c r="D9" s="39"/>
      <c r="E9" s="336"/>
      <c r="F9" s="40"/>
    </row>
    <row r="10" spans="2:6" s="19" customFormat="1" ht="12.75" customHeight="1">
      <c r="B10" s="20"/>
      <c r="C10" s="781"/>
      <c r="D10" s="39"/>
      <c r="E10" s="336"/>
      <c r="F10" s="40"/>
    </row>
    <row r="11" spans="2:6" s="19" customFormat="1" ht="12.75" customHeight="1">
      <c r="B11" s="20"/>
      <c r="C11" s="303"/>
      <c r="D11" s="39"/>
      <c r="E11" s="291"/>
      <c r="F11" s="39"/>
    </row>
    <row r="12" spans="2:6" s="19" customFormat="1" ht="12.75" customHeight="1">
      <c r="B12" s="20"/>
      <c r="C12" s="196"/>
      <c r="D12" s="39"/>
      <c r="E12" s="291"/>
      <c r="F12" s="39"/>
    </row>
    <row r="13" spans="2:6" s="19" customFormat="1" ht="12.75" customHeight="1">
      <c r="B13" s="20"/>
      <c r="C13" s="25"/>
      <c r="D13" s="39"/>
      <c r="E13" s="291"/>
      <c r="F13" s="39"/>
    </row>
    <row r="14" spans="2:6" s="19" customFormat="1" ht="12.75" customHeight="1">
      <c r="B14" s="20"/>
      <c r="C14" s="56"/>
      <c r="D14" s="39"/>
      <c r="E14" s="291"/>
      <c r="F14" s="39"/>
    </row>
    <row r="15" spans="2:6" s="19" customFormat="1" ht="12.75" customHeight="1">
      <c r="B15" s="20"/>
      <c r="C15" s="25"/>
      <c r="D15" s="39"/>
      <c r="E15" s="291"/>
      <c r="F15" s="39"/>
    </row>
    <row r="16" spans="2:6" s="19" customFormat="1" ht="12.75" customHeight="1">
      <c r="B16" s="20"/>
      <c r="C16" s="25"/>
      <c r="D16" s="39"/>
      <c r="E16" s="291"/>
      <c r="F16" s="39"/>
    </row>
    <row r="17" spans="2:6" s="19" customFormat="1" ht="12.75" customHeight="1">
      <c r="B17" s="20"/>
      <c r="C17" s="25"/>
      <c r="D17" s="39"/>
      <c r="E17" s="291"/>
      <c r="F17" s="39"/>
    </row>
    <row r="18" spans="2:6" s="19" customFormat="1" ht="12.75" customHeight="1">
      <c r="B18" s="20"/>
      <c r="C18" s="25"/>
      <c r="D18" s="39"/>
      <c r="E18" s="291"/>
      <c r="F18" s="39"/>
    </row>
    <row r="19" spans="2:6" s="19" customFormat="1" ht="12.75" customHeight="1">
      <c r="B19" s="20"/>
      <c r="C19" s="25"/>
      <c r="D19" s="39"/>
      <c r="E19" s="291"/>
      <c r="F19" s="39"/>
    </row>
    <row r="20" spans="2:6" s="19" customFormat="1" ht="12.75" customHeight="1">
      <c r="B20" s="20"/>
      <c r="C20" s="25"/>
      <c r="D20" s="39"/>
      <c r="E20" s="291"/>
      <c r="F20" s="39"/>
    </row>
    <row r="21" spans="2:6" s="19" customFormat="1" ht="12.75" customHeight="1">
      <c r="B21" s="20"/>
      <c r="C21" s="25"/>
      <c r="D21" s="39"/>
      <c r="E21" s="291"/>
      <c r="F21" s="39"/>
    </row>
    <row r="22" spans="2:6">
      <c r="E22" s="337"/>
    </row>
    <row r="23" spans="2:6">
      <c r="E23" s="337"/>
    </row>
    <row r="24" spans="2:6">
      <c r="E24" s="337"/>
    </row>
    <row r="27" spans="2:6">
      <c r="E27" s="290"/>
    </row>
    <row r="82" spans="2:2">
      <c r="B82" s="96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H82"/>
  <sheetViews>
    <sheetView showGridLines="0" showRowColHeaders="0" showOutlineSymbols="0" topLeftCell="A5" workbookViewId="0">
      <selection activeCell="E2" sqref="E2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4" t="s">
        <v>387</v>
      </c>
      <c r="D7" s="39"/>
      <c r="E7" s="336"/>
    </row>
    <row r="8" spans="2:5" s="19" customFormat="1" ht="12.75" customHeight="1">
      <c r="B8" s="20"/>
      <c r="C8" s="754"/>
      <c r="D8" s="39"/>
      <c r="E8" s="336"/>
    </row>
    <row r="9" spans="2:5" s="19" customFormat="1" ht="12.75" customHeight="1">
      <c r="B9" s="20"/>
      <c r="C9" s="754"/>
      <c r="D9" s="39"/>
      <c r="E9" s="336"/>
    </row>
    <row r="10" spans="2:5" s="19" customFormat="1" ht="12.75" customHeight="1">
      <c r="B10" s="20"/>
      <c r="C10" s="754"/>
      <c r="D10" s="39"/>
      <c r="E10" s="336"/>
    </row>
    <row r="11" spans="2:5" s="19" customFormat="1" ht="12.75" customHeight="1">
      <c r="B11" s="20"/>
      <c r="C11" s="252" t="s">
        <v>83</v>
      </c>
      <c r="D11" s="39"/>
      <c r="E11" s="336"/>
    </row>
    <row r="12" spans="2:5" s="19" customFormat="1" ht="12.75" customHeight="1">
      <c r="B12" s="20"/>
      <c r="C12" s="288"/>
      <c r="D12" s="39"/>
      <c r="E12" s="336"/>
    </row>
    <row r="13" spans="2:5" s="19" customFormat="1" ht="12.75" customHeight="1">
      <c r="B13" s="20"/>
      <c r="C13" s="25"/>
      <c r="D13" s="39"/>
      <c r="E13" s="336"/>
    </row>
    <row r="14" spans="2:5" s="19" customFormat="1" ht="12.75" customHeight="1">
      <c r="B14" s="20"/>
      <c r="C14" s="25"/>
      <c r="D14" s="39"/>
      <c r="E14" s="336"/>
    </row>
    <row r="15" spans="2:5" s="19" customFormat="1" ht="12.75" customHeight="1">
      <c r="B15" s="20"/>
      <c r="C15" s="25"/>
      <c r="D15" s="39"/>
      <c r="E15" s="336"/>
    </row>
    <row r="16" spans="2:5" s="19" customFormat="1" ht="12.75" customHeight="1">
      <c r="B16" s="20"/>
      <c r="C16" s="25"/>
      <c r="D16" s="39"/>
      <c r="E16" s="336"/>
    </row>
    <row r="17" spans="2:8" s="19" customFormat="1" ht="12.75" customHeight="1">
      <c r="B17" s="20"/>
      <c r="C17" s="25"/>
      <c r="D17" s="39"/>
      <c r="E17" s="336"/>
    </row>
    <row r="18" spans="2:8" s="19" customFormat="1" ht="12.75" customHeight="1">
      <c r="B18" s="20"/>
      <c r="C18" s="25"/>
      <c r="D18" s="39"/>
      <c r="E18" s="336"/>
    </row>
    <row r="19" spans="2:8" s="19" customFormat="1" ht="12.75" customHeight="1">
      <c r="B19" s="20"/>
      <c r="C19" s="25"/>
      <c r="D19" s="39"/>
      <c r="E19" s="336"/>
    </row>
    <row r="20" spans="2:8" s="19" customFormat="1" ht="12.75" customHeight="1">
      <c r="B20" s="20"/>
      <c r="C20" s="25"/>
      <c r="D20" s="39"/>
      <c r="E20" s="336"/>
    </row>
    <row r="21" spans="2:8" s="19" customFormat="1" ht="12.75" customHeight="1">
      <c r="B21" s="20"/>
      <c r="C21" s="25"/>
      <c r="D21" s="39"/>
      <c r="E21" s="336"/>
    </row>
    <row r="22" spans="2:8">
      <c r="E22" s="336"/>
      <c r="F22" s="19"/>
      <c r="G22" s="19"/>
      <c r="H22" s="19"/>
    </row>
    <row r="23" spans="2:8">
      <c r="E23" s="336"/>
      <c r="F23" s="19"/>
      <c r="G23" s="19"/>
      <c r="H23" s="19"/>
    </row>
    <row r="24" spans="2:8">
      <c r="E24" s="336"/>
      <c r="F24" s="19"/>
      <c r="G24" s="19"/>
      <c r="H24" s="19"/>
    </row>
    <row r="25" spans="2:8">
      <c r="E25" s="40"/>
      <c r="F25" s="19"/>
      <c r="G25" s="19"/>
      <c r="H25" s="19"/>
    </row>
    <row r="26" spans="2:8">
      <c r="E26" s="40"/>
    </row>
    <row r="27" spans="2:8">
      <c r="E27" s="40"/>
    </row>
    <row r="28" spans="2:8">
      <c r="E28" s="40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1">
    <pageSetUpPr autoPageBreaks="0"/>
  </sheetPr>
  <dimension ref="A1:T82"/>
  <sheetViews>
    <sheetView showGridLines="0" showRowColHeaders="0" showOutlineSymbols="0" topLeftCell="A2" zoomScaleNormal="100" workbookViewId="0">
      <selection activeCell="E4" sqref="E4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2.28515625" style="13" customWidth="1"/>
    <col min="6" max="7" width="8" style="218" customWidth="1"/>
    <col min="8" max="8" width="11.28515625" style="218" bestFit="1" customWidth="1"/>
    <col min="9" max="9" width="1.7109375" style="218" customWidth="1"/>
    <col min="10" max="12" width="8" style="13" customWidth="1"/>
    <col min="13" max="13" width="4.5703125" style="64" customWidth="1"/>
    <col min="14" max="14" width="7.140625" style="64" bestFit="1" customWidth="1"/>
    <col min="15" max="16" width="4.5703125" style="64" customWidth="1"/>
    <col min="17" max="20" width="4.5703125" style="13" customWidth="1"/>
    <col min="21" max="16384" width="11.42578125" style="13"/>
  </cols>
  <sheetData>
    <row r="1" spans="1:20" s="16" customFormat="1" ht="0.6" customHeight="1">
      <c r="M1" s="77"/>
      <c r="N1" s="77"/>
      <c r="O1" s="77"/>
      <c r="P1" s="77"/>
    </row>
    <row r="2" spans="1:20" s="16" customFormat="1" ht="21" customHeight="1">
      <c r="E2" s="750" t="s">
        <v>79</v>
      </c>
      <c r="F2" s="750"/>
      <c r="G2" s="750"/>
      <c r="H2" s="750"/>
      <c r="I2" s="750"/>
      <c r="J2" s="750"/>
      <c r="K2" s="750"/>
      <c r="L2" s="750"/>
      <c r="M2" s="77"/>
      <c r="N2" s="77"/>
      <c r="O2" s="77"/>
      <c r="P2" s="77"/>
      <c r="T2" s="45"/>
    </row>
    <row r="3" spans="1:20" s="16" customFormat="1" ht="15" customHeight="1">
      <c r="E3" s="751" t="s">
        <v>339</v>
      </c>
      <c r="F3" s="751"/>
      <c r="G3" s="751"/>
      <c r="H3" s="751"/>
      <c r="I3" s="751"/>
      <c r="J3" s="751"/>
      <c r="K3" s="751"/>
      <c r="L3" s="751"/>
      <c r="M3" s="77"/>
      <c r="N3" s="77"/>
      <c r="O3" s="77"/>
      <c r="P3" s="77"/>
      <c r="T3" s="45"/>
    </row>
    <row r="4" spans="1:20" s="19" customFormat="1" ht="19.899999999999999" customHeight="1">
      <c r="B4" s="20"/>
      <c r="C4" s="21" t="str">
        <f>Indice!C4</f>
        <v>Mercados eléctricos</v>
      </c>
      <c r="M4" s="78"/>
      <c r="N4" s="78"/>
      <c r="O4" s="78"/>
      <c r="P4" s="78"/>
    </row>
    <row r="5" spans="1:20" s="19" customFormat="1" ht="12.6" customHeight="1">
      <c r="B5" s="20"/>
      <c r="C5" s="22"/>
      <c r="M5" s="78"/>
      <c r="N5" s="78"/>
      <c r="O5" s="78"/>
      <c r="P5" s="78"/>
    </row>
    <row r="6" spans="1:20" s="19" customFormat="1" ht="13.15" customHeight="1">
      <c r="B6" s="20"/>
      <c r="C6" s="25"/>
      <c r="D6" s="39"/>
      <c r="E6" s="39"/>
      <c r="M6" s="78"/>
      <c r="N6" s="78"/>
      <c r="O6" s="78"/>
      <c r="P6" s="78"/>
    </row>
    <row r="7" spans="1:20" s="12" customFormat="1" ht="12.75" customHeight="1">
      <c r="A7" s="19"/>
      <c r="B7" s="20"/>
      <c r="C7" s="752" t="s">
        <v>204</v>
      </c>
      <c r="D7" s="39"/>
      <c r="E7" s="9"/>
      <c r="F7" s="760" t="s">
        <v>32</v>
      </c>
      <c r="G7" s="760"/>
      <c r="H7" s="760"/>
      <c r="I7" s="50"/>
      <c r="J7" s="760" t="s">
        <v>33</v>
      </c>
      <c r="K7" s="760"/>
      <c r="L7" s="760"/>
      <c r="M7" s="64"/>
      <c r="N7" s="73"/>
      <c r="O7" s="64"/>
      <c r="P7" s="64"/>
    </row>
    <row r="8" spans="1:20" s="12" customFormat="1" ht="12.75" customHeight="1">
      <c r="A8" s="19"/>
      <c r="B8" s="20"/>
      <c r="C8" s="752"/>
      <c r="D8" s="39"/>
      <c r="E8" s="9"/>
      <c r="F8" s="93" t="s">
        <v>206</v>
      </c>
      <c r="G8" s="776" t="s">
        <v>82</v>
      </c>
      <c r="H8" s="776"/>
      <c r="I8" s="50"/>
      <c r="J8" s="93" t="s">
        <v>206</v>
      </c>
      <c r="K8" s="777" t="s">
        <v>82</v>
      </c>
      <c r="L8" s="777"/>
      <c r="M8" s="64"/>
      <c r="N8" s="73"/>
      <c r="O8" s="64"/>
      <c r="P8" s="64"/>
    </row>
    <row r="9" spans="1:20" s="12" customFormat="1" ht="12.75" customHeight="1">
      <c r="A9" s="19"/>
      <c r="B9" s="20"/>
      <c r="C9" s="252"/>
      <c r="D9" s="39"/>
      <c r="E9" s="53"/>
      <c r="F9" s="51" t="s">
        <v>166</v>
      </c>
      <c r="G9" s="51" t="s">
        <v>81</v>
      </c>
      <c r="H9" s="51" t="s">
        <v>73</v>
      </c>
      <c r="I9" s="51"/>
      <c r="J9" s="51" t="s">
        <v>166</v>
      </c>
      <c r="K9" s="51" t="s">
        <v>99</v>
      </c>
      <c r="L9" s="51" t="s">
        <v>73</v>
      </c>
      <c r="M9" s="64"/>
      <c r="N9" s="73"/>
      <c r="O9" s="64"/>
      <c r="P9" s="64"/>
    </row>
    <row r="10" spans="1:20" s="12" customFormat="1" ht="12.75" customHeight="1">
      <c r="A10" s="19"/>
      <c r="B10" s="20"/>
      <c r="D10" s="39"/>
      <c r="E10" s="339" t="s">
        <v>51</v>
      </c>
      <c r="F10" s="389">
        <f>'Data 2'!D243</f>
        <v>34.5</v>
      </c>
      <c r="G10" s="390">
        <f>'Data 2'!H243</f>
        <v>162.97</v>
      </c>
      <c r="H10" s="397">
        <f>'Data 2'!G243</f>
        <v>696.90438914030005</v>
      </c>
      <c r="I10" s="375"/>
      <c r="J10" s="389">
        <f>'Data 2'!E243</f>
        <v>55.8</v>
      </c>
      <c r="K10" s="390">
        <f>'Data 2'!J243</f>
        <v>45.53</v>
      </c>
      <c r="L10" s="390">
        <f>'Data 2'!I243</f>
        <v>97.356666666699994</v>
      </c>
      <c r="M10" s="64"/>
      <c r="N10" s="74"/>
      <c r="O10" s="65"/>
      <c r="P10" s="65"/>
      <c r="Q10" s="243"/>
      <c r="R10" s="243"/>
      <c r="S10" s="243"/>
      <c r="T10" s="243"/>
    </row>
    <row r="11" spans="1:20" s="12" customFormat="1" ht="12.75" customHeight="1">
      <c r="A11" s="19"/>
      <c r="B11" s="20"/>
      <c r="C11" s="121"/>
      <c r="D11" s="39"/>
      <c r="E11" s="339" t="s">
        <v>52</v>
      </c>
      <c r="F11" s="389">
        <f>'Data 2'!D244</f>
        <v>22.3</v>
      </c>
      <c r="G11" s="390">
        <f>'Data 2'!H244</f>
        <v>106.27</v>
      </c>
      <c r="H11" s="397">
        <f>'Data 2'!G244</f>
        <v>54368.666666666701</v>
      </c>
      <c r="I11" s="375"/>
      <c r="J11" s="389">
        <f>'Data 2'!E244</f>
        <v>97.8</v>
      </c>
      <c r="K11" s="390">
        <f>'Data 2'!J244</f>
        <v>12.56</v>
      </c>
      <c r="L11" s="390">
        <f>'Data 2'!I244</f>
        <v>61.159880239499998</v>
      </c>
      <c r="M11" s="64"/>
      <c r="N11" s="74"/>
      <c r="O11" s="65"/>
      <c r="P11" s="65"/>
      <c r="Q11" s="243"/>
      <c r="R11" s="243"/>
      <c r="S11" s="243"/>
      <c r="T11" s="243"/>
    </row>
    <row r="12" spans="1:20" s="12" customFormat="1" ht="12.75" customHeight="1">
      <c r="A12" s="19"/>
      <c r="B12" s="20"/>
      <c r="D12" s="39"/>
      <c r="E12" s="339" t="s">
        <v>53</v>
      </c>
      <c r="F12" s="389">
        <f>'Data 2'!D245</f>
        <v>28.5</v>
      </c>
      <c r="G12" s="390">
        <f>'Data 2'!H245</f>
        <v>110.16</v>
      </c>
      <c r="H12" s="397">
        <f>'Data 2'!G245</f>
        <v>342.34683026580001</v>
      </c>
      <c r="I12" s="375"/>
      <c r="J12" s="389">
        <f>'Data 2'!E245</f>
        <v>47.9</v>
      </c>
      <c r="K12" s="390">
        <f>'Data 2'!J245</f>
        <v>20.02</v>
      </c>
      <c r="L12" s="390">
        <f>'Data 2'!I245</f>
        <v>49.240106951900003</v>
      </c>
      <c r="M12" s="64"/>
      <c r="N12" s="74"/>
      <c r="O12" s="65"/>
      <c r="P12" s="65"/>
      <c r="Q12" s="243"/>
      <c r="R12" s="243"/>
      <c r="S12" s="243"/>
      <c r="T12" s="243"/>
    </row>
    <row r="13" spans="1:20" s="12" customFormat="1" ht="12.75" customHeight="1">
      <c r="A13" s="19"/>
      <c r="B13" s="20"/>
      <c r="C13" s="121"/>
      <c r="D13" s="39"/>
      <c r="E13" s="339" t="s">
        <v>54</v>
      </c>
      <c r="F13" s="389">
        <f>'Data 2'!D246</f>
        <v>21.2</v>
      </c>
      <c r="G13" s="390">
        <f>'Data 2'!H246</f>
        <v>83.66</v>
      </c>
      <c r="H13" s="397">
        <f>'Data 2'!G246</f>
        <v>180</v>
      </c>
      <c r="I13" s="375"/>
      <c r="J13" s="389">
        <f>'Data 2'!E246</f>
        <v>51.4</v>
      </c>
      <c r="K13" s="390">
        <f>'Data 2'!J246</f>
        <v>28.92</v>
      </c>
      <c r="L13" s="390">
        <f>'Data 2'!I246</f>
        <v>46.407681271400001</v>
      </c>
      <c r="M13" s="64"/>
      <c r="N13" s="74"/>
      <c r="O13" s="65"/>
      <c r="P13" s="65"/>
      <c r="Q13" s="243"/>
      <c r="R13" s="243"/>
      <c r="S13" s="243"/>
      <c r="T13" s="243"/>
    </row>
    <row r="14" spans="1:20" s="12" customFormat="1" ht="12.75" customHeight="1">
      <c r="A14" s="19"/>
      <c r="B14" s="20"/>
      <c r="C14" s="121"/>
      <c r="D14" s="39"/>
      <c r="E14" s="339" t="s">
        <v>55</v>
      </c>
      <c r="F14" s="389">
        <f>'Data 2'!D247</f>
        <v>6.7</v>
      </c>
      <c r="G14" s="390">
        <f>'Data 2'!H247</f>
        <v>108.96</v>
      </c>
      <c r="H14" s="397">
        <f>'Data 2'!G247</f>
        <v>164.84</v>
      </c>
      <c r="I14" s="375"/>
      <c r="J14" s="389">
        <f>'Data 2'!E247</f>
        <v>23.3</v>
      </c>
      <c r="K14" s="390">
        <f>'Data 2'!J247</f>
        <v>34.61</v>
      </c>
      <c r="L14" s="390">
        <f>'Data 2'!I247</f>
        <v>44.171163202099997</v>
      </c>
      <c r="M14" s="64"/>
      <c r="N14" s="74"/>
      <c r="O14" s="65"/>
      <c r="P14" s="65"/>
      <c r="Q14" s="243"/>
      <c r="R14" s="243"/>
      <c r="S14" s="243"/>
      <c r="T14" s="243"/>
    </row>
    <row r="15" spans="1:20" s="12" customFormat="1" ht="12.75" customHeight="1">
      <c r="A15" s="16"/>
      <c r="B15" s="16"/>
      <c r="C15" s="121"/>
      <c r="D15" s="16"/>
      <c r="E15" s="339" t="s">
        <v>56</v>
      </c>
      <c r="F15" s="389">
        <f>'Data 2'!D248</f>
        <v>9.1</v>
      </c>
      <c r="G15" s="390">
        <f>'Data 2'!H248</f>
        <v>91.39</v>
      </c>
      <c r="H15" s="397">
        <f>'Data 2'!G248</f>
        <v>146.5455357143</v>
      </c>
      <c r="I15" s="375"/>
      <c r="J15" s="389">
        <f>'Data 2'!E248</f>
        <v>4.5999999999999996</v>
      </c>
      <c r="K15" s="390">
        <f>'Data 2'!J248</f>
        <v>38.22</v>
      </c>
      <c r="L15" s="390">
        <f>'Data 2'!I248</f>
        <v>44.7</v>
      </c>
      <c r="M15" s="64"/>
      <c r="N15" s="74"/>
      <c r="O15" s="65"/>
      <c r="P15" s="65"/>
      <c r="Q15" s="243"/>
      <c r="R15" s="243"/>
      <c r="S15" s="243"/>
      <c r="T15" s="243"/>
    </row>
    <row r="16" spans="1:20" s="12" customFormat="1" ht="12.75" customHeight="1">
      <c r="A16" s="16"/>
      <c r="B16" s="16"/>
      <c r="D16" s="16"/>
      <c r="E16" s="339" t="s">
        <v>57</v>
      </c>
      <c r="F16" s="389">
        <f>'Data 2'!D249</f>
        <v>14.9</v>
      </c>
      <c r="G16" s="390">
        <f>'Data 2'!H249</f>
        <v>86.17</v>
      </c>
      <c r="H16" s="397">
        <f>'Data 2'!G249</f>
        <v>700</v>
      </c>
      <c r="I16" s="375"/>
      <c r="J16" s="389">
        <f>'Data 2'!E249</f>
        <v>14.5</v>
      </c>
      <c r="K16" s="390">
        <f>'Data 2'!J249</f>
        <v>7.52</v>
      </c>
      <c r="L16" s="390">
        <f>'Data 2'!I249</f>
        <v>48.122222222200001</v>
      </c>
      <c r="M16" s="64"/>
      <c r="N16" s="74"/>
      <c r="O16" s="65"/>
      <c r="P16" s="65"/>
      <c r="Q16" s="243"/>
      <c r="R16" s="243"/>
      <c r="S16" s="243"/>
      <c r="T16" s="243"/>
    </row>
    <row r="17" spans="1:20" s="12" customFormat="1" ht="12.75" customHeight="1">
      <c r="A17" s="16"/>
      <c r="B17" s="16"/>
      <c r="D17" s="16"/>
      <c r="E17" s="339" t="s">
        <v>58</v>
      </c>
      <c r="F17" s="389">
        <f>'Data 2'!D250</f>
        <v>22.6</v>
      </c>
      <c r="G17" s="390">
        <f>'Data 2'!H250</f>
        <v>83.68</v>
      </c>
      <c r="H17" s="397">
        <f>'Data 2'!G250</f>
        <v>256.20970037450002</v>
      </c>
      <c r="I17" s="375"/>
      <c r="J17" s="389">
        <f>'Data 2'!E250</f>
        <v>5.6</v>
      </c>
      <c r="K17" s="390">
        <f>'Data 2'!J250</f>
        <v>24.36</v>
      </c>
      <c r="L17" s="390">
        <f>'Data 2'!I250</f>
        <v>45</v>
      </c>
      <c r="M17" s="64"/>
      <c r="N17" s="74"/>
      <c r="O17" s="65"/>
      <c r="P17" s="65"/>
      <c r="Q17" s="243"/>
      <c r="R17" s="243"/>
      <c r="S17" s="243"/>
      <c r="T17" s="243"/>
    </row>
    <row r="18" spans="1:20" s="12" customFormat="1" ht="12.75" customHeight="1">
      <c r="A18" s="16"/>
      <c r="B18" s="16"/>
      <c r="C18" s="16"/>
      <c r="D18" s="16"/>
      <c r="E18" s="339" t="s">
        <v>59</v>
      </c>
      <c r="F18" s="389">
        <f>'Data 2'!D251</f>
        <v>10.9</v>
      </c>
      <c r="G18" s="390">
        <f>'Data 2'!H251</f>
        <v>132.93</v>
      </c>
      <c r="H18" s="397">
        <f>'Data 2'!G251</f>
        <v>236.2963333333</v>
      </c>
      <c r="I18" s="375"/>
      <c r="J18" s="389">
        <f>'Data 2'!E251</f>
        <v>22.6</v>
      </c>
      <c r="K18" s="390">
        <f>'Data 2'!J251</f>
        <v>37.79</v>
      </c>
      <c r="L18" s="390">
        <f>'Data 2'!I251</f>
        <v>47.974509803899998</v>
      </c>
      <c r="M18" s="64"/>
      <c r="N18" s="74"/>
      <c r="O18" s="65"/>
      <c r="P18" s="65"/>
      <c r="Q18" s="243"/>
      <c r="R18" s="243"/>
      <c r="S18" s="243"/>
      <c r="T18" s="243"/>
    </row>
    <row r="19" spans="1:20" s="12" customFormat="1" ht="12.75" customHeight="1">
      <c r="A19" s="16"/>
      <c r="B19" s="16"/>
      <c r="C19" s="16"/>
      <c r="D19" s="16"/>
      <c r="E19" s="339" t="s">
        <v>60</v>
      </c>
      <c r="F19" s="389">
        <f>'Data 2'!D252</f>
        <v>14.4</v>
      </c>
      <c r="G19" s="390">
        <f>'Data 2'!H252</f>
        <v>158.63999999999999</v>
      </c>
      <c r="H19" s="397">
        <f>'Data 2'!G252</f>
        <v>492.68760714289999</v>
      </c>
      <c r="I19" s="375"/>
      <c r="J19" s="389">
        <f>'Data 2'!E252</f>
        <v>42.7</v>
      </c>
      <c r="K19" s="390">
        <f>'Data 2'!J252</f>
        <v>31.41</v>
      </c>
      <c r="L19" s="390">
        <f>'Data 2'!I252</f>
        <v>59.541803278700002</v>
      </c>
      <c r="M19" s="76"/>
      <c r="N19" s="74"/>
      <c r="O19" s="65"/>
      <c r="P19" s="65"/>
      <c r="Q19" s="243"/>
      <c r="R19" s="243"/>
      <c r="S19" s="243"/>
      <c r="T19" s="243"/>
    </row>
    <row r="20" spans="1:20" ht="12.75" customHeight="1">
      <c r="E20" s="339" t="s">
        <v>61</v>
      </c>
      <c r="F20" s="389">
        <f>'Data 2'!D253</f>
        <v>14.2</v>
      </c>
      <c r="G20" s="390">
        <f>'Data 2'!H253</f>
        <v>156.44999999999999</v>
      </c>
      <c r="H20" s="397">
        <f>'Data 2'!G253</f>
        <v>44123.67</v>
      </c>
      <c r="I20" s="375"/>
      <c r="J20" s="389">
        <f>'Data 2'!E253</f>
        <v>33.799999999999997</v>
      </c>
      <c r="K20" s="390">
        <f>'Data 2'!J253</f>
        <v>38.950000000000003</v>
      </c>
      <c r="L20" s="390">
        <f>'Data 2'!I253</f>
        <v>54.279116465900003</v>
      </c>
      <c r="N20" s="74"/>
      <c r="O20" s="65"/>
      <c r="P20" s="65"/>
      <c r="Q20" s="243"/>
      <c r="R20" s="243"/>
      <c r="S20" s="243"/>
      <c r="T20" s="243"/>
    </row>
    <row r="21" spans="1:20" ht="12.75" customHeight="1">
      <c r="E21" s="343" t="s">
        <v>62</v>
      </c>
      <c r="F21" s="391">
        <f>'Data 2'!D254</f>
        <v>8</v>
      </c>
      <c r="G21" s="392">
        <f>'Data 2'!H254</f>
        <v>136.80000000000001</v>
      </c>
      <c r="H21" s="398">
        <f>'Data 2'!G254</f>
        <v>370.27499999999998</v>
      </c>
      <c r="I21" s="395"/>
      <c r="J21" s="391">
        <f>'Data 2'!E254</f>
        <v>34.4</v>
      </c>
      <c r="K21" s="392">
        <f>'Data 2'!J254</f>
        <v>34.01</v>
      </c>
      <c r="L21" s="392">
        <f>'Data 2'!I254</f>
        <v>67.039903846200005</v>
      </c>
      <c r="N21" s="168"/>
      <c r="P21" s="65"/>
      <c r="Q21" s="243"/>
      <c r="R21" s="243"/>
      <c r="S21" s="243"/>
      <c r="T21" s="243"/>
    </row>
    <row r="22" spans="1:20" ht="16.5" customHeight="1">
      <c r="E22" s="345" t="s">
        <v>187</v>
      </c>
      <c r="F22" s="393">
        <f>'Data 2'!D255</f>
        <v>207.29999999999998</v>
      </c>
      <c r="G22" s="394">
        <f>'Data 2'!H255</f>
        <v>119.11028943560062</v>
      </c>
      <c r="H22" s="399">
        <f>'Data 2'!G255</f>
        <v>54368.666666666701</v>
      </c>
      <c r="I22" s="396"/>
      <c r="J22" s="393">
        <f>'Data 2'!E255</f>
        <v>434.40000000000003</v>
      </c>
      <c r="K22" s="394">
        <f>'Data 2'!J255</f>
        <v>27.909263351749537</v>
      </c>
      <c r="L22" s="394">
        <f>'Data 2'!I256</f>
        <v>0</v>
      </c>
      <c r="N22" s="168"/>
      <c r="P22" s="65"/>
      <c r="Q22" s="243"/>
      <c r="R22" s="243"/>
      <c r="S22" s="243"/>
      <c r="T22" s="243"/>
    </row>
    <row r="23" spans="1:20" ht="26.25" customHeight="1">
      <c r="E23" s="786" t="s">
        <v>203</v>
      </c>
      <c r="F23" s="786"/>
      <c r="G23" s="786"/>
      <c r="H23" s="786"/>
      <c r="I23" s="786"/>
      <c r="J23" s="786"/>
      <c r="K23" s="786"/>
      <c r="L23" s="786"/>
    </row>
    <row r="24" spans="1:20" ht="12.6" customHeight="1">
      <c r="E24" s="785" t="s">
        <v>191</v>
      </c>
      <c r="F24" s="785"/>
      <c r="G24" s="785"/>
      <c r="H24" s="785"/>
      <c r="I24" s="785"/>
      <c r="J24" s="785"/>
      <c r="K24" s="785"/>
      <c r="L24" s="785"/>
    </row>
    <row r="25" spans="1:20" ht="12.6" customHeight="1">
      <c r="E25" s="156" t="s">
        <v>192</v>
      </c>
      <c r="F25" s="156"/>
      <c r="G25" s="156"/>
      <c r="H25" s="156"/>
      <c r="I25" s="156"/>
      <c r="J25" s="156"/>
      <c r="K25" s="156"/>
      <c r="L25" s="156"/>
    </row>
    <row r="26" spans="1:20">
      <c r="K26" s="134"/>
      <c r="L26" s="134"/>
    </row>
    <row r="27" spans="1:20">
      <c r="K27" s="134"/>
      <c r="L27" s="134"/>
    </row>
    <row r="28" spans="1:20">
      <c r="K28" s="134"/>
      <c r="L28" s="134"/>
    </row>
    <row r="29" spans="1:20">
      <c r="K29" s="134"/>
      <c r="L29" s="134"/>
    </row>
    <row r="30" spans="1:20">
      <c r="K30" s="134"/>
      <c r="L30" s="134"/>
    </row>
    <row r="31" spans="1:20">
      <c r="K31" s="134"/>
      <c r="L31" s="134"/>
    </row>
    <row r="32" spans="1:20">
      <c r="K32" s="134"/>
      <c r="L32" s="134"/>
    </row>
    <row r="33" spans="11:12">
      <c r="K33" s="134"/>
      <c r="L33" s="134"/>
    </row>
    <row r="34" spans="11:12">
      <c r="K34" s="134"/>
      <c r="L34" s="134"/>
    </row>
    <row r="35" spans="11:12">
      <c r="K35" s="134"/>
      <c r="L35" s="134"/>
    </row>
    <row r="36" spans="11:12">
      <c r="K36" s="134"/>
      <c r="L36" s="134"/>
    </row>
    <row r="37" spans="11:12">
      <c r="K37" s="134"/>
      <c r="L37" s="134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9">
    <mergeCell ref="E24:L24"/>
    <mergeCell ref="C7:C8"/>
    <mergeCell ref="E3:L3"/>
    <mergeCell ref="E2:L2"/>
    <mergeCell ref="G8:H8"/>
    <mergeCell ref="K8:L8"/>
    <mergeCell ref="F7:H7"/>
    <mergeCell ref="J7:L7"/>
    <mergeCell ref="E23:L23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autoPageBreaks="0"/>
  </sheetPr>
  <dimension ref="A1:F82"/>
  <sheetViews>
    <sheetView showGridLines="0" showRowColHeaders="0" showOutlineSymbols="0" topLeftCell="D2" zoomScaleNormal="100" workbookViewId="0">
      <selection activeCell="G15" sqref="G15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  <col min="7" max="8" width="11.42578125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81" t="s">
        <v>181</v>
      </c>
      <c r="D7" s="39"/>
      <c r="E7" s="336"/>
    </row>
    <row r="8" spans="2:5" s="19" customFormat="1" ht="12.75" customHeight="1">
      <c r="B8" s="20"/>
      <c r="C8" s="781"/>
      <c r="D8" s="39"/>
      <c r="E8" s="336"/>
    </row>
    <row r="9" spans="2:5" s="19" customFormat="1" ht="12.75" customHeight="1">
      <c r="B9" s="20"/>
      <c r="C9" s="781"/>
      <c r="D9" s="39"/>
      <c r="E9" s="336"/>
    </row>
    <row r="10" spans="2:5" s="19" customFormat="1" ht="12.75" customHeight="1">
      <c r="B10" s="20"/>
      <c r="C10" s="781"/>
      <c r="D10" s="39"/>
      <c r="E10" s="336"/>
    </row>
    <row r="11" spans="2:5" s="19" customFormat="1" ht="12.75" customHeight="1">
      <c r="B11" s="20"/>
      <c r="C11" s="4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E24"/>
  <sheetViews>
    <sheetView showGridLines="0" showRowColHeaders="0" topLeftCell="A2" workbookViewId="0">
      <selection activeCell="E34" sqref="E3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style="168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339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168" customFormat="1" ht="13.15" customHeight="1">
      <c r="D6" s="40" t="s">
        <v>35</v>
      </c>
      <c r="E6" s="40" t="s">
        <v>35</v>
      </c>
    </row>
    <row r="7" spans="2:5" ht="12.6" customHeight="1">
      <c r="C7" s="753" t="s">
        <v>314</v>
      </c>
      <c r="D7" s="40" t="s">
        <v>35</v>
      </c>
      <c r="E7" s="336" t="s">
        <v>35</v>
      </c>
    </row>
    <row r="8" spans="2:5" ht="12.6" customHeight="1">
      <c r="C8" s="753"/>
      <c r="D8" s="40" t="s">
        <v>35</v>
      </c>
      <c r="E8" s="336" t="s">
        <v>35</v>
      </c>
    </row>
    <row r="9" spans="2:5" ht="12.6" customHeight="1">
      <c r="C9" s="753"/>
      <c r="D9" s="40" t="s">
        <v>35</v>
      </c>
      <c r="E9" s="336" t="s">
        <v>35</v>
      </c>
    </row>
    <row r="10" spans="2:5" ht="12.6" customHeight="1">
      <c r="C10" s="753" t="s">
        <v>83</v>
      </c>
      <c r="D10" s="40" t="s">
        <v>35</v>
      </c>
      <c r="E10" s="291" t="s">
        <v>35</v>
      </c>
    </row>
    <row r="11" spans="2:5" ht="12.6" customHeight="1">
      <c r="C11" s="753"/>
      <c r="D11" s="40" t="s">
        <v>35</v>
      </c>
      <c r="E11" s="291" t="s">
        <v>35</v>
      </c>
    </row>
    <row r="12" spans="2:5" ht="12.6" customHeight="1">
      <c r="C12" s="753"/>
      <c r="D12" s="40" t="s">
        <v>35</v>
      </c>
      <c r="E12" s="291" t="s">
        <v>35</v>
      </c>
    </row>
    <row r="13" spans="2:5" ht="12.6" customHeight="1">
      <c r="C13" s="25" t="s">
        <v>35</v>
      </c>
      <c r="D13" s="40" t="s">
        <v>35</v>
      </c>
      <c r="E13" s="291" t="s">
        <v>35</v>
      </c>
    </row>
    <row r="14" spans="2:5" ht="12.6" customHeight="1">
      <c r="C14" s="25" t="s">
        <v>35</v>
      </c>
      <c r="D14" s="40" t="s">
        <v>35</v>
      </c>
      <c r="E14" s="291" t="s">
        <v>35</v>
      </c>
    </row>
    <row r="15" spans="2:5" ht="12.6" customHeight="1">
      <c r="C15" s="25" t="s">
        <v>35</v>
      </c>
      <c r="D15" s="40" t="s">
        <v>35</v>
      </c>
      <c r="E15" s="291" t="s">
        <v>35</v>
      </c>
    </row>
    <row r="16" spans="2:5" ht="12.6" customHeight="1">
      <c r="C16" s="25" t="s">
        <v>35</v>
      </c>
      <c r="D16" s="40" t="s">
        <v>35</v>
      </c>
      <c r="E16" s="291" t="s">
        <v>35</v>
      </c>
    </row>
    <row r="17" spans="3:5" ht="12.6" customHeight="1">
      <c r="C17" s="25" t="s">
        <v>35</v>
      </c>
      <c r="D17" s="40" t="s">
        <v>35</v>
      </c>
      <c r="E17" s="291" t="s">
        <v>35</v>
      </c>
    </row>
    <row r="18" spans="3:5" ht="12.6" customHeight="1">
      <c r="C18" s="25" t="s">
        <v>35</v>
      </c>
      <c r="D18" s="40" t="s">
        <v>35</v>
      </c>
      <c r="E18" s="291" t="s">
        <v>35</v>
      </c>
    </row>
    <row r="19" spans="3:5" ht="12.6" customHeight="1">
      <c r="C19" s="25" t="s">
        <v>35</v>
      </c>
      <c r="D19" s="40" t="s">
        <v>35</v>
      </c>
      <c r="E19" s="291" t="s">
        <v>35</v>
      </c>
    </row>
    <row r="20" spans="3:5" ht="12.6" customHeight="1">
      <c r="C20" s="25" t="s">
        <v>35</v>
      </c>
      <c r="D20" s="40" t="s">
        <v>35</v>
      </c>
      <c r="E20" s="291" t="s">
        <v>35</v>
      </c>
    </row>
    <row r="21" spans="3:5" ht="12.6" customHeight="1">
      <c r="C21" s="16" t="s">
        <v>35</v>
      </c>
      <c r="D21" s="40" t="s">
        <v>35</v>
      </c>
      <c r="E21" s="291" t="s">
        <v>35</v>
      </c>
    </row>
    <row r="22" spans="3:5" ht="12.6" customHeight="1">
      <c r="C22" s="16" t="s">
        <v>35</v>
      </c>
      <c r="D22" s="40" t="s">
        <v>35</v>
      </c>
      <c r="E22" s="291" t="s">
        <v>35</v>
      </c>
    </row>
    <row r="23" spans="3:5" ht="12.6" customHeight="1">
      <c r="D23" s="40" t="s">
        <v>35</v>
      </c>
      <c r="E23" s="291" t="s">
        <v>35</v>
      </c>
    </row>
    <row r="24" spans="3:5" ht="12.6" customHeight="1">
      <c r="D24" s="40" t="s">
        <v>35</v>
      </c>
      <c r="E24" s="291" t="s">
        <v>35</v>
      </c>
    </row>
  </sheetData>
  <mergeCells count="2">
    <mergeCell ref="C7:C9"/>
    <mergeCell ref="C10:C12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autoPageBreaks="0"/>
  </sheetPr>
  <dimension ref="A1:P88"/>
  <sheetViews>
    <sheetView showGridLines="0" showRowColHeaders="0" showOutlineSymbols="0" topLeftCell="A2" zoomScaleNormal="100" workbookViewId="0">
      <selection activeCell="O43" sqref="O43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9.7109375" style="16" bestFit="1" customWidth="1"/>
    <col min="6" max="6" width="9.7109375" customWidth="1"/>
    <col min="7" max="7" width="9.5703125" customWidth="1"/>
    <col min="8" max="8" width="0.85546875" customWidth="1"/>
    <col min="9" max="10" width="9.7109375" customWidth="1"/>
  </cols>
  <sheetData>
    <row r="1" spans="2:16" s="16" customFormat="1" ht="0.6" customHeight="1"/>
    <row r="2" spans="2:16" s="16" customFormat="1" ht="21" customHeight="1">
      <c r="D2" s="750" t="s">
        <v>79</v>
      </c>
      <c r="E2" s="750"/>
      <c r="F2" s="750"/>
      <c r="G2" s="750"/>
      <c r="H2" s="750"/>
      <c r="I2" s="750"/>
      <c r="J2" s="750"/>
    </row>
    <row r="3" spans="2:16" s="16" customFormat="1" ht="15" customHeight="1">
      <c r="D3" s="751" t="s">
        <v>339</v>
      </c>
      <c r="E3" s="751"/>
      <c r="F3" s="751"/>
      <c r="G3" s="751"/>
      <c r="H3" s="751"/>
      <c r="I3" s="751"/>
      <c r="J3" s="751"/>
    </row>
    <row r="4" spans="2:16" s="19" customFormat="1" ht="19.899999999999999" customHeight="1">
      <c r="B4" s="20"/>
      <c r="C4" s="21" t="str">
        <f>Indice!C4</f>
        <v>Mercados eléctricos</v>
      </c>
    </row>
    <row r="5" spans="2:16" s="19" customFormat="1" ht="12.6" customHeight="1">
      <c r="B5" s="20"/>
      <c r="C5" s="22"/>
    </row>
    <row r="6" spans="2:16" s="19" customFormat="1" ht="13.15" customHeight="1">
      <c r="B6" s="20"/>
      <c r="D6" s="39"/>
      <c r="E6" s="39"/>
    </row>
    <row r="7" spans="2:16" s="19" customFormat="1" ht="12.75" customHeight="1">
      <c r="B7" s="20"/>
      <c r="C7" s="755" t="s">
        <v>200</v>
      </c>
      <c r="D7" s="39"/>
      <c r="E7" s="9"/>
      <c r="F7" s="760" t="s">
        <v>32</v>
      </c>
      <c r="G7" s="760"/>
      <c r="H7" s="50"/>
      <c r="I7" s="760" t="s">
        <v>33</v>
      </c>
      <c r="J7" s="760"/>
      <c r="N7" s="129"/>
    </row>
    <row r="8" spans="2:16" s="19" customFormat="1" ht="12.75" customHeight="1">
      <c r="B8" s="20"/>
      <c r="C8" s="755"/>
      <c r="D8" s="39"/>
      <c r="E8" s="9"/>
      <c r="F8" s="93" t="s">
        <v>28</v>
      </c>
      <c r="G8" s="93" t="s">
        <v>116</v>
      </c>
      <c r="H8" s="93"/>
      <c r="I8" s="93" t="s">
        <v>28</v>
      </c>
      <c r="J8" s="93" t="s">
        <v>116</v>
      </c>
      <c r="N8" s="129"/>
    </row>
    <row r="9" spans="2:16" s="19" customFormat="1" ht="12.75" customHeight="1">
      <c r="B9" s="20"/>
      <c r="C9" s="755"/>
      <c r="D9" s="39"/>
      <c r="E9" s="173" t="s">
        <v>135</v>
      </c>
      <c r="F9" s="171" t="s">
        <v>1</v>
      </c>
      <c r="G9" s="171" t="s">
        <v>83</v>
      </c>
      <c r="H9" s="166"/>
      <c r="I9" s="171" t="s">
        <v>1</v>
      </c>
      <c r="J9" s="171" t="s">
        <v>83</v>
      </c>
      <c r="M9" s="765"/>
      <c r="N9" s="765"/>
      <c r="O9" s="765"/>
      <c r="P9" s="765"/>
    </row>
    <row r="10" spans="2:16" s="19" customFormat="1" ht="12.75" customHeight="1">
      <c r="B10" s="20"/>
      <c r="C10" s="755"/>
      <c r="D10" s="39"/>
      <c r="E10" s="339" t="s">
        <v>4</v>
      </c>
      <c r="F10" s="348">
        <f>'Data 3'!O7</f>
        <v>390.30005399999999</v>
      </c>
      <c r="G10" s="404">
        <f>'Data 3'!C40</f>
        <v>66.12</v>
      </c>
      <c r="H10" s="355"/>
      <c r="I10" s="348">
        <f>'Data 3'!O22</f>
        <v>579.39635299999998</v>
      </c>
      <c r="J10" s="404">
        <f>'Data 3'!D40</f>
        <v>78.260000000000005</v>
      </c>
      <c r="K10" s="183"/>
      <c r="L10" s="183"/>
      <c r="M10" s="186"/>
      <c r="N10" s="186"/>
      <c r="O10" s="138"/>
      <c r="P10" s="138"/>
    </row>
    <row r="11" spans="2:16" s="19" customFormat="1" ht="12.75" customHeight="1">
      <c r="B11" s="20"/>
      <c r="C11" s="755"/>
      <c r="D11" s="39"/>
      <c r="E11" s="339" t="s">
        <v>5</v>
      </c>
      <c r="F11" s="348">
        <f>'Data 3'!O8</f>
        <v>584.07396499999993</v>
      </c>
      <c r="G11" s="404">
        <f>'Data 3'!C41</f>
        <v>40.33</v>
      </c>
      <c r="H11" s="355"/>
      <c r="I11" s="348">
        <f>'Data 3'!O23</f>
        <v>343.657352</v>
      </c>
      <c r="J11" s="404">
        <f>'Data 3'!D41</f>
        <v>55.85</v>
      </c>
      <c r="K11" s="183"/>
      <c r="L11" s="183"/>
      <c r="M11" s="186"/>
      <c r="N11" s="186"/>
      <c r="O11" s="138"/>
      <c r="P11" s="138"/>
    </row>
    <row r="12" spans="2:16" s="19" customFormat="1" ht="12.75" customHeight="1">
      <c r="B12" s="20"/>
      <c r="C12" s="755"/>
      <c r="D12" s="39"/>
      <c r="E12" s="339" t="s">
        <v>0</v>
      </c>
      <c r="F12" s="348">
        <f>'Data 3'!O9</f>
        <v>553.36683400000004</v>
      </c>
      <c r="G12" s="404">
        <f>'Data 3'!C42</f>
        <v>33.68</v>
      </c>
      <c r="H12" s="355"/>
      <c r="I12" s="348">
        <f>'Data 3'!O24</f>
        <v>390.97581300000002</v>
      </c>
      <c r="J12" s="404">
        <f>'Data 3'!D42</f>
        <v>46.57</v>
      </c>
      <c r="K12" s="183"/>
      <c r="L12" s="183"/>
      <c r="M12" s="186"/>
      <c r="N12" s="186"/>
      <c r="O12" s="138"/>
      <c r="P12" s="138"/>
    </row>
    <row r="13" spans="2:16" s="19" customFormat="1" ht="12.75" customHeight="1">
      <c r="B13" s="20"/>
      <c r="D13" s="39"/>
      <c r="E13" s="339" t="s">
        <v>2</v>
      </c>
      <c r="F13" s="348">
        <f>'Data 3'!O10</f>
        <v>434.13577399999997</v>
      </c>
      <c r="G13" s="404">
        <f>'Data 3'!C43</f>
        <v>37.229999999999997</v>
      </c>
      <c r="H13" s="355"/>
      <c r="I13" s="348">
        <f>'Data 3'!O25</f>
        <v>313.36037699999997</v>
      </c>
      <c r="J13" s="404">
        <f>'Data 3'!D43</f>
        <v>47.29</v>
      </c>
      <c r="K13" s="183"/>
      <c r="L13" s="183"/>
      <c r="M13" s="186"/>
      <c r="N13" s="186"/>
      <c r="O13" s="138"/>
      <c r="P13" s="138"/>
    </row>
    <row r="14" spans="2:16" s="19" customFormat="1" ht="12.75" customHeight="1">
      <c r="B14" s="20"/>
      <c r="D14" s="39"/>
      <c r="E14" s="339" t="s">
        <v>6</v>
      </c>
      <c r="F14" s="348">
        <f>'Data 3'!O11</f>
        <v>317.25223899999997</v>
      </c>
      <c r="G14" s="404">
        <f>'Data 3'!C44</f>
        <v>43.01</v>
      </c>
      <c r="H14" s="355"/>
      <c r="I14" s="348">
        <f>'Data 3'!O26</f>
        <v>417.84153800000001</v>
      </c>
      <c r="J14" s="404">
        <f>'Data 3'!D44</f>
        <v>50.68</v>
      </c>
      <c r="K14" s="183"/>
      <c r="L14" s="183"/>
      <c r="M14" s="186"/>
      <c r="N14" s="186"/>
      <c r="O14" s="138"/>
      <c r="P14" s="138"/>
    </row>
    <row r="15" spans="2:16" s="19" customFormat="1" ht="12.75" customHeight="1">
      <c r="B15" s="20"/>
      <c r="C15" s="40"/>
      <c r="D15" s="39"/>
      <c r="E15" s="339" t="s">
        <v>7</v>
      </c>
      <c r="F15" s="348">
        <f>'Data 3'!O12</f>
        <v>284.80381</v>
      </c>
      <c r="G15" s="404">
        <f>'Data 3'!C45</f>
        <v>47.29</v>
      </c>
      <c r="H15" s="357"/>
      <c r="I15" s="348">
        <f>'Data 3'!O27</f>
        <v>563.73399800000004</v>
      </c>
      <c r="J15" s="404">
        <f>'Data 3'!D45</f>
        <v>53.85</v>
      </c>
      <c r="K15" s="183"/>
      <c r="L15" s="183"/>
      <c r="M15" s="186"/>
      <c r="N15" s="186"/>
      <c r="O15" s="138"/>
      <c r="P15" s="138"/>
    </row>
    <row r="16" spans="2:16" s="19" customFormat="1" ht="12.75" customHeight="1">
      <c r="B16" s="20"/>
      <c r="D16" s="39"/>
      <c r="E16" s="339" t="s">
        <v>8</v>
      </c>
      <c r="F16" s="348">
        <f>'Data 3'!O13</f>
        <v>440.51847100000003</v>
      </c>
      <c r="G16" s="404">
        <f>'Data 3'!C46</f>
        <v>43.62</v>
      </c>
      <c r="H16" s="355"/>
      <c r="I16" s="348">
        <f>'Data 3'!O28</f>
        <v>373.89287300000001</v>
      </c>
      <c r="J16" s="404">
        <f>'Data 3'!D46</f>
        <v>51.17</v>
      </c>
      <c r="K16" s="183"/>
      <c r="L16" s="183"/>
      <c r="M16" s="186"/>
      <c r="N16" s="186"/>
      <c r="O16" s="138"/>
      <c r="P16" s="138"/>
    </row>
    <row r="17" spans="1:16" s="19" customFormat="1" ht="12.75" customHeight="1">
      <c r="B17" s="20"/>
      <c r="C17" s="25"/>
      <c r="D17" s="39"/>
      <c r="E17" s="339" t="s">
        <v>9</v>
      </c>
      <c r="F17" s="348">
        <f>'Data 3'!O14</f>
        <v>462.01198299999999</v>
      </c>
      <c r="G17" s="404">
        <f>'Data 3'!C47</f>
        <v>41.29</v>
      </c>
      <c r="H17" s="357"/>
      <c r="I17" s="348">
        <f>'Data 3'!O29</f>
        <v>339.09263799999997</v>
      </c>
      <c r="J17" s="404">
        <f>'Data 3'!D47</f>
        <v>49.52</v>
      </c>
      <c r="K17" s="183"/>
      <c r="L17" s="183"/>
      <c r="M17" s="186"/>
      <c r="N17" s="186"/>
      <c r="O17" s="138"/>
      <c r="P17" s="138"/>
    </row>
    <row r="18" spans="1:16" s="19" customFormat="1" ht="12.75" customHeight="1">
      <c r="B18" s="20"/>
      <c r="D18" s="39"/>
      <c r="E18" s="339" t="s">
        <v>10</v>
      </c>
      <c r="F18" s="348">
        <f>'Data 3'!O15</f>
        <v>445.458303</v>
      </c>
      <c r="G18" s="404">
        <f>'Data 3'!C48</f>
        <v>42.3</v>
      </c>
      <c r="H18" s="357"/>
      <c r="I18" s="348">
        <f>'Data 3'!O30</f>
        <v>312.57055200000002</v>
      </c>
      <c r="J18" s="404">
        <f>'Data 3'!D48</f>
        <v>51.48</v>
      </c>
      <c r="K18" s="183"/>
      <c r="L18" s="183"/>
      <c r="M18" s="186"/>
      <c r="N18" s="186"/>
      <c r="O18" s="138"/>
      <c r="P18" s="138"/>
    </row>
    <row r="19" spans="1:16" s="19" customFormat="1" ht="12.75" customHeight="1">
      <c r="B19" s="20"/>
      <c r="D19" s="39"/>
      <c r="E19" s="339" t="s">
        <v>11</v>
      </c>
      <c r="F19" s="348">
        <f>'Data 3'!O16</f>
        <v>489.61970400000001</v>
      </c>
      <c r="G19" s="404">
        <f>'Data 3'!C49</f>
        <v>49.55</v>
      </c>
      <c r="H19" s="357"/>
      <c r="I19" s="348">
        <f>'Data 3'!O31</f>
        <v>385.01363199999997</v>
      </c>
      <c r="J19" s="404">
        <f>'Data 3'!D49</f>
        <v>59.74</v>
      </c>
      <c r="K19" s="183"/>
      <c r="L19" s="183"/>
      <c r="M19" s="186"/>
      <c r="N19" s="186"/>
      <c r="O19" s="138"/>
      <c r="P19" s="138"/>
    </row>
    <row r="20" spans="1:16" ht="12.75" customHeight="1">
      <c r="D20" s="96"/>
      <c r="E20" s="339" t="s">
        <v>12</v>
      </c>
      <c r="F20" s="348">
        <f>'Data 3'!O17</f>
        <v>298.12768399999999</v>
      </c>
      <c r="G20" s="404">
        <f>'Data 3'!C50</f>
        <v>55.09</v>
      </c>
      <c r="H20" s="357"/>
      <c r="I20" s="348">
        <f>'Data 3'!O32</f>
        <v>445.08556400000003</v>
      </c>
      <c r="J20" s="404">
        <f>'Data 3'!D50</f>
        <v>63.94</v>
      </c>
      <c r="K20" s="184"/>
      <c r="L20" s="185"/>
      <c r="M20" s="186"/>
      <c r="N20" s="186"/>
      <c r="O20" s="139"/>
      <c r="P20" s="139"/>
    </row>
    <row r="21" spans="1:16" s="19" customFormat="1" ht="12.75" customHeight="1">
      <c r="B21" s="20"/>
      <c r="C21" s="25"/>
      <c r="D21" s="39"/>
      <c r="E21" s="405" t="s">
        <v>13</v>
      </c>
      <c r="F21" s="406">
        <f>'Data 3'!O18</f>
        <v>412.727644</v>
      </c>
      <c r="G21" s="407">
        <f>'Data 3'!C51</f>
        <v>50.81</v>
      </c>
      <c r="H21" s="408"/>
      <c r="I21" s="406">
        <f>'Data 3'!O33</f>
        <v>514.01976500000001</v>
      </c>
      <c r="J21" s="407">
        <f>'Data 3'!D51</f>
        <v>64.94</v>
      </c>
      <c r="K21" s="183"/>
      <c r="L21" s="183"/>
      <c r="M21" s="186"/>
      <c r="N21" s="186"/>
    </row>
    <row r="22" spans="1:16" s="403" customFormat="1" ht="16.149999999999999" customHeight="1">
      <c r="A22" s="47"/>
      <c r="B22" s="47"/>
      <c r="C22" s="47"/>
      <c r="D22" s="47"/>
      <c r="E22" s="409" t="s">
        <v>186</v>
      </c>
      <c r="F22" s="351">
        <f>SUM(F10:F21)</f>
        <v>5112.3964649999989</v>
      </c>
      <c r="G22" s="410">
        <f>'Data 3'!C53</f>
        <v>0</v>
      </c>
      <c r="H22" s="411"/>
      <c r="I22" s="351">
        <f>SUM(I10:I21)</f>
        <v>4978.6404550000007</v>
      </c>
      <c r="J22" s="410">
        <f>'Data 3'!D53</f>
        <v>0</v>
      </c>
      <c r="K22" s="400"/>
      <c r="L22" s="401"/>
      <c r="M22" s="186"/>
      <c r="N22" s="186"/>
      <c r="O22" s="402"/>
      <c r="P22" s="402"/>
    </row>
    <row r="23" spans="1:16">
      <c r="E23" s="153"/>
      <c r="L23" s="139"/>
      <c r="M23" s="139"/>
      <c r="N23" s="139"/>
      <c r="O23" s="139"/>
      <c r="P23" s="139"/>
    </row>
    <row r="24" spans="1:16">
      <c r="M24" s="139"/>
      <c r="N24" s="139"/>
      <c r="O24" s="139"/>
      <c r="P24" s="139"/>
    </row>
    <row r="88" spans="2:2">
      <c r="B88" s="96"/>
    </row>
  </sheetData>
  <mergeCells count="7">
    <mergeCell ref="C7:C12"/>
    <mergeCell ref="D2:J2"/>
    <mergeCell ref="D3:J3"/>
    <mergeCell ref="M9:N9"/>
    <mergeCell ref="O9:P9"/>
    <mergeCell ref="F7:G7"/>
    <mergeCell ref="I7:J7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autoPageBreaks="0"/>
  </sheetPr>
  <dimension ref="A1:K82"/>
  <sheetViews>
    <sheetView showGridLines="0" showRowColHeaders="0" showOutlineSymbols="0" topLeftCell="A2" zoomScaleNormal="100" workbookViewId="0">
      <selection activeCell="E4" sqref="E4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7" width="11.42578125" customWidth="1"/>
  </cols>
  <sheetData>
    <row r="1" spans="2:5" s="16" customFormat="1" ht="0.6" customHeight="1"/>
    <row r="2" spans="2:5" s="16" customFormat="1" ht="21" customHeight="1">
      <c r="D2" s="295"/>
      <c r="E2" s="95" t="s">
        <v>79</v>
      </c>
    </row>
    <row r="3" spans="2:5" s="16" customFormat="1" ht="15" customHeight="1">
      <c r="D3" s="296"/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303" t="s">
        <v>315</v>
      </c>
      <c r="D7" s="39"/>
      <c r="E7" s="336"/>
    </row>
    <row r="8" spans="2:5" s="19" customFormat="1" ht="12.75" customHeight="1">
      <c r="B8" s="20"/>
      <c r="C8" s="304" t="s">
        <v>48</v>
      </c>
      <c r="D8" s="39"/>
      <c r="E8" s="336"/>
    </row>
    <row r="9" spans="2:5" s="19" customFormat="1" ht="12.75" customHeight="1">
      <c r="B9" s="20"/>
      <c r="C9" s="297"/>
      <c r="D9" s="39"/>
      <c r="E9" s="336"/>
    </row>
    <row r="10" spans="2:5" s="19" customFormat="1" ht="12.75" customHeight="1">
      <c r="B10" s="20"/>
      <c r="C10" s="43"/>
      <c r="D10" s="39"/>
      <c r="E10" s="336"/>
    </row>
    <row r="11" spans="2:5" s="19" customFormat="1" ht="12.75" customHeight="1">
      <c r="B11" s="20"/>
      <c r="C11" s="4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1:11" s="19" customFormat="1" ht="12.75" customHeight="1">
      <c r="B17" s="20"/>
      <c r="C17" s="25"/>
      <c r="D17" s="39"/>
      <c r="E17" s="291"/>
    </row>
    <row r="18" spans="1:11" s="19" customFormat="1" ht="12.75" customHeight="1">
      <c r="B18" s="20"/>
      <c r="C18" s="25"/>
      <c r="D18" s="39"/>
      <c r="E18" s="291"/>
    </row>
    <row r="19" spans="1:11" s="19" customFormat="1" ht="12.75" customHeight="1">
      <c r="B19" s="20"/>
      <c r="C19" s="25"/>
      <c r="D19" s="39"/>
      <c r="E19" s="291"/>
    </row>
    <row r="20" spans="1:11" s="19" customFormat="1" ht="12.75" customHeight="1">
      <c r="B20" s="20"/>
      <c r="C20" s="25"/>
      <c r="D20" s="39"/>
      <c r="E20" s="291"/>
    </row>
    <row r="21" spans="1:11" s="19" customFormat="1" ht="12.75" customHeight="1">
      <c r="B21" s="20"/>
      <c r="C21" s="25"/>
      <c r="D21" s="39"/>
      <c r="E21" s="291"/>
    </row>
    <row r="22" spans="1:11">
      <c r="E22" s="337"/>
    </row>
    <row r="23" spans="1:11">
      <c r="E23" s="337"/>
    </row>
    <row r="24" spans="1:11">
      <c r="E24" s="337"/>
    </row>
    <row r="25" spans="1:11" s="168" customFormat="1">
      <c r="A25" s="16"/>
      <c r="B25" s="16"/>
      <c r="C25" s="16"/>
      <c r="D25" s="16"/>
      <c r="E25" s="16"/>
    </row>
    <row r="26" spans="1:11" s="168" customFormat="1">
      <c r="A26" s="16"/>
      <c r="B26" s="16"/>
      <c r="C26" s="16"/>
      <c r="D26" s="16"/>
      <c r="E26" s="16"/>
    </row>
    <row r="27" spans="1:11" s="168" customFormat="1">
      <c r="A27" s="16"/>
      <c r="B27" s="16"/>
      <c r="C27" s="16"/>
      <c r="D27" s="16"/>
      <c r="E27" s="305" t="s">
        <v>230</v>
      </c>
    </row>
    <row r="28" spans="1:11" s="168" customFormat="1" ht="24" customHeight="1">
      <c r="A28" s="16"/>
      <c r="B28" s="16"/>
      <c r="C28" s="16"/>
      <c r="D28" s="16"/>
      <c r="E28" s="305"/>
      <c r="F28" s="56"/>
      <c r="G28" s="56"/>
      <c r="H28" s="56"/>
      <c r="I28" s="56"/>
      <c r="J28" s="56"/>
      <c r="K28" s="56"/>
    </row>
    <row r="82" spans="2:2">
      <c r="B82" s="96"/>
    </row>
  </sheetData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autoPageBreaks="0"/>
  </sheetPr>
  <dimension ref="A1:F82"/>
  <sheetViews>
    <sheetView showGridLines="0" showRowColHeaders="0" showOutlineSymbols="0" topLeftCell="A2" workbookViewId="0">
      <selection activeCell="C13" sqref="C13"/>
    </sheetView>
  </sheetViews>
  <sheetFormatPr baseColWidth="10" defaultColWidth="14.8554687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  <col min="7" max="8" width="11.42578125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5" t="s">
        <v>216</v>
      </c>
      <c r="D7" s="39"/>
      <c r="E7" s="336"/>
    </row>
    <row r="8" spans="2:5" s="19" customFormat="1" ht="12.75" customHeight="1">
      <c r="B8" s="20"/>
      <c r="C8" s="755"/>
      <c r="D8" s="39"/>
      <c r="E8" s="336"/>
    </row>
    <row r="9" spans="2:5" s="19" customFormat="1" ht="12.75" customHeight="1">
      <c r="B9" s="20"/>
      <c r="C9" s="755" t="s">
        <v>309</v>
      </c>
      <c r="D9" s="39"/>
      <c r="E9" s="336"/>
    </row>
    <row r="10" spans="2:5" s="19" customFormat="1" ht="12.75" customHeight="1">
      <c r="B10" s="20"/>
      <c r="C10" s="755"/>
      <c r="D10" s="39"/>
      <c r="E10" s="336"/>
    </row>
    <row r="11" spans="2:5" s="19" customFormat="1" ht="12.75" customHeight="1">
      <c r="B11" s="20"/>
      <c r="C11" s="253"/>
      <c r="D11" s="39"/>
      <c r="E11" s="291"/>
    </row>
    <row r="12" spans="2:5" s="19" customFormat="1" ht="12.75" customHeight="1">
      <c r="B12" s="20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2">
    <mergeCell ref="C7:C8"/>
    <mergeCell ref="C9:C10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autoPageBreaks="0"/>
  </sheetPr>
  <dimension ref="A1:F82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5" t="s">
        <v>124</v>
      </c>
      <c r="D7" s="39"/>
      <c r="E7" s="336"/>
    </row>
    <row r="8" spans="2:5" s="19" customFormat="1" ht="12.75" customHeight="1">
      <c r="B8" s="20"/>
      <c r="C8" s="755"/>
      <c r="D8" s="39"/>
      <c r="E8" s="336"/>
    </row>
    <row r="9" spans="2:5" s="19" customFormat="1" ht="12.75" customHeight="1">
      <c r="B9" s="20"/>
      <c r="C9" s="755" t="s">
        <v>309</v>
      </c>
      <c r="D9" s="39"/>
      <c r="E9" s="336"/>
    </row>
    <row r="10" spans="2:5" s="19" customFormat="1" ht="12.75" customHeight="1">
      <c r="B10" s="20"/>
      <c r="C10" s="755"/>
      <c r="D10" s="39"/>
      <c r="E10" s="336"/>
    </row>
    <row r="11" spans="2:5" s="19" customFormat="1" ht="12.75" customHeight="1">
      <c r="B11" s="20"/>
      <c r="C11" s="41"/>
      <c r="D11" s="39"/>
      <c r="E11" s="291"/>
    </row>
    <row r="12" spans="2:5" s="19" customFormat="1" ht="12.75" customHeight="1">
      <c r="B12" s="20"/>
      <c r="C12" s="105"/>
      <c r="D12" s="39"/>
      <c r="E12" s="291"/>
    </row>
    <row r="13" spans="2:5" s="19" customFormat="1" ht="12.75" customHeight="1">
      <c r="B13" s="20"/>
      <c r="C13" s="105"/>
      <c r="D13" s="39"/>
      <c r="E13" s="291"/>
    </row>
    <row r="14" spans="2:5" s="19" customFormat="1" ht="12.75" customHeight="1">
      <c r="B14" s="20"/>
      <c r="C14" s="10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82" spans="2:2">
      <c r="B82" s="96"/>
    </row>
  </sheetData>
  <mergeCells count="2">
    <mergeCell ref="C7:C8"/>
    <mergeCell ref="C9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E24"/>
  <sheetViews>
    <sheetView showGridLines="0" showRowColHeaders="0" topLeftCell="A2" workbookViewId="0">
      <selection activeCell="C10" sqref="C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339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B5" s="753"/>
      <c r="C5" s="252"/>
      <c r="D5" s="39" t="s">
        <v>35</v>
      </c>
      <c r="E5" s="39" t="s">
        <v>35</v>
      </c>
    </row>
    <row r="6" spans="2:5" s="168" customFormat="1" ht="13.15" customHeight="1">
      <c r="B6" s="753"/>
      <c r="C6" s="252"/>
      <c r="D6" s="39" t="s">
        <v>35</v>
      </c>
      <c r="E6" s="40" t="s">
        <v>35</v>
      </c>
    </row>
    <row r="7" spans="2:5" ht="12.6" customHeight="1">
      <c r="B7" s="753"/>
      <c r="C7" s="753" t="s">
        <v>392</v>
      </c>
      <c r="D7" s="39" t="s">
        <v>35</v>
      </c>
      <c r="E7" s="336" t="s">
        <v>35</v>
      </c>
    </row>
    <row r="8" spans="2:5" ht="12.6" customHeight="1">
      <c r="B8" s="753"/>
      <c r="C8" s="753"/>
      <c r="D8" s="39" t="s">
        <v>35</v>
      </c>
      <c r="E8" s="336" t="s">
        <v>35</v>
      </c>
    </row>
    <row r="9" spans="2:5" ht="12.6" customHeight="1">
      <c r="B9" s="753"/>
      <c r="C9" s="753"/>
      <c r="D9" s="39" t="s">
        <v>35</v>
      </c>
      <c r="E9" s="336" t="s">
        <v>35</v>
      </c>
    </row>
    <row r="10" spans="2:5" ht="12.6" customHeight="1">
      <c r="B10" s="753"/>
      <c r="C10" s="747" t="s">
        <v>391</v>
      </c>
      <c r="D10" s="39" t="s">
        <v>35</v>
      </c>
      <c r="E10" s="291" t="s">
        <v>35</v>
      </c>
    </row>
    <row r="11" spans="2:5" ht="12.6" customHeight="1">
      <c r="C11" s="252"/>
      <c r="D11" s="39" t="s">
        <v>35</v>
      </c>
      <c r="E11" s="291" t="s">
        <v>35</v>
      </c>
    </row>
    <row r="12" spans="2:5" ht="12.6" customHeight="1">
      <c r="C12" s="252"/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337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8"/>
    </row>
    <row r="24" spans="3:5" ht="12.6" customHeight="1">
      <c r="E24" s="338"/>
    </row>
  </sheetData>
  <mergeCells count="2">
    <mergeCell ref="B5:B10"/>
    <mergeCell ref="C7:C9"/>
  </mergeCells>
  <hyperlinks>
    <hyperlink ref="C4" location="Indice!A1" display="Indice!A1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autoPageBreaks="0"/>
  </sheetPr>
  <dimension ref="A1:W143"/>
  <sheetViews>
    <sheetView showGridLines="0" showRowColHeaders="0" showOutlineSymbols="0" zoomScaleNormal="100" workbookViewId="0">
      <selection activeCell="K76" sqref="K76"/>
    </sheetView>
  </sheetViews>
  <sheetFormatPr baseColWidth="10" defaultColWidth="11.42578125" defaultRowHeight="11.25"/>
  <cols>
    <col min="1" max="1" width="0.140625" style="2" customWidth="1"/>
    <col min="2" max="2" width="2.7109375" style="2" customWidth="1"/>
    <col min="3" max="3" width="24.140625" style="156" customWidth="1"/>
    <col min="4" max="4" width="9.7109375" style="38" customWidth="1"/>
    <col min="5" max="5" width="11.140625" style="2" customWidth="1"/>
    <col min="6" max="7" width="9.7109375" style="2" customWidth="1"/>
    <col min="8" max="9" width="8.7109375" style="2" customWidth="1"/>
    <col min="10" max="10" width="9.7109375" style="2" customWidth="1"/>
    <col min="11" max="15" width="8.7109375" style="2" customWidth="1"/>
    <col min="16" max="16" width="1" style="2" customWidth="1"/>
    <col min="17" max="17" width="9.5703125" style="2" bestFit="1" customWidth="1"/>
    <col min="18" max="18" width="7.42578125" style="2" customWidth="1"/>
    <col min="19" max="16384" width="11.42578125" style="2"/>
  </cols>
  <sheetData>
    <row r="1" spans="1:18" s="27" customFormat="1" ht="21.75" customHeight="1">
      <c r="F1" s="28"/>
      <c r="G1" s="18"/>
      <c r="M1" s="95" t="s">
        <v>79</v>
      </c>
    </row>
    <row r="2" spans="1:18" s="27" customFormat="1" ht="15" customHeight="1">
      <c r="F2" s="28"/>
      <c r="G2" s="18"/>
      <c r="M2" s="18" t="s">
        <v>339</v>
      </c>
    </row>
    <row r="3" spans="1:18" s="27" customFormat="1" ht="19.899999999999999" customHeight="1">
      <c r="C3" s="21" t="str">
        <f>Indice!C4</f>
        <v>Mercados eléctricos</v>
      </c>
      <c r="D3" s="22"/>
    </row>
    <row r="4" spans="1:18"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1:18" ht="20.25" customHeight="1">
      <c r="C5" s="43" t="s">
        <v>223</v>
      </c>
      <c r="D5" s="221"/>
      <c r="E5" s="221"/>
      <c r="F5" s="22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8" ht="12.75" customHeight="1">
      <c r="C6" s="222"/>
      <c r="D6" s="223" t="s">
        <v>39</v>
      </c>
      <c r="E6" s="223" t="s">
        <v>40</v>
      </c>
      <c r="F6" s="223" t="s">
        <v>41</v>
      </c>
      <c r="G6" s="223" t="s">
        <v>42</v>
      </c>
      <c r="H6" s="223" t="s">
        <v>41</v>
      </c>
      <c r="I6" s="223" t="s">
        <v>43</v>
      </c>
      <c r="J6" s="223" t="s">
        <v>43</v>
      </c>
      <c r="K6" s="223" t="s">
        <v>42</v>
      </c>
      <c r="L6" s="223" t="s">
        <v>44</v>
      </c>
      <c r="M6" s="223" t="s">
        <v>45</v>
      </c>
      <c r="N6" s="223" t="s">
        <v>46</v>
      </c>
      <c r="O6" s="223" t="s">
        <v>47</v>
      </c>
      <c r="P6" s="224"/>
      <c r="Q6" s="83" t="s">
        <v>36</v>
      </c>
    </row>
    <row r="7" spans="1:18" s="194" customFormat="1" ht="11.25" customHeight="1">
      <c r="A7" s="29"/>
      <c r="B7" s="29"/>
      <c r="C7" s="420"/>
      <c r="D7" s="421" t="s">
        <v>14</v>
      </c>
      <c r="E7" s="421" t="s">
        <v>15</v>
      </c>
      <c r="F7" s="421" t="s">
        <v>16</v>
      </c>
      <c r="G7" s="421" t="s">
        <v>17</v>
      </c>
      <c r="H7" s="421" t="s">
        <v>18</v>
      </c>
      <c r="I7" s="421" t="s">
        <v>19</v>
      </c>
      <c r="J7" s="421" t="s">
        <v>20</v>
      </c>
      <c r="K7" s="421" t="s">
        <v>21</v>
      </c>
      <c r="L7" s="421" t="s">
        <v>22</v>
      </c>
      <c r="M7" s="421" t="s">
        <v>23</v>
      </c>
      <c r="N7" s="421" t="s">
        <v>24</v>
      </c>
      <c r="O7" s="421" t="s">
        <v>25</v>
      </c>
      <c r="P7" s="421"/>
      <c r="Q7" s="421">
        <v>2017</v>
      </c>
    </row>
    <row r="8" spans="1:18" s="194" customFormat="1" ht="11.25" customHeight="1">
      <c r="A8" s="29"/>
      <c r="B8" s="29"/>
      <c r="C8" s="422" t="s">
        <v>86</v>
      </c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</row>
    <row r="9" spans="1:18" ht="11.25" customHeight="1">
      <c r="A9" s="3"/>
      <c r="B9" s="3"/>
      <c r="C9" s="424" t="s">
        <v>38</v>
      </c>
      <c r="D9" s="423">
        <f>D35+D38</f>
        <v>73.59</v>
      </c>
      <c r="E9" s="423">
        <f t="shared" ref="E9:O9" si="0">E35+E38</f>
        <v>53.05</v>
      </c>
      <c r="F9" s="423">
        <f t="shared" si="0"/>
        <v>43.94</v>
      </c>
      <c r="G9" s="423">
        <f t="shared" si="0"/>
        <v>44.2</v>
      </c>
      <c r="H9" s="423">
        <f t="shared" si="0"/>
        <v>47.6</v>
      </c>
      <c r="I9" s="423">
        <f t="shared" si="0"/>
        <v>50.77</v>
      </c>
      <c r="J9" s="423">
        <f t="shared" si="0"/>
        <v>49.13</v>
      </c>
      <c r="K9" s="423">
        <f t="shared" si="0"/>
        <v>48.03</v>
      </c>
      <c r="L9" s="423">
        <f t="shared" si="0"/>
        <v>49.519999999999996</v>
      </c>
      <c r="M9" s="423">
        <f t="shared" si="0"/>
        <v>57.589999999999996</v>
      </c>
      <c r="N9" s="423">
        <f t="shared" si="0"/>
        <v>60.56</v>
      </c>
      <c r="O9" s="423">
        <f t="shared" si="0"/>
        <v>60.14</v>
      </c>
      <c r="P9" s="423">
        <f t="shared" ref="P9" si="1">P35+P38</f>
        <v>0</v>
      </c>
      <c r="Q9" s="423">
        <f>Q35+Q38</f>
        <v>53.42</v>
      </c>
      <c r="R9" s="194"/>
    </row>
    <row r="10" spans="1:18" ht="11.25" customHeight="1">
      <c r="A10" s="3"/>
      <c r="B10" s="3"/>
      <c r="C10" s="424" t="s">
        <v>125</v>
      </c>
      <c r="D10" s="423">
        <f>SUM(D18:D28)</f>
        <v>2.89</v>
      </c>
      <c r="E10" s="423">
        <f t="shared" ref="E10:O10" si="2">SUM(E18:E28)</f>
        <v>2.8400000000000003</v>
      </c>
      <c r="F10" s="423">
        <f t="shared" si="2"/>
        <v>3.1300000000000003</v>
      </c>
      <c r="G10" s="423">
        <f t="shared" si="2"/>
        <v>3.2799999999999994</v>
      </c>
      <c r="H10" s="423">
        <f t="shared" si="2"/>
        <v>2.13</v>
      </c>
      <c r="I10" s="423">
        <f t="shared" si="2"/>
        <v>1.2499999999999998</v>
      </c>
      <c r="J10" s="423">
        <f t="shared" si="2"/>
        <v>1.6499999999999997</v>
      </c>
      <c r="K10" s="423">
        <f t="shared" si="2"/>
        <v>2.5000000000000004</v>
      </c>
      <c r="L10" s="423">
        <f t="shared" si="2"/>
        <v>2.2000000000000002</v>
      </c>
      <c r="M10" s="423">
        <f t="shared" si="2"/>
        <v>2.78</v>
      </c>
      <c r="N10" s="423">
        <f t="shared" si="2"/>
        <v>1.6799999999999997</v>
      </c>
      <c r="O10" s="423">
        <f t="shared" si="2"/>
        <v>2.25</v>
      </c>
      <c r="P10" s="423">
        <f t="shared" ref="P10" si="3">SUM(P18:P28)</f>
        <v>0</v>
      </c>
      <c r="Q10" s="423">
        <f>SUM(Q18:Q28)</f>
        <v>2.37</v>
      </c>
      <c r="R10" s="194"/>
    </row>
    <row r="11" spans="1:18" ht="11.25" customHeight="1">
      <c r="A11" s="3"/>
      <c r="B11" s="3"/>
      <c r="C11" s="424" t="s">
        <v>128</v>
      </c>
      <c r="D11" s="423">
        <f>D46</f>
        <v>3.26</v>
      </c>
      <c r="E11" s="423">
        <f t="shared" ref="E11:O11" si="4">E46</f>
        <v>3.17</v>
      </c>
      <c r="F11" s="423">
        <f t="shared" si="4"/>
        <v>2.52</v>
      </c>
      <c r="G11" s="423">
        <f t="shared" si="4"/>
        <v>2.38</v>
      </c>
      <c r="H11" s="423">
        <f t="shared" si="4"/>
        <v>2.37</v>
      </c>
      <c r="I11" s="423">
        <f t="shared" si="4"/>
        <v>2.91</v>
      </c>
      <c r="J11" s="423">
        <f t="shared" si="4"/>
        <v>3.22</v>
      </c>
      <c r="K11" s="423">
        <f t="shared" si="4"/>
        <v>2.1800000000000002</v>
      </c>
      <c r="L11" s="423">
        <f t="shared" si="4"/>
        <v>2.41</v>
      </c>
      <c r="M11" s="423">
        <f t="shared" si="4"/>
        <v>2.34</v>
      </c>
      <c r="N11" s="423">
        <f t="shared" si="4"/>
        <v>2.4900000000000002</v>
      </c>
      <c r="O11" s="423">
        <f t="shared" si="4"/>
        <v>3.07</v>
      </c>
      <c r="P11" s="423">
        <f t="shared" ref="P11:Q11" si="5">P46</f>
        <v>0</v>
      </c>
      <c r="Q11" s="423">
        <f t="shared" si="5"/>
        <v>2.71</v>
      </c>
      <c r="R11" s="194"/>
    </row>
    <row r="12" spans="1:18" ht="11.25" customHeight="1">
      <c r="A12" s="3"/>
      <c r="B12" s="3"/>
      <c r="C12" s="424" t="s">
        <v>240</v>
      </c>
      <c r="D12" s="423">
        <f>D47</f>
        <v>1.88</v>
      </c>
      <c r="E12" s="423">
        <f t="shared" ref="E12:O12" si="6">E47</f>
        <v>2.17</v>
      </c>
      <c r="F12" s="423">
        <f t="shared" si="6"/>
        <v>2.06</v>
      </c>
      <c r="G12" s="423">
        <f t="shared" si="6"/>
        <v>2.2799999999999998</v>
      </c>
      <c r="H12" s="423">
        <f t="shared" si="6"/>
        <v>2.15</v>
      </c>
      <c r="I12" s="423">
        <f t="shared" si="6"/>
        <v>2</v>
      </c>
      <c r="J12" s="423">
        <f t="shared" si="6"/>
        <v>1.93</v>
      </c>
      <c r="K12" s="423">
        <f t="shared" si="6"/>
        <v>1.99</v>
      </c>
      <c r="L12" s="423">
        <f t="shared" si="6"/>
        <v>2.14</v>
      </c>
      <c r="M12" s="423">
        <f t="shared" si="6"/>
        <v>2.16</v>
      </c>
      <c r="N12" s="423">
        <f t="shared" si="6"/>
        <v>2.0699999999999998</v>
      </c>
      <c r="O12" s="423">
        <f t="shared" si="6"/>
        <v>1.85</v>
      </c>
      <c r="P12" s="423">
        <f t="shared" ref="P12:Q12" si="7">P47</f>
        <v>0</v>
      </c>
      <c r="Q12" s="423">
        <f t="shared" si="7"/>
        <v>2.0499999999999998</v>
      </c>
      <c r="R12" s="194"/>
    </row>
    <row r="13" spans="1:18" ht="15" customHeight="1">
      <c r="A13" s="3"/>
      <c r="B13" s="3"/>
      <c r="C13" s="425" t="s">
        <v>341</v>
      </c>
      <c r="D13" s="426">
        <f>+$Q9+$Q10+$Q11+$Q12</f>
        <v>60.55</v>
      </c>
      <c r="E13" s="426">
        <f t="shared" ref="E13:O13" si="8">+$Q9+$Q10+$Q11+$Q12</f>
        <v>60.55</v>
      </c>
      <c r="F13" s="426">
        <f t="shared" si="8"/>
        <v>60.55</v>
      </c>
      <c r="G13" s="426">
        <f t="shared" si="8"/>
        <v>60.55</v>
      </c>
      <c r="H13" s="426">
        <f t="shared" si="8"/>
        <v>60.55</v>
      </c>
      <c r="I13" s="426">
        <f t="shared" si="8"/>
        <v>60.55</v>
      </c>
      <c r="J13" s="426">
        <f t="shared" si="8"/>
        <v>60.55</v>
      </c>
      <c r="K13" s="426">
        <f t="shared" si="8"/>
        <v>60.55</v>
      </c>
      <c r="L13" s="426">
        <f t="shared" si="8"/>
        <v>60.55</v>
      </c>
      <c r="M13" s="426">
        <f t="shared" si="8"/>
        <v>60.55</v>
      </c>
      <c r="N13" s="426">
        <f t="shared" si="8"/>
        <v>60.55</v>
      </c>
      <c r="O13" s="426">
        <f t="shared" si="8"/>
        <v>60.55</v>
      </c>
      <c r="P13" s="426">
        <f t="shared" ref="P13" si="9">+$Q9+$Q10+$Q11+$Q12</f>
        <v>60.55</v>
      </c>
      <c r="Q13" s="426">
        <f t="shared" ref="Q13" si="10">+$Q9+$Q10+$Q11+$Q12</f>
        <v>60.55</v>
      </c>
      <c r="R13" s="227"/>
    </row>
    <row r="14" spans="1:18" ht="11.25" customHeight="1">
      <c r="A14" s="3"/>
      <c r="B14" s="3"/>
      <c r="C14" s="427" t="s">
        <v>241</v>
      </c>
      <c r="D14" s="428">
        <f>D51/1000</f>
        <v>23054.073153999998</v>
      </c>
      <c r="E14" s="428">
        <f t="shared" ref="E14:O14" si="11">E51/1000</f>
        <v>19942.324665</v>
      </c>
      <c r="F14" s="428">
        <f t="shared" si="11"/>
        <v>21063.493094999998</v>
      </c>
      <c r="G14" s="428">
        <f t="shared" si="11"/>
        <v>18913.940050999998</v>
      </c>
      <c r="H14" s="428">
        <f t="shared" si="11"/>
        <v>20171.667076999998</v>
      </c>
      <c r="I14" s="428">
        <f t="shared" si="11"/>
        <v>21663.518438000003</v>
      </c>
      <c r="J14" s="428">
        <f t="shared" si="11"/>
        <v>22396.019155000002</v>
      </c>
      <c r="K14" s="428">
        <f t="shared" si="11"/>
        <v>21754.733244999999</v>
      </c>
      <c r="L14" s="428">
        <f t="shared" si="11"/>
        <v>20122.245394000001</v>
      </c>
      <c r="M14" s="428">
        <f t="shared" si="11"/>
        <v>20087.682897999999</v>
      </c>
      <c r="N14" s="428">
        <f t="shared" si="11"/>
        <v>20870.638943999998</v>
      </c>
      <c r="O14" s="428">
        <f t="shared" si="11"/>
        <v>22134.643344</v>
      </c>
      <c r="P14" s="428">
        <f t="shared" ref="P14:Q14" si="12">P51/1000</f>
        <v>0</v>
      </c>
      <c r="Q14" s="428">
        <f t="shared" si="12"/>
        <v>252174.97946</v>
      </c>
    </row>
    <row r="15" spans="1:18" ht="11.25" customHeight="1"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8" ht="20.25" customHeight="1">
      <c r="C16" s="43" t="s">
        <v>138</v>
      </c>
      <c r="D16" s="221"/>
      <c r="E16" s="221"/>
      <c r="F16" s="221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203"/>
      <c r="R16" s="168"/>
    </row>
    <row r="17" spans="1:19" ht="11.25" customHeight="1">
      <c r="A17" s="3"/>
      <c r="B17" s="3"/>
      <c r="C17" s="360"/>
      <c r="D17" s="429" t="s">
        <v>14</v>
      </c>
      <c r="E17" s="429" t="s">
        <v>15</v>
      </c>
      <c r="F17" s="429" t="s">
        <v>16</v>
      </c>
      <c r="G17" s="429" t="s">
        <v>17</v>
      </c>
      <c r="H17" s="429" t="s">
        <v>18</v>
      </c>
      <c r="I17" s="429" t="s">
        <v>19</v>
      </c>
      <c r="J17" s="429" t="s">
        <v>20</v>
      </c>
      <c r="K17" s="429" t="s">
        <v>21</v>
      </c>
      <c r="L17" s="429" t="s">
        <v>22</v>
      </c>
      <c r="M17" s="429" t="s">
        <v>23</v>
      </c>
      <c r="N17" s="429" t="s">
        <v>24</v>
      </c>
      <c r="O17" s="429" t="s">
        <v>25</v>
      </c>
      <c r="P17" s="429"/>
      <c r="Q17" s="429">
        <v>2017</v>
      </c>
      <c r="R17" s="361">
        <v>2016</v>
      </c>
    </row>
    <row r="18" spans="1:19" ht="11.25" customHeight="1">
      <c r="A18" s="3"/>
      <c r="B18" s="3"/>
      <c r="C18" s="424" t="s">
        <v>185</v>
      </c>
      <c r="D18" s="430">
        <f>D36</f>
        <v>1.48</v>
      </c>
      <c r="E18" s="430">
        <f t="shared" ref="E18:O18" si="13">E36</f>
        <v>1.82</v>
      </c>
      <c r="F18" s="430">
        <f t="shared" si="13"/>
        <v>2.2200000000000002</v>
      </c>
      <c r="G18" s="430">
        <f t="shared" si="13"/>
        <v>2.4</v>
      </c>
      <c r="H18" s="430">
        <f t="shared" si="13"/>
        <v>1.45</v>
      </c>
      <c r="I18" s="430">
        <f t="shared" si="13"/>
        <v>0.69</v>
      </c>
      <c r="J18" s="430">
        <f t="shared" si="13"/>
        <v>1.1399999999999999</v>
      </c>
      <c r="K18" s="430">
        <f t="shared" si="13"/>
        <v>1.86</v>
      </c>
      <c r="L18" s="430">
        <f t="shared" si="13"/>
        <v>1.55</v>
      </c>
      <c r="M18" s="430">
        <f t="shared" si="13"/>
        <v>1.1399999999999999</v>
      </c>
      <c r="N18" s="430">
        <f t="shared" si="13"/>
        <v>0.78</v>
      </c>
      <c r="O18" s="430">
        <f t="shared" si="13"/>
        <v>1.08</v>
      </c>
      <c r="P18" s="430">
        <f t="shared" ref="P18:Q18" si="14">P36</f>
        <v>0</v>
      </c>
      <c r="Q18" s="675">
        <f t="shared" si="14"/>
        <v>1.46</v>
      </c>
      <c r="R18" s="433">
        <f>Q57</f>
        <v>2.0699999999999998</v>
      </c>
      <c r="S18" s="283"/>
    </row>
    <row r="19" spans="1:19" ht="11.25" customHeight="1">
      <c r="A19" s="3"/>
      <c r="B19" s="3"/>
      <c r="C19" s="424" t="s">
        <v>239</v>
      </c>
      <c r="D19" s="430">
        <f>D37</f>
        <v>0.17</v>
      </c>
      <c r="E19" s="430">
        <f t="shared" ref="E19:O19" si="15">E37</f>
        <v>0.24</v>
      </c>
      <c r="F19" s="430">
        <f t="shared" si="15"/>
        <v>0.14000000000000001</v>
      </c>
      <c r="G19" s="430">
        <f t="shared" si="15"/>
        <v>0.09</v>
      </c>
      <c r="H19" s="430">
        <f t="shared" si="15"/>
        <v>0.03</v>
      </c>
      <c r="I19" s="430">
        <f t="shared" si="15"/>
        <v>0.02</v>
      </c>
      <c r="J19" s="430">
        <f t="shared" si="15"/>
        <v>0.05</v>
      </c>
      <c r="K19" s="430">
        <f t="shared" si="15"/>
        <v>0.05</v>
      </c>
      <c r="L19" s="430">
        <f t="shared" si="15"/>
        <v>0.05</v>
      </c>
      <c r="M19" s="430">
        <f t="shared" si="15"/>
        <v>0.12</v>
      </c>
      <c r="N19" s="430">
        <f t="shared" si="15"/>
        <v>0.08</v>
      </c>
      <c r="O19" s="430">
        <f t="shared" si="15"/>
        <v>0.05</v>
      </c>
      <c r="P19" s="430">
        <f t="shared" ref="P19:Q19" si="16">P37</f>
        <v>0</v>
      </c>
      <c r="Q19" s="675">
        <f t="shared" si="16"/>
        <v>0.09</v>
      </c>
      <c r="R19" s="433">
        <f t="shared" ref="R19" si="17">Q58</f>
        <v>0.12</v>
      </c>
      <c r="S19" s="283"/>
    </row>
    <row r="20" spans="1:19" ht="11.25" customHeight="1">
      <c r="A20" s="3"/>
      <c r="B20" s="3"/>
      <c r="C20" s="424" t="s">
        <v>327</v>
      </c>
      <c r="D20" s="431">
        <f>D39</f>
        <v>0</v>
      </c>
      <c r="E20" s="431">
        <f t="shared" ref="E20:O20" si="18">E39</f>
        <v>0</v>
      </c>
      <c r="F20" s="431">
        <f t="shared" si="18"/>
        <v>0</v>
      </c>
      <c r="G20" s="431">
        <f t="shared" si="18"/>
        <v>0</v>
      </c>
      <c r="H20" s="431">
        <f t="shared" si="18"/>
        <v>0</v>
      </c>
      <c r="I20" s="431">
        <f t="shared" si="18"/>
        <v>0</v>
      </c>
      <c r="J20" s="431">
        <f t="shared" si="18"/>
        <v>0</v>
      </c>
      <c r="K20" s="431">
        <f t="shared" si="18"/>
        <v>0</v>
      </c>
      <c r="L20" s="431">
        <f t="shared" si="18"/>
        <v>0</v>
      </c>
      <c r="M20" s="431">
        <f t="shared" si="18"/>
        <v>0</v>
      </c>
      <c r="N20" s="431">
        <f t="shared" si="18"/>
        <v>0</v>
      </c>
      <c r="O20" s="431">
        <f t="shared" si="18"/>
        <v>0</v>
      </c>
      <c r="P20" s="431">
        <f t="shared" ref="P20:Q20" si="19">P39</f>
        <v>0</v>
      </c>
      <c r="Q20" s="433">
        <f t="shared" si="19"/>
        <v>0</v>
      </c>
      <c r="R20" s="433">
        <f>Q60</f>
        <v>0</v>
      </c>
      <c r="S20" s="283"/>
    </row>
    <row r="21" spans="1:19" ht="11.25" customHeight="1">
      <c r="A21" s="3"/>
      <c r="B21" s="3"/>
      <c r="C21" s="424" t="s">
        <v>238</v>
      </c>
      <c r="D21" s="431">
        <f t="shared" ref="D21:O26" si="20">D40</f>
        <v>0.27</v>
      </c>
      <c r="E21" s="431">
        <f t="shared" si="20"/>
        <v>0.02</v>
      </c>
      <c r="F21" s="431">
        <f t="shared" si="20"/>
        <v>7.0000000000000007E-2</v>
      </c>
      <c r="G21" s="431">
        <f t="shared" si="20"/>
        <v>0.01</v>
      </c>
      <c r="H21" s="431">
        <f t="shared" si="20"/>
        <v>0</v>
      </c>
      <c r="I21" s="431">
        <f t="shared" si="20"/>
        <v>0.01</v>
      </c>
      <c r="J21" s="431">
        <f t="shared" si="20"/>
        <v>0</v>
      </c>
      <c r="K21" s="431">
        <f t="shared" si="20"/>
        <v>0.02</v>
      </c>
      <c r="L21" s="431">
        <f t="shared" si="20"/>
        <v>0.03</v>
      </c>
      <c r="M21" s="431">
        <f t="shared" si="20"/>
        <v>0.66</v>
      </c>
      <c r="N21" s="431">
        <f t="shared" si="20"/>
        <v>0.17</v>
      </c>
      <c r="O21" s="431">
        <f t="shared" si="20"/>
        <v>0.03</v>
      </c>
      <c r="P21" s="431">
        <f t="shared" ref="P21:Q21" si="21">P40</f>
        <v>0</v>
      </c>
      <c r="Q21" s="433">
        <f t="shared" si="21"/>
        <v>0.11</v>
      </c>
      <c r="R21" s="433">
        <f t="shared" ref="R21:R26" si="22">Q61</f>
        <v>0.15</v>
      </c>
      <c r="S21" s="283"/>
    </row>
    <row r="22" spans="1:19" ht="11.25" customHeight="1">
      <c r="A22" s="3"/>
      <c r="B22" s="3"/>
      <c r="C22" s="424" t="s">
        <v>65</v>
      </c>
      <c r="D22" s="431">
        <f t="shared" si="20"/>
        <v>0.87</v>
      </c>
      <c r="E22" s="431">
        <f t="shared" si="20"/>
        <v>0.65</v>
      </c>
      <c r="F22" s="431">
        <f t="shared" si="20"/>
        <v>0.52</v>
      </c>
      <c r="G22" s="431">
        <f t="shared" si="20"/>
        <v>0.69</v>
      </c>
      <c r="H22" s="431">
        <f t="shared" si="20"/>
        <v>0.65</v>
      </c>
      <c r="I22" s="431">
        <f t="shared" si="20"/>
        <v>0.5</v>
      </c>
      <c r="J22" s="431">
        <f t="shared" si="20"/>
        <v>0.43</v>
      </c>
      <c r="K22" s="431">
        <f t="shared" si="20"/>
        <v>0.46</v>
      </c>
      <c r="L22" s="431">
        <f t="shared" si="20"/>
        <v>0.47</v>
      </c>
      <c r="M22" s="431">
        <f t="shared" si="20"/>
        <v>0.82</v>
      </c>
      <c r="N22" s="431">
        <f t="shared" si="20"/>
        <v>0.6</v>
      </c>
      <c r="O22" s="431">
        <f t="shared" si="20"/>
        <v>0.94</v>
      </c>
      <c r="P22" s="431">
        <f t="shared" ref="P22:Q22" si="23">P41</f>
        <v>0</v>
      </c>
      <c r="Q22" s="433">
        <f t="shared" si="23"/>
        <v>0.63</v>
      </c>
      <c r="R22" s="433">
        <f t="shared" si="22"/>
        <v>0.71</v>
      </c>
      <c r="S22" s="283"/>
    </row>
    <row r="23" spans="1:19" ht="11.25" customHeight="1">
      <c r="A23" s="3"/>
      <c r="B23" s="3"/>
      <c r="C23" s="424" t="s">
        <v>324</v>
      </c>
      <c r="D23" s="431">
        <f t="shared" si="20"/>
        <v>-0.05</v>
      </c>
      <c r="E23" s="431">
        <f t="shared" si="20"/>
        <v>-0.04</v>
      </c>
      <c r="F23" s="431">
        <f t="shared" si="20"/>
        <v>-0.03</v>
      </c>
      <c r="G23" s="431">
        <f t="shared" si="20"/>
        <v>-0.02</v>
      </c>
      <c r="H23" s="431">
        <f t="shared" si="20"/>
        <v>-0.02</v>
      </c>
      <c r="I23" s="431">
        <f t="shared" si="20"/>
        <v>-0.03</v>
      </c>
      <c r="J23" s="431">
        <f t="shared" si="20"/>
        <v>-0.03</v>
      </c>
      <c r="K23" s="431">
        <f t="shared" si="20"/>
        <v>-0.02</v>
      </c>
      <c r="L23" s="431">
        <f t="shared" si="20"/>
        <v>-0.02</v>
      </c>
      <c r="M23" s="431">
        <f t="shared" si="20"/>
        <v>-0.04</v>
      </c>
      <c r="N23" s="431">
        <f t="shared" si="20"/>
        <v>-0.04</v>
      </c>
      <c r="O23" s="431">
        <f t="shared" si="20"/>
        <v>-0.05</v>
      </c>
      <c r="P23" s="431">
        <f t="shared" ref="P23:Q23" si="24">P42</f>
        <v>0</v>
      </c>
      <c r="Q23" s="433">
        <f t="shared" si="24"/>
        <v>-0.03</v>
      </c>
      <c r="R23" s="433">
        <f t="shared" si="22"/>
        <v>-0.02</v>
      </c>
      <c r="S23" s="283"/>
    </row>
    <row r="24" spans="1:19" ht="11.25" customHeight="1">
      <c r="A24" s="3"/>
      <c r="B24" s="3"/>
      <c r="C24" s="424" t="s">
        <v>323</v>
      </c>
      <c r="D24" s="431">
        <f t="shared" si="20"/>
        <v>0.3</v>
      </c>
      <c r="E24" s="431">
        <f t="shared" si="20"/>
        <v>0.37</v>
      </c>
      <c r="F24" s="431">
        <f t="shared" si="20"/>
        <v>0.34</v>
      </c>
      <c r="G24" s="431">
        <f t="shared" si="20"/>
        <v>0.25</v>
      </c>
      <c r="H24" s="431">
        <f t="shared" si="20"/>
        <v>0.14000000000000001</v>
      </c>
      <c r="I24" s="431">
        <f t="shared" si="20"/>
        <v>0.17</v>
      </c>
      <c r="J24" s="431">
        <f t="shared" si="20"/>
        <v>0.18</v>
      </c>
      <c r="K24" s="431">
        <f t="shared" si="20"/>
        <v>0.24</v>
      </c>
      <c r="L24" s="431">
        <f t="shared" si="20"/>
        <v>0.23</v>
      </c>
      <c r="M24" s="431">
        <f t="shared" si="20"/>
        <v>0.26</v>
      </c>
      <c r="N24" s="431">
        <f t="shared" si="20"/>
        <v>0.17</v>
      </c>
      <c r="O24" s="431">
        <f t="shared" si="20"/>
        <v>0.38</v>
      </c>
      <c r="P24" s="431">
        <f t="shared" ref="P24:Q24" si="25">P43</f>
        <v>0</v>
      </c>
      <c r="Q24" s="433">
        <f t="shared" si="25"/>
        <v>0.25</v>
      </c>
      <c r="R24" s="433">
        <f t="shared" si="22"/>
        <v>0.19</v>
      </c>
      <c r="S24" s="283"/>
    </row>
    <row r="25" spans="1:19">
      <c r="A25" s="3"/>
      <c r="B25" s="3"/>
      <c r="C25" s="424" t="s">
        <v>221</v>
      </c>
      <c r="D25" s="431">
        <f t="shared" si="20"/>
        <v>-0.11</v>
      </c>
      <c r="E25" s="431">
        <f t="shared" si="20"/>
        <v>-0.15</v>
      </c>
      <c r="F25" s="431">
        <f t="shared" si="20"/>
        <v>-7.0000000000000007E-2</v>
      </c>
      <c r="G25" s="431">
        <f t="shared" si="20"/>
        <v>-0.1</v>
      </c>
      <c r="H25" s="431">
        <f t="shared" si="20"/>
        <v>-0.08</v>
      </c>
      <c r="I25" s="431">
        <f t="shared" si="20"/>
        <v>-7.0000000000000007E-2</v>
      </c>
      <c r="J25" s="431">
        <f t="shared" si="20"/>
        <v>-7.0000000000000007E-2</v>
      </c>
      <c r="K25" s="431">
        <f t="shared" si="20"/>
        <v>-7.0000000000000007E-2</v>
      </c>
      <c r="L25" s="431">
        <f t="shared" si="20"/>
        <v>-7.0000000000000007E-2</v>
      </c>
      <c r="M25" s="431">
        <f t="shared" si="20"/>
        <v>-0.13</v>
      </c>
      <c r="N25" s="431">
        <f t="shared" si="20"/>
        <v>-0.05</v>
      </c>
      <c r="O25" s="431">
        <f t="shared" si="20"/>
        <v>-0.1</v>
      </c>
      <c r="P25" s="431">
        <f t="shared" ref="P25:Q25" si="26">P44</f>
        <v>0</v>
      </c>
      <c r="Q25" s="433">
        <f t="shared" si="26"/>
        <v>-0.09</v>
      </c>
      <c r="R25" s="433">
        <f t="shared" si="22"/>
        <v>-7.0000000000000007E-2</v>
      </c>
      <c r="S25" s="283"/>
    </row>
    <row r="26" spans="1:19" ht="11.25" customHeight="1">
      <c r="C26" s="424" t="s">
        <v>222</v>
      </c>
      <c r="D26" s="431">
        <f t="shared" si="20"/>
        <v>-7.0000000000000007E-2</v>
      </c>
      <c r="E26" s="431">
        <f t="shared" si="20"/>
        <v>-7.0000000000000007E-2</v>
      </c>
      <c r="F26" s="431">
        <f t="shared" si="20"/>
        <v>-0.06</v>
      </c>
      <c r="G26" s="431">
        <f t="shared" si="20"/>
        <v>-0.06</v>
      </c>
      <c r="H26" s="431">
        <f t="shared" si="20"/>
        <v>-0.05</v>
      </c>
      <c r="I26" s="431">
        <f t="shared" si="20"/>
        <v>-0.05</v>
      </c>
      <c r="J26" s="431">
        <f t="shared" si="20"/>
        <v>-0.05</v>
      </c>
      <c r="K26" s="431">
        <f t="shared" si="20"/>
        <v>-0.05</v>
      </c>
      <c r="L26" s="431">
        <f t="shared" si="20"/>
        <v>-0.05</v>
      </c>
      <c r="M26" s="431">
        <f t="shared" si="20"/>
        <v>-0.06</v>
      </c>
      <c r="N26" s="431">
        <f t="shared" si="20"/>
        <v>-0.06</v>
      </c>
      <c r="O26" s="431">
        <f t="shared" si="20"/>
        <v>-0.08</v>
      </c>
      <c r="P26" s="431">
        <f t="shared" ref="P26:Q26" si="27">P45</f>
        <v>0</v>
      </c>
      <c r="Q26" s="433">
        <f t="shared" si="27"/>
        <v>-0.06</v>
      </c>
      <c r="R26" s="433">
        <f t="shared" si="22"/>
        <v>-0.06</v>
      </c>
      <c r="S26" s="283"/>
    </row>
    <row r="27" spans="1:19">
      <c r="C27" s="424" t="s">
        <v>129</v>
      </c>
      <c r="D27" s="431">
        <f>D48</f>
        <v>0.03</v>
      </c>
      <c r="E27" s="431">
        <f t="shared" ref="E27:O27" si="28">E48</f>
        <v>0</v>
      </c>
      <c r="F27" s="431">
        <f t="shared" si="28"/>
        <v>0</v>
      </c>
      <c r="G27" s="431">
        <f t="shared" si="28"/>
        <v>0.02</v>
      </c>
      <c r="H27" s="431">
        <f t="shared" si="28"/>
        <v>0.01</v>
      </c>
      <c r="I27" s="431">
        <f t="shared" si="28"/>
        <v>0.01</v>
      </c>
      <c r="J27" s="431">
        <f t="shared" si="28"/>
        <v>0</v>
      </c>
      <c r="K27" s="431">
        <f t="shared" si="28"/>
        <v>0.01</v>
      </c>
      <c r="L27" s="431">
        <f t="shared" si="28"/>
        <v>0.01</v>
      </c>
      <c r="M27" s="431">
        <f t="shared" si="28"/>
        <v>0.01</v>
      </c>
      <c r="N27" s="431">
        <f t="shared" si="28"/>
        <v>0.03</v>
      </c>
      <c r="O27" s="431">
        <f t="shared" si="28"/>
        <v>0</v>
      </c>
      <c r="P27" s="431">
        <f t="shared" ref="P27:Q27" si="29">P48</f>
        <v>0</v>
      </c>
      <c r="Q27" s="433">
        <f t="shared" si="29"/>
        <v>0.01</v>
      </c>
      <c r="R27" s="433">
        <f>Q69</f>
        <v>0.01</v>
      </c>
      <c r="S27" s="283"/>
    </row>
    <row r="28" spans="1:19">
      <c r="C28" s="424" t="s">
        <v>326</v>
      </c>
      <c r="D28" s="431">
        <f>D49</f>
        <v>0</v>
      </c>
      <c r="E28" s="431">
        <f t="shared" ref="E28:O28" si="30">E49</f>
        <v>0</v>
      </c>
      <c r="F28" s="431">
        <f t="shared" si="30"/>
        <v>0</v>
      </c>
      <c r="G28" s="431">
        <f t="shared" si="30"/>
        <v>0</v>
      </c>
      <c r="H28" s="431">
        <f t="shared" si="30"/>
        <v>0</v>
      </c>
      <c r="I28" s="431">
        <f t="shared" si="30"/>
        <v>0</v>
      </c>
      <c r="J28" s="431">
        <f t="shared" si="30"/>
        <v>0</v>
      </c>
      <c r="K28" s="431">
        <f t="shared" si="30"/>
        <v>0</v>
      </c>
      <c r="L28" s="431">
        <f t="shared" si="30"/>
        <v>0</v>
      </c>
      <c r="M28" s="431">
        <f t="shared" si="30"/>
        <v>0</v>
      </c>
      <c r="N28" s="431">
        <f t="shared" si="30"/>
        <v>0</v>
      </c>
      <c r="O28" s="431">
        <f t="shared" si="30"/>
        <v>0</v>
      </c>
      <c r="P28" s="431">
        <f t="shared" ref="P28:Q28" si="31">P49</f>
        <v>0</v>
      </c>
      <c r="Q28" s="433">
        <f t="shared" si="31"/>
        <v>0</v>
      </c>
      <c r="R28" s="433">
        <f>Q70</f>
        <v>0</v>
      </c>
      <c r="S28" s="283"/>
    </row>
    <row r="29" spans="1:19" ht="20.25" customHeight="1">
      <c r="C29" s="434" t="s">
        <v>344</v>
      </c>
      <c r="D29" s="435">
        <f>$Q$29</f>
        <v>2.37</v>
      </c>
      <c r="E29" s="435">
        <f t="shared" ref="E29:P29" si="32">$Q$29</f>
        <v>2.37</v>
      </c>
      <c r="F29" s="435">
        <f t="shared" si="32"/>
        <v>2.37</v>
      </c>
      <c r="G29" s="435">
        <f t="shared" si="32"/>
        <v>2.37</v>
      </c>
      <c r="H29" s="435">
        <f t="shared" si="32"/>
        <v>2.37</v>
      </c>
      <c r="I29" s="435">
        <f t="shared" si="32"/>
        <v>2.37</v>
      </c>
      <c r="J29" s="435">
        <f t="shared" si="32"/>
        <v>2.37</v>
      </c>
      <c r="K29" s="435">
        <f t="shared" si="32"/>
        <v>2.37</v>
      </c>
      <c r="L29" s="435">
        <f t="shared" si="32"/>
        <v>2.37</v>
      </c>
      <c r="M29" s="435">
        <f t="shared" si="32"/>
        <v>2.37</v>
      </c>
      <c r="N29" s="435">
        <f t="shared" si="32"/>
        <v>2.37</v>
      </c>
      <c r="O29" s="435">
        <f t="shared" si="32"/>
        <v>2.37</v>
      </c>
      <c r="P29" s="435">
        <f t="shared" si="32"/>
        <v>2.37</v>
      </c>
      <c r="Q29" s="435">
        <f>SUM(Q18:Q28)</f>
        <v>2.37</v>
      </c>
      <c r="R29" s="435">
        <f>SUM(R18:R28)</f>
        <v>3.0999999999999996</v>
      </c>
      <c r="S29" s="283"/>
    </row>
    <row r="30" spans="1:19">
      <c r="A30" s="3"/>
      <c r="B30" s="3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</row>
    <row r="31" spans="1:19">
      <c r="A31" s="3"/>
      <c r="B31" s="3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</row>
    <row r="32" spans="1:19">
      <c r="A32" s="3"/>
      <c r="B32" s="3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</row>
    <row r="33" spans="1:20" ht="12.75">
      <c r="A33" s="3"/>
      <c r="B33" s="3"/>
      <c r="C33" s="43" t="s">
        <v>248</v>
      </c>
      <c r="D33" s="221"/>
      <c r="E33" s="221"/>
      <c r="F33" s="221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68"/>
    </row>
    <row r="34" spans="1:20">
      <c r="A34" s="3"/>
      <c r="B34" s="3"/>
      <c r="C34" s="436" t="s">
        <v>340</v>
      </c>
      <c r="D34" s="437" t="s">
        <v>14</v>
      </c>
      <c r="E34" s="437" t="s">
        <v>15</v>
      </c>
      <c r="F34" s="437" t="s">
        <v>16</v>
      </c>
      <c r="G34" s="437" t="s">
        <v>17</v>
      </c>
      <c r="H34" s="437" t="s">
        <v>18</v>
      </c>
      <c r="I34" s="437" t="s">
        <v>19</v>
      </c>
      <c r="J34" s="437" t="s">
        <v>20</v>
      </c>
      <c r="K34" s="437" t="s">
        <v>21</v>
      </c>
      <c r="L34" s="437" t="s">
        <v>22</v>
      </c>
      <c r="M34" s="437" t="s">
        <v>23</v>
      </c>
      <c r="N34" s="437" t="s">
        <v>24</v>
      </c>
      <c r="O34" s="437" t="s">
        <v>25</v>
      </c>
      <c r="P34" s="429"/>
      <c r="Q34" s="437">
        <v>2017</v>
      </c>
      <c r="R34" s="672"/>
      <c r="S34" s="672"/>
      <c r="T34" s="672"/>
    </row>
    <row r="35" spans="1:20">
      <c r="A35" s="3"/>
      <c r="B35" s="3"/>
      <c r="C35" s="424" t="s">
        <v>26</v>
      </c>
      <c r="D35" s="423">
        <v>73.56</v>
      </c>
      <c r="E35" s="423">
        <v>53.04</v>
      </c>
      <c r="F35" s="423">
        <v>43.93</v>
      </c>
      <c r="G35" s="423">
        <v>44.2</v>
      </c>
      <c r="H35" s="423">
        <v>47.6</v>
      </c>
      <c r="I35" s="423">
        <v>50.77</v>
      </c>
      <c r="J35" s="423">
        <v>49.14</v>
      </c>
      <c r="K35" s="423">
        <v>48.04</v>
      </c>
      <c r="L35" s="423">
        <v>49.55</v>
      </c>
      <c r="M35" s="423">
        <v>57.62</v>
      </c>
      <c r="N35" s="423">
        <v>60.54</v>
      </c>
      <c r="O35" s="423">
        <v>60.14</v>
      </c>
      <c r="P35" s="423"/>
      <c r="Q35" s="426">
        <v>53.42</v>
      </c>
      <c r="R35" s="686"/>
      <c r="S35" s="672"/>
      <c r="T35" s="672"/>
    </row>
    <row r="36" spans="1:20">
      <c r="A36" s="3"/>
      <c r="B36" s="3"/>
      <c r="C36" s="424" t="s">
        <v>185</v>
      </c>
      <c r="D36" s="423">
        <v>1.48</v>
      </c>
      <c r="E36" s="423">
        <v>1.82</v>
      </c>
      <c r="F36" s="423">
        <v>2.2200000000000002</v>
      </c>
      <c r="G36" s="423">
        <v>2.4</v>
      </c>
      <c r="H36" s="423">
        <v>1.45</v>
      </c>
      <c r="I36" s="423">
        <v>0.69</v>
      </c>
      <c r="J36" s="423">
        <v>1.1399999999999999</v>
      </c>
      <c r="K36" s="423">
        <v>1.86</v>
      </c>
      <c r="L36" s="423">
        <v>1.55</v>
      </c>
      <c r="M36" s="423">
        <v>1.1399999999999999</v>
      </c>
      <c r="N36" s="423">
        <v>0.78</v>
      </c>
      <c r="O36" s="423">
        <v>1.08</v>
      </c>
      <c r="P36" s="432"/>
      <c r="Q36" s="426">
        <v>1.46</v>
      </c>
      <c r="R36" s="686"/>
      <c r="S36" s="672"/>
      <c r="T36" s="672"/>
    </row>
    <row r="37" spans="1:20">
      <c r="A37" s="3"/>
      <c r="B37" s="3"/>
      <c r="C37" s="424" t="s">
        <v>239</v>
      </c>
      <c r="D37" s="423">
        <v>0.17</v>
      </c>
      <c r="E37" s="423">
        <v>0.24</v>
      </c>
      <c r="F37" s="423">
        <v>0.14000000000000001</v>
      </c>
      <c r="G37" s="423">
        <v>0.09</v>
      </c>
      <c r="H37" s="423">
        <v>0.03</v>
      </c>
      <c r="I37" s="423">
        <v>0.02</v>
      </c>
      <c r="J37" s="423">
        <v>0.05</v>
      </c>
      <c r="K37" s="423">
        <v>0.05</v>
      </c>
      <c r="L37" s="423">
        <v>0.05</v>
      </c>
      <c r="M37" s="423">
        <v>0.12</v>
      </c>
      <c r="N37" s="423">
        <v>0.08</v>
      </c>
      <c r="O37" s="423">
        <v>0.05</v>
      </c>
      <c r="P37" s="432"/>
      <c r="Q37" s="426">
        <v>0.09</v>
      </c>
      <c r="R37" s="686"/>
      <c r="S37" s="672"/>
      <c r="T37" s="672"/>
    </row>
    <row r="38" spans="1:20">
      <c r="A38" s="3"/>
      <c r="B38" s="3"/>
      <c r="C38" s="424" t="s">
        <v>27</v>
      </c>
      <c r="D38" s="423">
        <v>0.03</v>
      </c>
      <c r="E38" s="423">
        <v>0.01</v>
      </c>
      <c r="F38" s="423">
        <v>0.01</v>
      </c>
      <c r="G38" s="423">
        <v>0</v>
      </c>
      <c r="H38" s="423">
        <v>0</v>
      </c>
      <c r="I38" s="423">
        <v>0</v>
      </c>
      <c r="J38" s="423">
        <v>-0.01</v>
      </c>
      <c r="K38" s="423">
        <v>-0.01</v>
      </c>
      <c r="L38" s="423">
        <v>-0.03</v>
      </c>
      <c r="M38" s="423">
        <v>-0.03</v>
      </c>
      <c r="N38" s="423">
        <v>0.02</v>
      </c>
      <c r="O38" s="423">
        <v>0</v>
      </c>
      <c r="P38" s="432"/>
      <c r="Q38" s="426">
        <v>0</v>
      </c>
      <c r="R38" s="686"/>
      <c r="S38" s="672"/>
      <c r="T38" s="672"/>
    </row>
    <row r="39" spans="1:20">
      <c r="A39" s="3"/>
      <c r="B39" s="3"/>
      <c r="C39" s="424" t="s">
        <v>327</v>
      </c>
      <c r="D39" s="423">
        <v>0</v>
      </c>
      <c r="E39" s="423">
        <v>0</v>
      </c>
      <c r="F39" s="423">
        <v>0</v>
      </c>
      <c r="G39" s="423">
        <v>0</v>
      </c>
      <c r="H39" s="423">
        <v>0</v>
      </c>
      <c r="I39" s="423">
        <v>0</v>
      </c>
      <c r="J39" s="423">
        <v>0</v>
      </c>
      <c r="K39" s="423">
        <v>0</v>
      </c>
      <c r="L39" s="423">
        <v>0</v>
      </c>
      <c r="M39" s="423">
        <v>0</v>
      </c>
      <c r="N39" s="423">
        <v>0</v>
      </c>
      <c r="O39" s="423">
        <v>0</v>
      </c>
      <c r="P39" s="432"/>
      <c r="Q39" s="426">
        <v>0</v>
      </c>
      <c r="R39" s="686"/>
      <c r="S39" s="672"/>
      <c r="T39" s="672"/>
    </row>
    <row r="40" spans="1:20">
      <c r="A40" s="3"/>
      <c r="B40" s="3"/>
      <c r="C40" s="424" t="s">
        <v>238</v>
      </c>
      <c r="D40" s="423">
        <v>0.27</v>
      </c>
      <c r="E40" s="423">
        <v>0.02</v>
      </c>
      <c r="F40" s="423">
        <v>7.0000000000000007E-2</v>
      </c>
      <c r="G40" s="423">
        <v>0.01</v>
      </c>
      <c r="H40" s="423">
        <v>0</v>
      </c>
      <c r="I40" s="423">
        <v>0.01</v>
      </c>
      <c r="J40" s="423">
        <v>0</v>
      </c>
      <c r="K40" s="423">
        <v>0.02</v>
      </c>
      <c r="L40" s="423">
        <v>0.03</v>
      </c>
      <c r="M40" s="423">
        <v>0.66</v>
      </c>
      <c r="N40" s="423">
        <v>0.17</v>
      </c>
      <c r="O40" s="423">
        <v>0.03</v>
      </c>
      <c r="P40" s="432"/>
      <c r="Q40" s="426">
        <v>0.11</v>
      </c>
      <c r="R40" s="686"/>
      <c r="S40" s="672"/>
      <c r="T40" s="672"/>
    </row>
    <row r="41" spans="1:20">
      <c r="A41" s="3"/>
      <c r="B41" s="3"/>
      <c r="C41" s="424" t="s">
        <v>328</v>
      </c>
      <c r="D41" s="423">
        <v>0.87</v>
      </c>
      <c r="E41" s="423">
        <v>0.65</v>
      </c>
      <c r="F41" s="423">
        <v>0.52</v>
      </c>
      <c r="G41" s="423">
        <v>0.69</v>
      </c>
      <c r="H41" s="423">
        <v>0.65</v>
      </c>
      <c r="I41" s="423">
        <v>0.5</v>
      </c>
      <c r="J41" s="423">
        <v>0.43</v>
      </c>
      <c r="K41" s="423">
        <v>0.46</v>
      </c>
      <c r="L41" s="423">
        <v>0.47</v>
      </c>
      <c r="M41" s="423">
        <v>0.82</v>
      </c>
      <c r="N41" s="423">
        <v>0.6</v>
      </c>
      <c r="O41" s="423">
        <v>0.94</v>
      </c>
      <c r="P41" s="432"/>
      <c r="Q41" s="426">
        <v>0.63</v>
      </c>
      <c r="R41" s="686"/>
      <c r="S41" s="672"/>
      <c r="T41" s="672"/>
    </row>
    <row r="42" spans="1:20">
      <c r="A42" s="3"/>
      <c r="B42" s="3"/>
      <c r="C42" s="424" t="s">
        <v>324</v>
      </c>
      <c r="D42" s="423">
        <v>-0.05</v>
      </c>
      <c r="E42" s="423">
        <v>-0.04</v>
      </c>
      <c r="F42" s="423">
        <v>-0.03</v>
      </c>
      <c r="G42" s="423">
        <v>-0.02</v>
      </c>
      <c r="H42" s="423">
        <v>-0.02</v>
      </c>
      <c r="I42" s="423">
        <v>-0.03</v>
      </c>
      <c r="J42" s="423">
        <v>-0.03</v>
      </c>
      <c r="K42" s="423">
        <v>-0.02</v>
      </c>
      <c r="L42" s="423">
        <v>-0.02</v>
      </c>
      <c r="M42" s="423">
        <v>-0.04</v>
      </c>
      <c r="N42" s="423">
        <v>-0.04</v>
      </c>
      <c r="O42" s="423">
        <v>-0.05</v>
      </c>
      <c r="P42" s="432"/>
      <c r="Q42" s="426">
        <v>-0.03</v>
      </c>
      <c r="R42" s="686"/>
      <c r="S42" s="672"/>
      <c r="T42" s="672"/>
    </row>
    <row r="43" spans="1:20">
      <c r="A43" s="3"/>
      <c r="B43" s="3"/>
      <c r="C43" s="424" t="s">
        <v>323</v>
      </c>
      <c r="D43" s="423">
        <v>0.3</v>
      </c>
      <c r="E43" s="423">
        <v>0.37</v>
      </c>
      <c r="F43" s="423">
        <v>0.34</v>
      </c>
      <c r="G43" s="423">
        <v>0.25</v>
      </c>
      <c r="H43" s="423">
        <v>0.14000000000000001</v>
      </c>
      <c r="I43" s="423">
        <v>0.17</v>
      </c>
      <c r="J43" s="423">
        <v>0.18</v>
      </c>
      <c r="K43" s="423">
        <v>0.24</v>
      </c>
      <c r="L43" s="423">
        <v>0.23</v>
      </c>
      <c r="M43" s="423">
        <v>0.26</v>
      </c>
      <c r="N43" s="423">
        <v>0.17</v>
      </c>
      <c r="O43" s="423">
        <v>0.38</v>
      </c>
      <c r="P43" s="432"/>
      <c r="Q43" s="426">
        <v>0.25</v>
      </c>
      <c r="R43" s="686"/>
      <c r="S43" s="672"/>
      <c r="T43" s="672"/>
    </row>
    <row r="44" spans="1:20">
      <c r="A44" s="3"/>
      <c r="B44" s="3"/>
      <c r="C44" s="424" t="s">
        <v>221</v>
      </c>
      <c r="D44" s="423">
        <v>-0.11</v>
      </c>
      <c r="E44" s="423">
        <v>-0.15</v>
      </c>
      <c r="F44" s="423">
        <v>-7.0000000000000007E-2</v>
      </c>
      <c r="G44" s="423">
        <v>-0.1</v>
      </c>
      <c r="H44" s="423">
        <v>-0.08</v>
      </c>
      <c r="I44" s="423">
        <v>-7.0000000000000007E-2</v>
      </c>
      <c r="J44" s="423">
        <v>-7.0000000000000007E-2</v>
      </c>
      <c r="K44" s="423">
        <v>-7.0000000000000007E-2</v>
      </c>
      <c r="L44" s="423">
        <v>-7.0000000000000007E-2</v>
      </c>
      <c r="M44" s="423">
        <v>-0.13</v>
      </c>
      <c r="N44" s="423">
        <v>-0.05</v>
      </c>
      <c r="O44" s="423">
        <v>-0.1</v>
      </c>
      <c r="P44" s="432"/>
      <c r="Q44" s="426">
        <v>-0.09</v>
      </c>
      <c r="R44" s="686"/>
      <c r="S44" s="672"/>
      <c r="T44" s="672"/>
    </row>
    <row r="45" spans="1:20">
      <c r="A45" s="3"/>
      <c r="B45" s="3"/>
      <c r="C45" s="424" t="s">
        <v>222</v>
      </c>
      <c r="D45" s="423">
        <v>-7.0000000000000007E-2</v>
      </c>
      <c r="E45" s="423">
        <v>-7.0000000000000007E-2</v>
      </c>
      <c r="F45" s="423">
        <v>-0.06</v>
      </c>
      <c r="G45" s="423">
        <v>-0.06</v>
      </c>
      <c r="H45" s="423">
        <v>-0.05</v>
      </c>
      <c r="I45" s="423">
        <v>-0.05</v>
      </c>
      <c r="J45" s="423">
        <v>-0.05</v>
      </c>
      <c r="K45" s="423">
        <v>-0.05</v>
      </c>
      <c r="L45" s="423">
        <v>-0.05</v>
      </c>
      <c r="M45" s="423">
        <v>-0.06</v>
      </c>
      <c r="N45" s="423">
        <v>-0.06</v>
      </c>
      <c r="O45" s="423">
        <v>-0.08</v>
      </c>
      <c r="P45" s="432"/>
      <c r="Q45" s="426">
        <v>-0.06</v>
      </c>
      <c r="R45" s="686"/>
      <c r="S45" s="672"/>
      <c r="T45" s="672"/>
    </row>
    <row r="46" spans="1:20">
      <c r="C46" s="424" t="s">
        <v>128</v>
      </c>
      <c r="D46" s="423">
        <v>3.26</v>
      </c>
      <c r="E46" s="423">
        <v>3.17</v>
      </c>
      <c r="F46" s="423">
        <v>2.52</v>
      </c>
      <c r="G46" s="423">
        <v>2.38</v>
      </c>
      <c r="H46" s="423">
        <v>2.37</v>
      </c>
      <c r="I46" s="423">
        <v>2.91</v>
      </c>
      <c r="J46" s="423">
        <v>3.22</v>
      </c>
      <c r="K46" s="423">
        <v>2.1800000000000002</v>
      </c>
      <c r="L46" s="423">
        <v>2.41</v>
      </c>
      <c r="M46" s="423">
        <v>2.34</v>
      </c>
      <c r="N46" s="423">
        <v>2.4900000000000002</v>
      </c>
      <c r="O46" s="423">
        <v>3.07</v>
      </c>
      <c r="P46" s="432"/>
      <c r="Q46" s="426">
        <v>2.71</v>
      </c>
      <c r="R46" s="686"/>
      <c r="S46" s="672"/>
      <c r="T46" s="672"/>
    </row>
    <row r="47" spans="1:20">
      <c r="C47" s="424" t="s">
        <v>240</v>
      </c>
      <c r="D47" s="423">
        <v>1.88</v>
      </c>
      <c r="E47" s="423">
        <v>2.17</v>
      </c>
      <c r="F47" s="423">
        <v>2.06</v>
      </c>
      <c r="G47" s="423">
        <v>2.2799999999999998</v>
      </c>
      <c r="H47" s="423">
        <v>2.15</v>
      </c>
      <c r="I47" s="423">
        <v>2</v>
      </c>
      <c r="J47" s="423">
        <v>1.93</v>
      </c>
      <c r="K47" s="423">
        <v>1.99</v>
      </c>
      <c r="L47" s="423">
        <v>2.14</v>
      </c>
      <c r="M47" s="423">
        <v>2.16</v>
      </c>
      <c r="N47" s="423">
        <v>2.0699999999999998</v>
      </c>
      <c r="O47" s="423">
        <v>1.85</v>
      </c>
      <c r="P47" s="432"/>
      <c r="Q47" s="426">
        <v>2.0499999999999998</v>
      </c>
      <c r="R47" s="686"/>
      <c r="S47" s="672"/>
      <c r="T47" s="672"/>
    </row>
    <row r="48" spans="1:20">
      <c r="C48" s="424" t="s">
        <v>129</v>
      </c>
      <c r="D48" s="423">
        <v>0.03</v>
      </c>
      <c r="E48" s="423">
        <v>0</v>
      </c>
      <c r="F48" s="423">
        <v>0</v>
      </c>
      <c r="G48" s="423">
        <v>0.02</v>
      </c>
      <c r="H48" s="423">
        <v>0.01</v>
      </c>
      <c r="I48" s="423">
        <v>0.01</v>
      </c>
      <c r="J48" s="423">
        <v>0</v>
      </c>
      <c r="K48" s="423">
        <v>0.01</v>
      </c>
      <c r="L48" s="423">
        <v>0.01</v>
      </c>
      <c r="M48" s="423">
        <v>0.01</v>
      </c>
      <c r="N48" s="423">
        <v>0.03</v>
      </c>
      <c r="O48" s="423">
        <v>0</v>
      </c>
      <c r="P48" s="432"/>
      <c r="Q48" s="426">
        <v>0.01</v>
      </c>
      <c r="R48" s="686"/>
      <c r="S48" s="672"/>
      <c r="T48" s="672"/>
    </row>
    <row r="49" spans="1:20">
      <c r="A49" s="3"/>
      <c r="B49" s="3"/>
      <c r="C49" s="424" t="s">
        <v>326</v>
      </c>
      <c r="D49" s="423">
        <v>0</v>
      </c>
      <c r="E49" s="423">
        <v>0</v>
      </c>
      <c r="F49" s="423">
        <v>0</v>
      </c>
      <c r="G49" s="423">
        <v>0</v>
      </c>
      <c r="H49" s="423">
        <v>0</v>
      </c>
      <c r="I49" s="423">
        <v>0</v>
      </c>
      <c r="J49" s="423">
        <v>0</v>
      </c>
      <c r="K49" s="423">
        <v>0</v>
      </c>
      <c r="L49" s="423">
        <v>0</v>
      </c>
      <c r="M49" s="423">
        <v>0</v>
      </c>
      <c r="N49" s="423">
        <v>0</v>
      </c>
      <c r="O49" s="423">
        <v>0</v>
      </c>
      <c r="P49" s="432"/>
      <c r="Q49" s="426">
        <v>0</v>
      </c>
      <c r="R49" s="686"/>
      <c r="S49" s="672"/>
      <c r="T49" s="672"/>
    </row>
    <row r="50" spans="1:20">
      <c r="A50" s="3"/>
      <c r="B50" s="3"/>
      <c r="C50" s="438" t="s">
        <v>329</v>
      </c>
      <c r="D50" s="426">
        <v>81.62</v>
      </c>
      <c r="E50" s="426">
        <v>61.23</v>
      </c>
      <c r="F50" s="426">
        <v>51.65</v>
      </c>
      <c r="G50" s="426">
        <v>52.14</v>
      </c>
      <c r="H50" s="426">
        <v>54.25</v>
      </c>
      <c r="I50" s="426">
        <v>56.93</v>
      </c>
      <c r="J50" s="426">
        <v>55.93</v>
      </c>
      <c r="K50" s="426">
        <v>54.7</v>
      </c>
      <c r="L50" s="426">
        <v>56.27</v>
      </c>
      <c r="M50" s="426">
        <v>64.87</v>
      </c>
      <c r="N50" s="426">
        <v>66.8</v>
      </c>
      <c r="O50" s="426">
        <v>67.31</v>
      </c>
      <c r="P50" s="432"/>
      <c r="Q50" s="426">
        <v>60.55</v>
      </c>
      <c r="R50" s="686"/>
      <c r="S50" s="672"/>
      <c r="T50" s="672"/>
    </row>
    <row r="51" spans="1:20">
      <c r="A51" s="3"/>
      <c r="B51" s="3"/>
      <c r="C51" s="434" t="s">
        <v>330</v>
      </c>
      <c r="D51" s="439">
        <v>23054073.153999999</v>
      </c>
      <c r="E51" s="439">
        <v>19942324.664999999</v>
      </c>
      <c r="F51" s="439">
        <v>21063493.094999999</v>
      </c>
      <c r="G51" s="439">
        <v>18913940.050999999</v>
      </c>
      <c r="H51" s="439">
        <v>20171667.077</v>
      </c>
      <c r="I51" s="439">
        <v>21663518.438000001</v>
      </c>
      <c r="J51" s="439">
        <v>22396019.155000001</v>
      </c>
      <c r="K51" s="439">
        <v>21754733.245000001</v>
      </c>
      <c r="L51" s="439">
        <v>20122245.394000001</v>
      </c>
      <c r="M51" s="439">
        <v>20087682.897999998</v>
      </c>
      <c r="N51" s="439">
        <v>20870638.943999998</v>
      </c>
      <c r="O51" s="439">
        <v>22134643.344000001</v>
      </c>
      <c r="P51" s="440"/>
      <c r="Q51" s="439">
        <f>(SUM(D51:O51))</f>
        <v>252174979.46000001</v>
      </c>
      <c r="R51" s="672"/>
      <c r="S51" s="672"/>
      <c r="T51" s="672"/>
    </row>
    <row r="52" spans="1:20">
      <c r="A52" s="3"/>
      <c r="B52" s="3"/>
      <c r="D52" s="690"/>
      <c r="E52" s="690"/>
      <c r="F52" s="690"/>
      <c r="G52" s="690"/>
      <c r="H52" s="690"/>
      <c r="I52" s="690"/>
      <c r="J52" s="690"/>
      <c r="K52" s="690"/>
      <c r="L52" s="690"/>
      <c r="M52" s="690"/>
      <c r="N52" s="690"/>
      <c r="O52" s="690"/>
      <c r="P52" s="690"/>
      <c r="Q52" s="690"/>
      <c r="R52" s="672"/>
      <c r="S52" s="672"/>
      <c r="T52" s="672"/>
    </row>
    <row r="53" spans="1:20">
      <c r="A53" s="3"/>
      <c r="B53" s="3"/>
      <c r="C53" s="156" t="s">
        <v>202</v>
      </c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78"/>
      <c r="Q53" s="691"/>
      <c r="R53" s="672"/>
      <c r="S53" s="672"/>
      <c r="T53" s="672"/>
    </row>
    <row r="54" spans="1:20">
      <c r="A54" s="3"/>
      <c r="B54" s="3"/>
      <c r="C54" s="43" t="s">
        <v>247</v>
      </c>
      <c r="D54" s="221"/>
      <c r="E54" s="221"/>
      <c r="F54" s="221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672"/>
      <c r="S54" s="672"/>
      <c r="T54" s="672"/>
    </row>
    <row r="55" spans="1:20">
      <c r="A55" s="3"/>
      <c r="B55" s="3"/>
      <c r="C55" s="436" t="s">
        <v>325</v>
      </c>
      <c r="D55" s="437" t="s">
        <v>14</v>
      </c>
      <c r="E55" s="437" t="s">
        <v>15</v>
      </c>
      <c r="F55" s="437" t="s">
        <v>16</v>
      </c>
      <c r="G55" s="437" t="s">
        <v>17</v>
      </c>
      <c r="H55" s="437" t="s">
        <v>18</v>
      </c>
      <c r="I55" s="437" t="s">
        <v>19</v>
      </c>
      <c r="J55" s="437" t="s">
        <v>20</v>
      </c>
      <c r="K55" s="437" t="s">
        <v>21</v>
      </c>
      <c r="L55" s="437" t="s">
        <v>22</v>
      </c>
      <c r="M55" s="437" t="s">
        <v>23</v>
      </c>
      <c r="N55" s="437" t="s">
        <v>24</v>
      </c>
      <c r="O55" s="437" t="s">
        <v>25</v>
      </c>
      <c r="P55" s="432"/>
      <c r="Q55" s="437">
        <v>2016</v>
      </c>
      <c r="R55" s="672"/>
      <c r="S55" s="672"/>
      <c r="T55" s="672"/>
    </row>
    <row r="56" spans="1:20">
      <c r="A56" s="3"/>
      <c r="B56" s="3"/>
      <c r="C56" s="424" t="s">
        <v>26</v>
      </c>
      <c r="D56" s="423">
        <v>38.5</v>
      </c>
      <c r="E56" s="423">
        <v>28.8</v>
      </c>
      <c r="F56" s="423">
        <v>28.65</v>
      </c>
      <c r="G56" s="423">
        <v>24.85</v>
      </c>
      <c r="H56" s="423">
        <v>26.74</v>
      </c>
      <c r="I56" s="423">
        <v>39.29</v>
      </c>
      <c r="J56" s="423">
        <v>41.07</v>
      </c>
      <c r="K56" s="423">
        <v>41.63</v>
      </c>
      <c r="L56" s="423">
        <v>44.17</v>
      </c>
      <c r="M56" s="423">
        <v>53.79</v>
      </c>
      <c r="N56" s="423">
        <v>57.4</v>
      </c>
      <c r="O56" s="423">
        <v>61.86</v>
      </c>
      <c r="P56" s="432"/>
      <c r="Q56" s="426">
        <v>40.630000000000003</v>
      </c>
      <c r="R56" s="672"/>
      <c r="S56" s="672"/>
      <c r="T56" s="672"/>
    </row>
    <row r="57" spans="1:20">
      <c r="A57" s="3"/>
      <c r="B57" s="3"/>
      <c r="C57" s="424" t="s">
        <v>185</v>
      </c>
      <c r="D57" s="423">
        <v>2.56</v>
      </c>
      <c r="E57" s="423">
        <v>2.65</v>
      </c>
      <c r="F57" s="423">
        <v>2.88</v>
      </c>
      <c r="G57" s="423">
        <v>2.59</v>
      </c>
      <c r="H57" s="423">
        <v>2.99</v>
      </c>
      <c r="I57" s="423">
        <v>1.84</v>
      </c>
      <c r="J57" s="423">
        <v>1.55</v>
      </c>
      <c r="K57" s="423">
        <v>1.84</v>
      </c>
      <c r="L57" s="423">
        <v>1.91</v>
      </c>
      <c r="M57" s="423">
        <v>2.04</v>
      </c>
      <c r="N57" s="423">
        <v>0.89</v>
      </c>
      <c r="O57" s="423">
        <v>1.1299999999999999</v>
      </c>
      <c r="P57" s="432"/>
      <c r="Q57" s="426">
        <v>2.0699999999999998</v>
      </c>
      <c r="R57" s="672"/>
      <c r="S57" s="672"/>
      <c r="T57" s="672"/>
    </row>
    <row r="58" spans="1:20">
      <c r="A58" s="3"/>
      <c r="B58" s="3"/>
      <c r="C58" s="424" t="s">
        <v>239</v>
      </c>
      <c r="D58" s="423">
        <v>0.12</v>
      </c>
      <c r="E58" s="423">
        <v>0.13</v>
      </c>
      <c r="F58" s="423">
        <v>0.16</v>
      </c>
      <c r="G58" s="423">
        <v>0.18</v>
      </c>
      <c r="H58" s="423">
        <v>0.13</v>
      </c>
      <c r="I58" s="423">
        <v>0.1</v>
      </c>
      <c r="J58" s="423">
        <v>0.03</v>
      </c>
      <c r="K58" s="423">
        <v>7.0000000000000007E-2</v>
      </c>
      <c r="L58" s="423">
        <v>0.09</v>
      </c>
      <c r="M58" s="423">
        <v>0.21</v>
      </c>
      <c r="N58" s="423">
        <v>0.16</v>
      </c>
      <c r="O58" s="423">
        <v>0.13</v>
      </c>
      <c r="P58" s="432"/>
      <c r="Q58" s="426">
        <v>0.12</v>
      </c>
      <c r="R58" s="672"/>
      <c r="S58" s="672"/>
      <c r="T58" s="672"/>
    </row>
    <row r="59" spans="1:20">
      <c r="A59" s="3"/>
      <c r="B59" s="3"/>
      <c r="C59" s="424" t="s">
        <v>27</v>
      </c>
      <c r="D59" s="423">
        <v>-0.03</v>
      </c>
      <c r="E59" s="423">
        <v>-0.03</v>
      </c>
      <c r="F59" s="423">
        <v>0</v>
      </c>
      <c r="G59" s="423">
        <v>0</v>
      </c>
      <c r="H59" s="423">
        <v>0</v>
      </c>
      <c r="I59" s="423">
        <v>0.01</v>
      </c>
      <c r="J59" s="423">
        <v>-0.01</v>
      </c>
      <c r="K59" s="423">
        <v>-0.01</v>
      </c>
      <c r="L59" s="423">
        <v>0</v>
      </c>
      <c r="M59" s="423">
        <v>-0.01</v>
      </c>
      <c r="N59" s="423">
        <v>0.01</v>
      </c>
      <c r="O59" s="423">
        <v>0.01</v>
      </c>
      <c r="P59" s="432"/>
      <c r="Q59" s="426">
        <v>0</v>
      </c>
      <c r="R59" s="672"/>
      <c r="S59" s="672"/>
      <c r="T59" s="672"/>
    </row>
    <row r="60" spans="1:20">
      <c r="A60" s="3"/>
      <c r="B60" s="3"/>
      <c r="C60" s="424" t="s">
        <v>327</v>
      </c>
      <c r="D60" s="423">
        <v>0</v>
      </c>
      <c r="E60" s="423">
        <v>0</v>
      </c>
      <c r="F60" s="423">
        <v>0</v>
      </c>
      <c r="G60" s="423">
        <v>0</v>
      </c>
      <c r="H60" s="423">
        <v>0</v>
      </c>
      <c r="I60" s="423">
        <v>0</v>
      </c>
      <c r="J60" s="423">
        <v>0</v>
      </c>
      <c r="K60" s="423">
        <v>0</v>
      </c>
      <c r="L60" s="423">
        <v>0</v>
      </c>
      <c r="M60" s="423">
        <v>0</v>
      </c>
      <c r="N60" s="423">
        <v>0</v>
      </c>
      <c r="O60" s="423">
        <v>0</v>
      </c>
      <c r="P60" s="432"/>
      <c r="Q60" s="426">
        <v>0</v>
      </c>
      <c r="R60" s="672"/>
      <c r="S60" s="672"/>
      <c r="T60" s="672"/>
    </row>
    <row r="61" spans="1:20">
      <c r="A61" s="3"/>
      <c r="B61" s="3"/>
      <c r="C61" s="424" t="s">
        <v>238</v>
      </c>
      <c r="D61" s="423">
        <v>0.16</v>
      </c>
      <c r="E61" s="423">
        <v>0.25</v>
      </c>
      <c r="F61" s="423">
        <v>0.37</v>
      </c>
      <c r="G61" s="423">
        <v>0.28999999999999998</v>
      </c>
      <c r="H61" s="423">
        <v>0.3</v>
      </c>
      <c r="I61" s="423">
        <v>0</v>
      </c>
      <c r="J61" s="423">
        <v>0</v>
      </c>
      <c r="K61" s="423">
        <v>0</v>
      </c>
      <c r="L61" s="423">
        <v>0.02</v>
      </c>
      <c r="M61" s="423">
        <v>0.25</v>
      </c>
      <c r="N61" s="423">
        <v>0.15</v>
      </c>
      <c r="O61" s="423">
        <v>0.08</v>
      </c>
      <c r="P61" s="432"/>
      <c r="Q61" s="426">
        <v>0.15</v>
      </c>
      <c r="R61" s="672"/>
      <c r="S61" s="672"/>
      <c r="T61" s="672"/>
    </row>
    <row r="62" spans="1:20">
      <c r="A62" s="3"/>
      <c r="B62" s="3"/>
      <c r="C62" s="424" t="s">
        <v>328</v>
      </c>
      <c r="D62" s="423">
        <v>0.95</v>
      </c>
      <c r="E62" s="423">
        <v>1.1299999999999999</v>
      </c>
      <c r="F62" s="423">
        <v>1.01</v>
      </c>
      <c r="G62" s="423">
        <v>0.9</v>
      </c>
      <c r="H62" s="423">
        <v>0.93</v>
      </c>
      <c r="I62" s="423">
        <v>0.52</v>
      </c>
      <c r="J62" s="423">
        <v>0.47</v>
      </c>
      <c r="K62" s="423">
        <v>0.48</v>
      </c>
      <c r="L62" s="423">
        <v>0.39</v>
      </c>
      <c r="M62" s="423">
        <v>0.51</v>
      </c>
      <c r="N62" s="423">
        <v>0.68</v>
      </c>
      <c r="O62" s="423">
        <v>0.63</v>
      </c>
      <c r="P62" s="432"/>
      <c r="Q62" s="426">
        <v>0.71</v>
      </c>
      <c r="R62" s="672"/>
      <c r="S62" s="672"/>
      <c r="T62" s="672"/>
    </row>
    <row r="63" spans="1:20">
      <c r="A63" s="3"/>
      <c r="B63" s="3"/>
      <c r="C63" s="424" t="s">
        <v>324</v>
      </c>
      <c r="D63" s="423">
        <v>0</v>
      </c>
      <c r="E63" s="423">
        <v>-0.01</v>
      </c>
      <c r="F63" s="423">
        <v>-0.01</v>
      </c>
      <c r="G63" s="423">
        <v>-0.01</v>
      </c>
      <c r="H63" s="423">
        <v>-0.02</v>
      </c>
      <c r="I63" s="423">
        <v>-0.02</v>
      </c>
      <c r="J63" s="423">
        <v>-0.02</v>
      </c>
      <c r="K63" s="423">
        <v>-0.02</v>
      </c>
      <c r="L63" s="423">
        <v>-0.03</v>
      </c>
      <c r="M63" s="423">
        <v>-0.03</v>
      </c>
      <c r="N63" s="423">
        <v>-0.04</v>
      </c>
      <c r="O63" s="423">
        <v>-0.04</v>
      </c>
      <c r="P63" s="432"/>
      <c r="Q63" s="426">
        <v>-0.02</v>
      </c>
      <c r="R63" s="672"/>
      <c r="S63" s="672"/>
      <c r="T63" s="672"/>
    </row>
    <row r="64" spans="1:20">
      <c r="C64" s="424" t="s">
        <v>323</v>
      </c>
      <c r="D64" s="423">
        <v>0.31</v>
      </c>
      <c r="E64" s="423">
        <v>0.24</v>
      </c>
      <c r="F64" s="423">
        <v>0.27</v>
      </c>
      <c r="G64" s="423">
        <v>0.23</v>
      </c>
      <c r="H64" s="423">
        <v>0.15</v>
      </c>
      <c r="I64" s="423">
        <v>0.14000000000000001</v>
      </c>
      <c r="J64" s="423">
        <v>0.12</v>
      </c>
      <c r="K64" s="423">
        <v>0.11</v>
      </c>
      <c r="L64" s="423">
        <v>0.19</v>
      </c>
      <c r="M64" s="423">
        <v>0.12</v>
      </c>
      <c r="N64" s="423">
        <v>0.21</v>
      </c>
      <c r="O64" s="423">
        <v>0.25</v>
      </c>
      <c r="P64" s="432"/>
      <c r="Q64" s="426">
        <v>0.19</v>
      </c>
      <c r="R64" s="672"/>
      <c r="S64" s="672"/>
      <c r="T64" s="672"/>
    </row>
    <row r="65" spans="1:23" ht="11.25" customHeight="1">
      <c r="C65" s="424" t="s">
        <v>221</v>
      </c>
      <c r="D65" s="423">
        <v>-0.13</v>
      </c>
      <c r="E65" s="423">
        <v>-0.11</v>
      </c>
      <c r="F65" s="423">
        <v>-0.08</v>
      </c>
      <c r="G65" s="423">
        <v>-7.0000000000000007E-2</v>
      </c>
      <c r="H65" s="423">
        <v>-0.05</v>
      </c>
      <c r="I65" s="423">
        <v>-0.05</v>
      </c>
      <c r="J65" s="423">
        <v>-0.06</v>
      </c>
      <c r="K65" s="423">
        <v>-0.05</v>
      </c>
      <c r="L65" s="423">
        <v>-0.05</v>
      </c>
      <c r="M65" s="423">
        <v>-0.04</v>
      </c>
      <c r="N65" s="423">
        <v>-0.06</v>
      </c>
      <c r="O65" s="423">
        <v>-0.09</v>
      </c>
      <c r="P65" s="432"/>
      <c r="Q65" s="426">
        <v>-7.0000000000000007E-2</v>
      </c>
      <c r="R65" s="672"/>
      <c r="S65" s="672"/>
      <c r="T65" s="672"/>
    </row>
    <row r="66" spans="1:23" ht="11.25" customHeight="1">
      <c r="C66" s="424" t="s">
        <v>222</v>
      </c>
      <c r="D66" s="423">
        <v>-7.0000000000000007E-2</v>
      </c>
      <c r="E66" s="423">
        <v>-0.09</v>
      </c>
      <c r="F66" s="423">
        <v>-7.0000000000000007E-2</v>
      </c>
      <c r="G66" s="423">
        <v>-0.06</v>
      </c>
      <c r="H66" s="423">
        <v>-7.0000000000000007E-2</v>
      </c>
      <c r="I66" s="423">
        <v>-0.05</v>
      </c>
      <c r="J66" s="423">
        <v>-0.05</v>
      </c>
      <c r="K66" s="423">
        <v>-0.06</v>
      </c>
      <c r="L66" s="423">
        <v>-0.05</v>
      </c>
      <c r="M66" s="423">
        <v>-0.05</v>
      </c>
      <c r="N66" s="423">
        <v>-0.06</v>
      </c>
      <c r="O66" s="423">
        <v>-0.05</v>
      </c>
      <c r="P66" s="432"/>
      <c r="Q66" s="426">
        <v>-0.06</v>
      </c>
      <c r="R66" s="672"/>
      <c r="S66" s="672"/>
      <c r="T66" s="672"/>
    </row>
    <row r="67" spans="1:23">
      <c r="A67" s="3"/>
      <c r="B67" s="3"/>
      <c r="C67" s="424" t="s">
        <v>128</v>
      </c>
      <c r="D67" s="423">
        <v>3.16</v>
      </c>
      <c r="E67" s="423">
        <v>3.22</v>
      </c>
      <c r="F67" s="423">
        <v>2.63</v>
      </c>
      <c r="G67" s="423">
        <v>2.48</v>
      </c>
      <c r="H67" s="423">
        <v>2.4300000000000002</v>
      </c>
      <c r="I67" s="423">
        <v>2.89</v>
      </c>
      <c r="J67" s="423">
        <v>3.27</v>
      </c>
      <c r="K67" s="423">
        <v>2.23</v>
      </c>
      <c r="L67" s="423">
        <v>2.54</v>
      </c>
      <c r="M67" s="423">
        <v>2.4</v>
      </c>
      <c r="N67" s="423">
        <v>2.57</v>
      </c>
      <c r="O67" s="423">
        <v>3.17</v>
      </c>
      <c r="P67" s="432"/>
      <c r="Q67" s="426">
        <v>2.76</v>
      </c>
      <c r="R67" s="672"/>
      <c r="S67" s="672"/>
      <c r="T67" s="672"/>
      <c r="U67" s="672"/>
      <c r="V67" s="672"/>
      <c r="W67" s="672"/>
    </row>
    <row r="68" spans="1:23">
      <c r="A68" s="3"/>
      <c r="B68" s="3"/>
      <c r="C68" s="424" t="s">
        <v>240</v>
      </c>
      <c r="D68" s="423">
        <v>1.87</v>
      </c>
      <c r="E68" s="423">
        <v>1.93</v>
      </c>
      <c r="F68" s="423">
        <v>1.87</v>
      </c>
      <c r="G68" s="423">
        <v>2.02</v>
      </c>
      <c r="H68" s="423">
        <v>2.0299999999999998</v>
      </c>
      <c r="I68" s="423">
        <v>2</v>
      </c>
      <c r="J68" s="423">
        <v>1.82</v>
      </c>
      <c r="K68" s="423">
        <v>1.88</v>
      </c>
      <c r="L68" s="423">
        <v>1.94</v>
      </c>
      <c r="M68" s="423">
        <v>2.0299999999999998</v>
      </c>
      <c r="N68" s="423">
        <v>1.95</v>
      </c>
      <c r="O68" s="423">
        <v>1.88</v>
      </c>
      <c r="P68" s="432"/>
      <c r="Q68" s="426">
        <v>1.93</v>
      </c>
      <c r="R68" s="672"/>
      <c r="S68" s="672"/>
      <c r="T68" s="672"/>
      <c r="U68" s="672"/>
      <c r="V68" s="672"/>
      <c r="W68" s="672"/>
    </row>
    <row r="69" spans="1:23">
      <c r="A69" s="3"/>
      <c r="B69" s="3"/>
      <c r="C69" s="424" t="s">
        <v>129</v>
      </c>
      <c r="D69" s="423">
        <v>0.02</v>
      </c>
      <c r="E69" s="423">
        <v>0.01</v>
      </c>
      <c r="F69" s="423">
        <v>0.01</v>
      </c>
      <c r="G69" s="423">
        <v>0.02</v>
      </c>
      <c r="H69" s="423">
        <v>0</v>
      </c>
      <c r="I69" s="423">
        <v>0.03</v>
      </c>
      <c r="J69" s="423">
        <v>-0.01</v>
      </c>
      <c r="K69" s="423">
        <v>0.01</v>
      </c>
      <c r="L69" s="423">
        <v>-0.01</v>
      </c>
      <c r="M69" s="423">
        <v>-0.01</v>
      </c>
      <c r="N69" s="423">
        <v>0.01</v>
      </c>
      <c r="O69" s="423">
        <v>0</v>
      </c>
      <c r="P69" s="432"/>
      <c r="Q69" s="426">
        <v>0.01</v>
      </c>
      <c r="R69" s="672"/>
      <c r="S69" s="672"/>
      <c r="T69" s="672"/>
      <c r="U69" s="672"/>
      <c r="V69" s="672"/>
      <c r="W69" s="672"/>
    </row>
    <row r="70" spans="1:23" ht="12.75">
      <c r="A70" s="3"/>
      <c r="B70" s="3"/>
      <c r="C70" s="424" t="s">
        <v>326</v>
      </c>
      <c r="D70" s="423">
        <v>0</v>
      </c>
      <c r="E70" s="423">
        <v>0</v>
      </c>
      <c r="F70" s="423">
        <v>0</v>
      </c>
      <c r="G70" s="423">
        <v>0</v>
      </c>
      <c r="H70" s="423">
        <v>0</v>
      </c>
      <c r="I70" s="423">
        <v>0</v>
      </c>
      <c r="J70" s="423">
        <v>0</v>
      </c>
      <c r="K70" s="423">
        <v>0</v>
      </c>
      <c r="L70" s="423">
        <v>0</v>
      </c>
      <c r="M70" s="423">
        <v>0</v>
      </c>
      <c r="N70" s="423">
        <v>0</v>
      </c>
      <c r="O70" s="423">
        <v>0</v>
      </c>
      <c r="P70" s="432"/>
      <c r="Q70" s="426">
        <v>0</v>
      </c>
      <c r="R70" s="687"/>
      <c r="S70" s="672"/>
      <c r="T70" s="672"/>
      <c r="U70" s="672"/>
      <c r="V70" s="672"/>
      <c r="W70" s="672"/>
    </row>
    <row r="71" spans="1:23">
      <c r="A71" s="3"/>
      <c r="B71" s="3"/>
      <c r="C71" s="438" t="s">
        <v>329</v>
      </c>
      <c r="D71" s="426">
        <v>47.42</v>
      </c>
      <c r="E71" s="426">
        <v>38.119999999999997</v>
      </c>
      <c r="F71" s="426">
        <v>37.69</v>
      </c>
      <c r="G71" s="426">
        <v>33.42</v>
      </c>
      <c r="H71" s="426">
        <v>35.56</v>
      </c>
      <c r="I71" s="426">
        <v>46.7</v>
      </c>
      <c r="J71" s="426">
        <v>48.18</v>
      </c>
      <c r="K71" s="426">
        <v>48.11</v>
      </c>
      <c r="L71" s="426">
        <v>51.11</v>
      </c>
      <c r="M71" s="426">
        <v>61.21</v>
      </c>
      <c r="N71" s="426">
        <v>63.87</v>
      </c>
      <c r="O71" s="426">
        <v>68.959999999999994</v>
      </c>
      <c r="P71" s="432"/>
      <c r="Q71" s="426">
        <v>48.42</v>
      </c>
      <c r="R71" s="672"/>
      <c r="S71" s="672"/>
      <c r="T71" s="672"/>
      <c r="U71" s="672"/>
      <c r="V71" s="672"/>
      <c r="W71" s="672"/>
    </row>
    <row r="72" spans="1:23">
      <c r="A72" s="3"/>
      <c r="B72" s="3"/>
      <c r="C72" s="434" t="s">
        <v>330</v>
      </c>
      <c r="D72" s="439">
        <v>21454209.324000001</v>
      </c>
      <c r="E72" s="439">
        <v>20776593.364</v>
      </c>
      <c r="F72" s="439">
        <v>21402936.888999999</v>
      </c>
      <c r="G72" s="439">
        <v>19873850.267000001</v>
      </c>
      <c r="H72" s="439">
        <v>19666744.267000001</v>
      </c>
      <c r="I72" s="439">
        <v>20177973.197999999</v>
      </c>
      <c r="J72" s="439">
        <v>22172207.465999998</v>
      </c>
      <c r="K72" s="439">
        <v>21387391.866999999</v>
      </c>
      <c r="L72" s="439">
        <v>20771992.386</v>
      </c>
      <c r="M72" s="439">
        <v>19798969.405000001</v>
      </c>
      <c r="N72" s="439">
        <v>20591688.919</v>
      </c>
      <c r="O72" s="439">
        <v>21291180.567000002</v>
      </c>
      <c r="P72" s="440">
        <v>0</v>
      </c>
      <c r="Q72" s="439">
        <f>(SUM(D72:O72))</f>
        <v>249365737.91900003</v>
      </c>
      <c r="R72" s="672"/>
      <c r="S72" s="672"/>
      <c r="T72" s="672"/>
      <c r="U72" s="672"/>
      <c r="V72" s="672"/>
      <c r="W72" s="672"/>
    </row>
    <row r="73" spans="1:23">
      <c r="A73" s="3"/>
      <c r="B73" s="3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78"/>
      <c r="Q73" s="225"/>
      <c r="R73" s="672"/>
      <c r="S73" s="672"/>
      <c r="T73" s="672"/>
      <c r="U73" s="672"/>
      <c r="V73" s="672"/>
      <c r="W73" s="672"/>
    </row>
    <row r="74" spans="1:23">
      <c r="A74" s="3"/>
      <c r="B74" s="3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78"/>
      <c r="Q74" s="225"/>
      <c r="R74" s="672"/>
      <c r="S74" s="672"/>
      <c r="T74" s="672"/>
      <c r="U74" s="672"/>
      <c r="V74" s="672"/>
      <c r="W74" s="672"/>
    </row>
    <row r="75" spans="1:23">
      <c r="A75" s="3"/>
      <c r="B75" s="3"/>
      <c r="C75" s="43" t="s">
        <v>231</v>
      </c>
      <c r="D75" s="221"/>
      <c r="E75" s="221"/>
      <c r="F75" s="221"/>
      <c r="G75" s="155"/>
      <c r="H75" s="155"/>
      <c r="I75" s="155"/>
      <c r="J75" s="155"/>
      <c r="L75" s="155"/>
      <c r="M75" s="155"/>
      <c r="N75" s="155"/>
      <c r="O75" s="155"/>
      <c r="P75" s="155"/>
      <c r="Q75" s="155"/>
      <c r="R75" s="672"/>
      <c r="S75" s="672"/>
      <c r="T75" s="672"/>
      <c r="U75" s="672"/>
      <c r="V75" s="672"/>
      <c r="W75" s="672"/>
    </row>
    <row r="76" spans="1:23" ht="56.25">
      <c r="A76" s="3"/>
      <c r="B76" s="3"/>
      <c r="C76" s="441" t="s">
        <v>109</v>
      </c>
      <c r="D76" s="441" t="s">
        <v>320</v>
      </c>
      <c r="E76" s="441" t="s">
        <v>321</v>
      </c>
      <c r="F76" s="624"/>
      <c r="G76" s="441" t="s">
        <v>322</v>
      </c>
      <c r="H76" s="441" t="s">
        <v>382</v>
      </c>
      <c r="I76" s="441" t="s">
        <v>383</v>
      </c>
      <c r="J76" s="441" t="s">
        <v>384</v>
      </c>
      <c r="K76" s="671"/>
      <c r="L76" s="671"/>
      <c r="M76" s="672"/>
      <c r="N76" s="672"/>
      <c r="O76" s="672"/>
      <c r="P76" s="672"/>
      <c r="Q76" s="671"/>
      <c r="R76" s="672"/>
      <c r="S76" s="672"/>
      <c r="T76" s="672"/>
      <c r="U76" s="672"/>
      <c r="V76" s="672"/>
      <c r="W76" s="672"/>
    </row>
    <row r="77" spans="1:23">
      <c r="A77" s="3"/>
      <c r="B77" s="3"/>
      <c r="C77" s="339" t="s">
        <v>14</v>
      </c>
      <c r="D77" s="442">
        <v>120.069</v>
      </c>
      <c r="E77" s="442">
        <v>-910.76099999999997</v>
      </c>
      <c r="F77" s="442"/>
      <c r="G77" s="404">
        <v>37.68</v>
      </c>
      <c r="H77" s="442">
        <v>302</v>
      </c>
      <c r="I77" s="442">
        <v>-1104</v>
      </c>
      <c r="J77" s="404">
        <v>74.97</v>
      </c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</row>
    <row r="78" spans="1:23">
      <c r="A78" s="3"/>
      <c r="B78" s="3"/>
      <c r="C78" s="339" t="s">
        <v>15</v>
      </c>
      <c r="D78" s="442">
        <v>149.91900000000001</v>
      </c>
      <c r="E78" s="442">
        <v>-883.97699999999998</v>
      </c>
      <c r="F78" s="442"/>
      <c r="G78" s="404">
        <v>28.34</v>
      </c>
      <c r="H78" s="442">
        <v>238</v>
      </c>
      <c r="I78" s="442">
        <v>-1282</v>
      </c>
      <c r="J78" s="404">
        <v>52.2</v>
      </c>
      <c r="K78" s="672"/>
      <c r="L78" s="672"/>
      <c r="M78" s="672"/>
      <c r="N78" s="672"/>
      <c r="O78" s="672"/>
      <c r="P78" s="672"/>
      <c r="Q78" s="672"/>
      <c r="R78" s="672"/>
      <c r="S78" s="672"/>
      <c r="T78" s="672"/>
      <c r="U78" s="672"/>
      <c r="V78" s="672"/>
      <c r="W78" s="672"/>
    </row>
    <row r="79" spans="1:23">
      <c r="A79" s="3"/>
      <c r="B79" s="3"/>
      <c r="C79" s="339" t="s">
        <v>16</v>
      </c>
      <c r="D79" s="442">
        <v>166.21700000000001</v>
      </c>
      <c r="E79" s="442">
        <v>-988.80399999999997</v>
      </c>
      <c r="F79" s="442"/>
      <c r="G79" s="404">
        <v>28.85</v>
      </c>
      <c r="H79" s="442">
        <v>197</v>
      </c>
      <c r="I79" s="442">
        <v>-1382</v>
      </c>
      <c r="J79" s="404">
        <v>44.08</v>
      </c>
      <c r="K79" s="672"/>
      <c r="L79" s="672"/>
      <c r="M79" s="672"/>
      <c r="N79" s="672"/>
      <c r="O79" s="672"/>
      <c r="P79" s="672"/>
      <c r="Q79" s="672"/>
      <c r="R79" s="672"/>
      <c r="S79" s="672"/>
      <c r="T79" s="672"/>
      <c r="U79" s="672"/>
      <c r="V79" s="672"/>
      <c r="W79" s="672"/>
    </row>
    <row r="80" spans="1:23">
      <c r="C80" s="339" t="s">
        <v>17</v>
      </c>
      <c r="D80" s="442">
        <v>197.15899999999999</v>
      </c>
      <c r="E80" s="442">
        <v>-1024.328</v>
      </c>
      <c r="F80" s="442"/>
      <c r="G80" s="404">
        <v>25.13</v>
      </c>
      <c r="H80" s="442">
        <v>213</v>
      </c>
      <c r="I80" s="442">
        <v>-1144</v>
      </c>
      <c r="J80" s="404">
        <v>44.01</v>
      </c>
      <c r="K80" s="672"/>
      <c r="L80" s="672"/>
      <c r="M80" s="672"/>
      <c r="N80" s="672"/>
      <c r="O80" s="672"/>
      <c r="P80" s="672"/>
      <c r="Q80" s="672"/>
      <c r="R80" s="672"/>
      <c r="S80" s="672"/>
      <c r="T80" s="672"/>
      <c r="U80" s="672"/>
      <c r="V80" s="672"/>
      <c r="W80" s="672"/>
    </row>
    <row r="81" spans="1:23" ht="11.25" customHeight="1">
      <c r="A81" s="3"/>
      <c r="B81" s="3"/>
      <c r="C81" s="339" t="s">
        <v>18</v>
      </c>
      <c r="D81" s="442">
        <v>187.65199999999999</v>
      </c>
      <c r="E81" s="442">
        <v>-1069.43</v>
      </c>
      <c r="F81" s="442"/>
      <c r="G81" s="404">
        <v>26.53</v>
      </c>
      <c r="H81" s="442">
        <v>207</v>
      </c>
      <c r="I81" s="442">
        <v>-1077</v>
      </c>
      <c r="J81" s="404">
        <v>47.51</v>
      </c>
      <c r="K81" s="672"/>
      <c r="L81" s="672"/>
      <c r="M81" s="672"/>
      <c r="N81" s="672"/>
      <c r="O81" s="672"/>
      <c r="P81" s="672"/>
      <c r="Q81" s="672"/>
      <c r="R81" s="672"/>
      <c r="S81" s="672"/>
      <c r="T81" s="672"/>
      <c r="U81" s="672"/>
      <c r="V81" s="672"/>
      <c r="W81" s="672"/>
    </row>
    <row r="82" spans="1:23">
      <c r="A82" s="3"/>
      <c r="B82" s="3"/>
      <c r="C82" s="339" t="s">
        <v>19</v>
      </c>
      <c r="D82" s="442">
        <v>145.38399999999999</v>
      </c>
      <c r="E82" s="442">
        <v>-1053.298</v>
      </c>
      <c r="F82" s="442"/>
      <c r="G82" s="404">
        <v>38.950000000000003</v>
      </c>
      <c r="H82" s="442">
        <v>228</v>
      </c>
      <c r="I82" s="442">
        <v>-1137</v>
      </c>
      <c r="J82" s="404">
        <v>50.31</v>
      </c>
      <c r="K82" s="672"/>
      <c r="L82" s="672"/>
      <c r="M82" s="672"/>
      <c r="N82" s="672"/>
      <c r="O82" s="672"/>
      <c r="P82" s="672"/>
      <c r="Q82" s="672"/>
      <c r="R82" s="672"/>
      <c r="S82" s="672"/>
      <c r="T82" s="672"/>
      <c r="U82" s="672"/>
      <c r="V82" s="672"/>
      <c r="W82" s="672"/>
    </row>
    <row r="83" spans="1:23">
      <c r="A83" s="3"/>
      <c r="B83" s="3"/>
      <c r="C83" s="339" t="s">
        <v>20</v>
      </c>
      <c r="D83" s="442">
        <v>168.292</v>
      </c>
      <c r="E83" s="442">
        <v>-1022.7430000000001</v>
      </c>
      <c r="F83" s="442"/>
      <c r="G83" s="404">
        <v>41.36</v>
      </c>
      <c r="H83" s="442">
        <v>204</v>
      </c>
      <c r="I83" s="442">
        <v>-1163</v>
      </c>
      <c r="J83" s="404">
        <v>48.47</v>
      </c>
      <c r="K83" s="672"/>
      <c r="L83" s="672"/>
      <c r="M83" s="672"/>
      <c r="N83" s="672"/>
      <c r="O83" s="672"/>
      <c r="P83" s="672"/>
      <c r="Q83" s="672"/>
      <c r="R83" s="672"/>
      <c r="S83" s="672"/>
      <c r="T83" s="672"/>
      <c r="U83" s="672"/>
      <c r="V83" s="672"/>
      <c r="W83" s="672"/>
    </row>
    <row r="84" spans="1:23">
      <c r="A84" s="3"/>
      <c r="B84" s="3"/>
      <c r="C84" s="339" t="s">
        <v>21</v>
      </c>
      <c r="D84" s="442">
        <v>152.26599999999999</v>
      </c>
      <c r="E84" s="442">
        <v>-951.93299999999999</v>
      </c>
      <c r="F84" s="442"/>
      <c r="G84" s="404">
        <v>41.28</v>
      </c>
      <c r="H84" s="442">
        <v>215</v>
      </c>
      <c r="I84" s="442">
        <v>-1162</v>
      </c>
      <c r="J84" s="404">
        <v>47.38</v>
      </c>
      <c r="K84" s="672"/>
      <c r="L84" s="672"/>
      <c r="M84" s="672"/>
      <c r="N84" s="672"/>
      <c r="O84" s="672"/>
      <c r="P84" s="672"/>
      <c r="Q84" s="672"/>
      <c r="R84" s="672"/>
      <c r="S84" s="672"/>
      <c r="T84" s="672"/>
      <c r="U84" s="672"/>
      <c r="V84" s="672"/>
      <c r="W84" s="672"/>
    </row>
    <row r="85" spans="1:23">
      <c r="A85" s="3"/>
      <c r="B85" s="3"/>
      <c r="C85" s="339" t="s">
        <v>22</v>
      </c>
      <c r="D85" s="442">
        <v>168.77099999999999</v>
      </c>
      <c r="E85" s="442">
        <v>-843.125</v>
      </c>
      <c r="F85" s="442"/>
      <c r="G85" s="404">
        <v>44.08</v>
      </c>
      <c r="H85" s="442">
        <v>170</v>
      </c>
      <c r="I85" s="442">
        <v>-1222</v>
      </c>
      <c r="J85" s="404">
        <v>48.73</v>
      </c>
      <c r="K85" s="672"/>
      <c r="L85" s="672"/>
      <c r="M85" s="672"/>
      <c r="N85" s="672"/>
      <c r="O85" s="672"/>
      <c r="P85" s="672"/>
      <c r="Q85" s="672"/>
      <c r="R85" s="672"/>
      <c r="S85" s="672"/>
      <c r="T85" s="672"/>
      <c r="U85" s="672"/>
      <c r="V85" s="672"/>
      <c r="W85" s="672"/>
    </row>
    <row r="86" spans="1:23">
      <c r="A86" s="3"/>
      <c r="B86" s="3"/>
      <c r="C86" s="339" t="s">
        <v>23</v>
      </c>
      <c r="D86" s="442">
        <v>165.81200000000001</v>
      </c>
      <c r="E86" s="442">
        <v>-1119.617</v>
      </c>
      <c r="F86" s="442"/>
      <c r="G86" s="404">
        <v>53.8</v>
      </c>
      <c r="H86" s="442">
        <v>177</v>
      </c>
      <c r="I86" s="442">
        <v>-1394</v>
      </c>
      <c r="J86" s="404">
        <v>57.36</v>
      </c>
      <c r="K86" s="672"/>
      <c r="L86" s="672"/>
      <c r="M86" s="672"/>
      <c r="N86" s="672"/>
      <c r="O86" s="672"/>
      <c r="P86" s="672"/>
      <c r="Q86" s="672"/>
      <c r="R86" s="672"/>
      <c r="S86" s="672"/>
      <c r="T86" s="672"/>
      <c r="U86" s="672"/>
      <c r="V86" s="672"/>
      <c r="W86" s="672"/>
    </row>
    <row r="87" spans="1:23">
      <c r="A87" s="3"/>
      <c r="B87" s="3"/>
      <c r="C87" s="339" t="s">
        <v>24</v>
      </c>
      <c r="D87" s="442">
        <v>130.57300000000001</v>
      </c>
      <c r="E87" s="442">
        <v>-956.94600000000003</v>
      </c>
      <c r="F87" s="442"/>
      <c r="G87" s="404">
        <v>58.2</v>
      </c>
      <c r="H87" s="442">
        <v>220</v>
      </c>
      <c r="I87" s="442">
        <v>-1169</v>
      </c>
      <c r="J87" s="404">
        <v>61.79</v>
      </c>
      <c r="K87" s="672"/>
      <c r="L87" s="672"/>
      <c r="M87" s="672"/>
      <c r="N87" s="672"/>
      <c r="O87" s="672"/>
      <c r="P87" s="672"/>
      <c r="Q87" s="672"/>
      <c r="R87" s="672"/>
      <c r="S87" s="672"/>
      <c r="T87" s="672"/>
      <c r="U87" s="672"/>
      <c r="V87" s="672"/>
      <c r="W87" s="672"/>
    </row>
    <row r="88" spans="1:23">
      <c r="A88" s="3"/>
      <c r="B88" s="3"/>
      <c r="C88" s="343" t="s">
        <v>25</v>
      </c>
      <c r="D88" s="444">
        <v>170.036</v>
      </c>
      <c r="E88" s="444">
        <v>-908.29</v>
      </c>
      <c r="F88" s="444"/>
      <c r="G88" s="407">
        <v>62.3</v>
      </c>
      <c r="H88" s="444">
        <v>284.09100000000001</v>
      </c>
      <c r="I88" s="444">
        <v>-896.07100000000003</v>
      </c>
      <c r="J88" s="407">
        <v>60.266129032258071</v>
      </c>
      <c r="K88" s="672"/>
      <c r="L88" s="672"/>
      <c r="M88" s="672"/>
      <c r="N88" s="672"/>
      <c r="O88" s="672"/>
      <c r="P88" s="672"/>
      <c r="Q88" s="672"/>
      <c r="R88" s="672"/>
      <c r="S88" s="672"/>
      <c r="T88" s="672"/>
      <c r="U88" s="672"/>
      <c r="V88" s="672"/>
      <c r="W88" s="672"/>
    </row>
    <row r="89" spans="1:23">
      <c r="A89" s="3"/>
      <c r="B89" s="3"/>
      <c r="F89" s="145"/>
      <c r="K89" s="672"/>
      <c r="L89" s="672"/>
      <c r="M89" s="672"/>
      <c r="N89" s="672"/>
      <c r="O89" s="672"/>
      <c r="P89" s="672"/>
      <c r="Q89" s="672"/>
      <c r="R89" s="672"/>
      <c r="S89" s="672"/>
      <c r="T89" s="672"/>
      <c r="U89" s="672"/>
      <c r="V89" s="672"/>
      <c r="W89" s="672"/>
    </row>
    <row r="90" spans="1:23" ht="56.25">
      <c r="A90" s="3"/>
      <c r="B90" s="3"/>
      <c r="C90" s="441" t="s">
        <v>110</v>
      </c>
      <c r="D90" s="441" t="s">
        <v>320</v>
      </c>
      <c r="E90" s="441" t="s">
        <v>321</v>
      </c>
      <c r="F90" s="624"/>
      <c r="G90" s="441" t="s">
        <v>322</v>
      </c>
      <c r="H90" s="441" t="s">
        <v>382</v>
      </c>
      <c r="I90" s="441" t="s">
        <v>383</v>
      </c>
      <c r="J90" s="441" t="s">
        <v>384</v>
      </c>
      <c r="K90" s="672"/>
      <c r="L90" s="672"/>
      <c r="M90" s="673"/>
      <c r="N90" s="672"/>
      <c r="O90" s="672"/>
      <c r="P90" s="672"/>
      <c r="Q90" s="672"/>
      <c r="R90" s="672"/>
      <c r="S90" s="672"/>
      <c r="T90" s="672"/>
      <c r="U90" s="672"/>
      <c r="V90" s="672"/>
      <c r="W90" s="672"/>
    </row>
    <row r="91" spans="1:23">
      <c r="A91" s="3"/>
      <c r="B91" s="3"/>
      <c r="C91" s="339" t="s">
        <v>14</v>
      </c>
      <c r="D91" s="442">
        <v>73.495000000000005</v>
      </c>
      <c r="E91" s="442">
        <v>-131.85499999999999</v>
      </c>
      <c r="F91" s="404"/>
      <c r="G91" s="443">
        <v>37.68</v>
      </c>
      <c r="H91" s="442">
        <v>30</v>
      </c>
      <c r="I91" s="442">
        <v>-48</v>
      </c>
      <c r="J91" s="443">
        <v>74.97</v>
      </c>
      <c r="K91" s="672"/>
      <c r="L91" s="672"/>
      <c r="M91" s="672"/>
      <c r="N91" s="672"/>
      <c r="O91" s="672"/>
      <c r="P91" s="672"/>
      <c r="Q91" s="672"/>
      <c r="R91" s="672"/>
      <c r="S91" s="672"/>
      <c r="T91" s="672"/>
      <c r="U91" s="672"/>
      <c r="V91" s="672"/>
      <c r="W91" s="672"/>
    </row>
    <row r="92" spans="1:23">
      <c r="A92" s="3"/>
      <c r="B92" s="3"/>
      <c r="C92" s="339" t="s">
        <v>15</v>
      </c>
      <c r="D92" s="442">
        <v>117.75700000000001</v>
      </c>
      <c r="E92" s="442">
        <v>-103.40900000000001</v>
      </c>
      <c r="F92" s="404"/>
      <c r="G92" s="443">
        <v>28.34</v>
      </c>
      <c r="H92" s="442">
        <v>30</v>
      </c>
      <c r="I92" s="442">
        <v>-78</v>
      </c>
      <c r="J92" s="443">
        <v>52.2</v>
      </c>
      <c r="K92" s="672"/>
      <c r="L92" s="672"/>
      <c r="M92" s="672"/>
      <c r="N92" s="672"/>
      <c r="O92" s="672"/>
      <c r="P92" s="672"/>
      <c r="Q92" s="672"/>
      <c r="R92" s="672"/>
      <c r="S92" s="672"/>
      <c r="T92" s="672"/>
      <c r="U92" s="672"/>
      <c r="V92" s="672"/>
      <c r="W92" s="672"/>
    </row>
    <row r="93" spans="1:23">
      <c r="A93" s="3"/>
      <c r="B93" s="3"/>
      <c r="C93" s="339" t="s">
        <v>16</v>
      </c>
      <c r="D93" s="442">
        <v>126.181</v>
      </c>
      <c r="E93" s="442">
        <v>-73.301000000000002</v>
      </c>
      <c r="F93" s="404"/>
      <c r="G93" s="443">
        <v>28.85</v>
      </c>
      <c r="H93" s="442">
        <v>53</v>
      </c>
      <c r="I93" s="442">
        <v>-39</v>
      </c>
      <c r="J93" s="443">
        <v>44.08</v>
      </c>
      <c r="K93" s="672"/>
      <c r="L93" s="672"/>
      <c r="M93" s="672"/>
      <c r="N93" s="672"/>
      <c r="O93" s="672"/>
      <c r="P93" s="672"/>
      <c r="Q93" s="672"/>
      <c r="R93" s="672"/>
      <c r="S93" s="672"/>
      <c r="T93" s="672"/>
      <c r="U93" s="672"/>
      <c r="V93" s="672"/>
      <c r="W93" s="672"/>
    </row>
    <row r="94" spans="1:23">
      <c r="C94" s="339" t="s">
        <v>17</v>
      </c>
      <c r="D94" s="442">
        <v>97.424000000000007</v>
      </c>
      <c r="E94" s="442">
        <v>-97.879000000000005</v>
      </c>
      <c r="F94" s="404"/>
      <c r="G94" s="443">
        <v>25.13</v>
      </c>
      <c r="H94" s="442">
        <v>33</v>
      </c>
      <c r="I94" s="442">
        <v>-47</v>
      </c>
      <c r="J94" s="443">
        <v>44.01</v>
      </c>
      <c r="K94" s="672"/>
      <c r="L94" s="672"/>
      <c r="M94" s="672"/>
      <c r="N94" s="672"/>
      <c r="O94" s="672"/>
      <c r="P94" s="672"/>
      <c r="Q94" s="672"/>
      <c r="R94" s="672"/>
    </row>
    <row r="95" spans="1:23">
      <c r="A95" s="3"/>
      <c r="B95" s="3"/>
      <c r="C95" s="339" t="s">
        <v>18</v>
      </c>
      <c r="D95" s="442">
        <v>115.91500000000001</v>
      </c>
      <c r="E95" s="442">
        <v>-61.116</v>
      </c>
      <c r="F95" s="404"/>
      <c r="G95" s="443">
        <v>26.53</v>
      </c>
      <c r="H95" s="442">
        <v>24</v>
      </c>
      <c r="I95" s="442">
        <v>-50</v>
      </c>
      <c r="J95" s="443">
        <v>47.51</v>
      </c>
      <c r="K95" s="672"/>
      <c r="L95" s="672"/>
      <c r="M95" s="672"/>
      <c r="N95" s="672"/>
      <c r="O95" s="672"/>
      <c r="P95" s="672"/>
      <c r="Q95" s="672"/>
      <c r="R95" s="672"/>
    </row>
    <row r="96" spans="1:23">
      <c r="A96" s="3"/>
      <c r="B96" s="3"/>
      <c r="C96" s="339" t="s">
        <v>19</v>
      </c>
      <c r="D96" s="442">
        <v>54.405000000000001</v>
      </c>
      <c r="E96" s="442">
        <v>-46.441000000000003</v>
      </c>
      <c r="F96" s="404"/>
      <c r="G96" s="443">
        <v>38.950000000000003</v>
      </c>
      <c r="H96" s="442">
        <v>15</v>
      </c>
      <c r="I96" s="442">
        <v>-27</v>
      </c>
      <c r="J96" s="443">
        <v>50.31</v>
      </c>
      <c r="K96" s="672"/>
      <c r="L96" s="672"/>
      <c r="M96" s="672"/>
      <c r="N96" s="672"/>
      <c r="O96" s="672"/>
      <c r="P96" s="672"/>
      <c r="Q96" s="672"/>
      <c r="R96" s="672"/>
    </row>
    <row r="97" spans="1:18">
      <c r="A97" s="3"/>
      <c r="B97" s="3"/>
      <c r="C97" s="339" t="s">
        <v>20</v>
      </c>
      <c r="D97" s="442">
        <v>9.6150000000000002</v>
      </c>
      <c r="E97" s="442">
        <v>-29.408000000000001</v>
      </c>
      <c r="F97" s="404"/>
      <c r="G97" s="443">
        <v>41.36</v>
      </c>
      <c r="H97" s="442">
        <v>15</v>
      </c>
      <c r="I97" s="442">
        <v>-24</v>
      </c>
      <c r="J97" s="443">
        <v>48.47</v>
      </c>
      <c r="K97" s="672"/>
      <c r="L97" s="672"/>
      <c r="M97" s="672"/>
      <c r="N97" s="672"/>
      <c r="O97" s="672"/>
      <c r="P97" s="672"/>
      <c r="Q97" s="672"/>
      <c r="R97" s="672"/>
    </row>
    <row r="98" spans="1:18">
      <c r="A98" s="3"/>
      <c r="B98" s="3"/>
      <c r="C98" s="339" t="s">
        <v>21</v>
      </c>
      <c r="D98" s="442">
        <v>24.148</v>
      </c>
      <c r="E98" s="442">
        <v>-31.803000000000001</v>
      </c>
      <c r="F98" s="404"/>
      <c r="G98" s="443">
        <v>41.28</v>
      </c>
      <c r="H98" s="442">
        <v>24</v>
      </c>
      <c r="I98" s="442">
        <v>-18</v>
      </c>
      <c r="J98" s="443">
        <v>47.38</v>
      </c>
      <c r="K98" s="672"/>
      <c r="L98" s="672"/>
      <c r="M98" s="672"/>
      <c r="N98" s="672"/>
      <c r="O98" s="672"/>
      <c r="P98" s="672"/>
      <c r="Q98" s="672"/>
    </row>
    <row r="99" spans="1:18">
      <c r="A99" s="3"/>
      <c r="B99" s="3"/>
      <c r="C99" s="339" t="s">
        <v>22</v>
      </c>
      <c r="D99" s="442">
        <v>8.2080000000000002</v>
      </c>
      <c r="E99" s="442">
        <v>-34.26</v>
      </c>
      <c r="F99" s="404"/>
      <c r="G99" s="443">
        <v>44.08</v>
      </c>
      <c r="H99" s="442">
        <v>24</v>
      </c>
      <c r="I99" s="442">
        <v>-14</v>
      </c>
      <c r="J99" s="443">
        <v>48.73</v>
      </c>
      <c r="K99" s="672"/>
      <c r="L99" s="672"/>
      <c r="M99" s="672"/>
      <c r="N99" s="672"/>
      <c r="O99" s="672"/>
      <c r="P99" s="672"/>
      <c r="Q99" s="672"/>
    </row>
    <row r="100" spans="1:18">
      <c r="A100" s="3"/>
      <c r="B100" s="3"/>
      <c r="C100" s="339" t="s">
        <v>23</v>
      </c>
      <c r="D100" s="442">
        <v>20.314</v>
      </c>
      <c r="E100" s="442">
        <v>-25.8</v>
      </c>
      <c r="F100" s="404"/>
      <c r="G100" s="443">
        <v>53.8</v>
      </c>
      <c r="H100" s="442">
        <v>19</v>
      </c>
      <c r="I100" s="442">
        <v>-41</v>
      </c>
      <c r="J100" s="443">
        <v>57.36</v>
      </c>
      <c r="K100" s="672"/>
      <c r="L100" s="672"/>
      <c r="M100" s="672"/>
      <c r="N100" s="672"/>
      <c r="O100" s="672"/>
      <c r="P100" s="672"/>
      <c r="Q100" s="672"/>
    </row>
    <row r="101" spans="1:18">
      <c r="A101" s="3"/>
      <c r="B101" s="3"/>
      <c r="C101" s="339" t="s">
        <v>24</v>
      </c>
      <c r="D101" s="442">
        <v>26.635999999999999</v>
      </c>
      <c r="E101" s="442">
        <v>-43.954000000000001</v>
      </c>
      <c r="F101" s="404"/>
      <c r="G101" s="443">
        <v>58.2</v>
      </c>
      <c r="H101" s="442">
        <v>17</v>
      </c>
      <c r="I101" s="442">
        <v>-38</v>
      </c>
      <c r="J101" s="443">
        <v>61.79</v>
      </c>
      <c r="K101" s="672"/>
      <c r="L101" s="672"/>
      <c r="M101" s="672"/>
      <c r="N101" s="672"/>
      <c r="O101" s="672"/>
      <c r="P101" s="672"/>
      <c r="Q101" s="672"/>
    </row>
    <row r="102" spans="1:18">
      <c r="A102" s="3"/>
      <c r="B102" s="3"/>
      <c r="C102" s="343" t="s">
        <v>25</v>
      </c>
      <c r="D102" s="444">
        <v>37.365000000000002</v>
      </c>
      <c r="E102" s="444">
        <v>-31.472000000000001</v>
      </c>
      <c r="F102" s="407"/>
      <c r="G102" s="445">
        <v>62.3</v>
      </c>
      <c r="H102" s="444">
        <v>47.436999999999998</v>
      </c>
      <c r="I102" s="444">
        <v>-87.855999999999995</v>
      </c>
      <c r="J102" s="445">
        <v>60.266129032258071</v>
      </c>
      <c r="K102" s="672"/>
      <c r="L102" s="672"/>
      <c r="M102" s="672"/>
      <c r="N102" s="672"/>
      <c r="O102" s="672"/>
      <c r="P102" s="672"/>
      <c r="Q102" s="672"/>
    </row>
    <row r="103" spans="1:18">
      <c r="A103" s="3"/>
      <c r="B103" s="3"/>
    </row>
    <row r="104" spans="1:18" ht="56.25">
      <c r="A104" s="3"/>
      <c r="B104" s="3"/>
      <c r="C104" s="441" t="s">
        <v>111</v>
      </c>
      <c r="D104" s="441" t="s">
        <v>320</v>
      </c>
      <c r="E104" s="441" t="s">
        <v>321</v>
      </c>
      <c r="F104" s="441"/>
      <c r="G104" s="441" t="s">
        <v>322</v>
      </c>
      <c r="H104" s="441" t="s">
        <v>382</v>
      </c>
      <c r="I104" s="441" t="s">
        <v>383</v>
      </c>
      <c r="J104" s="441" t="s">
        <v>384</v>
      </c>
      <c r="K104" s="155"/>
    </row>
    <row r="105" spans="1:18">
      <c r="A105" s="3"/>
      <c r="B105" s="3"/>
      <c r="C105" s="446" t="s">
        <v>14</v>
      </c>
      <c r="D105" s="442">
        <v>2207.4050000000002</v>
      </c>
      <c r="E105" s="442">
        <v>-1457.4490000000001</v>
      </c>
      <c r="F105" s="404"/>
      <c r="G105" s="443">
        <v>53.51</v>
      </c>
      <c r="H105" s="442">
        <v>1990</v>
      </c>
      <c r="I105" s="442">
        <v>-1285</v>
      </c>
      <c r="J105" s="443">
        <v>74.97</v>
      </c>
    </row>
    <row r="106" spans="1:18">
      <c r="A106" s="3"/>
      <c r="B106" s="3"/>
      <c r="C106" s="339" t="s">
        <v>15</v>
      </c>
      <c r="D106" s="442">
        <v>2013.038</v>
      </c>
      <c r="E106" s="442">
        <v>-1332.617</v>
      </c>
      <c r="F106" s="404"/>
      <c r="G106" s="443">
        <v>44.23</v>
      </c>
      <c r="H106" s="442">
        <v>2135</v>
      </c>
      <c r="I106" s="442">
        <v>-1083</v>
      </c>
      <c r="J106" s="443">
        <v>52.2</v>
      </c>
    </row>
    <row r="107" spans="1:18">
      <c r="A107" s="3"/>
      <c r="B107" s="3"/>
      <c r="C107" s="339" t="s">
        <v>16</v>
      </c>
      <c r="D107" s="442">
        <v>1947.4</v>
      </c>
      <c r="E107" s="442">
        <v>-1279.3989999999999</v>
      </c>
      <c r="F107" s="404"/>
      <c r="G107" s="443">
        <v>43.9</v>
      </c>
      <c r="H107" s="442">
        <v>2422</v>
      </c>
      <c r="I107" s="442">
        <v>-1295</v>
      </c>
      <c r="J107" s="443">
        <v>44.08</v>
      </c>
    </row>
    <row r="108" spans="1:18" s="155" customFormat="1">
      <c r="C108" s="339" t="s">
        <v>17</v>
      </c>
      <c r="D108" s="442">
        <v>1960.93</v>
      </c>
      <c r="E108" s="442">
        <v>-1259.537</v>
      </c>
      <c r="F108" s="404"/>
      <c r="G108" s="443">
        <v>47.24</v>
      </c>
      <c r="H108" s="442">
        <v>2102</v>
      </c>
      <c r="I108" s="442">
        <v>-1155</v>
      </c>
      <c r="J108" s="443">
        <v>44.01</v>
      </c>
      <c r="K108" s="2"/>
      <c r="L108" s="2"/>
      <c r="M108" s="2"/>
      <c r="N108" s="2"/>
      <c r="O108" s="2"/>
      <c r="P108" s="2"/>
      <c r="Q108" s="2"/>
      <c r="R108" s="2"/>
    </row>
    <row r="109" spans="1:18">
      <c r="C109" s="339" t="s">
        <v>18</v>
      </c>
      <c r="D109" s="442">
        <v>2120.538</v>
      </c>
      <c r="E109" s="442">
        <v>-1362.3019999999999</v>
      </c>
      <c r="F109" s="404"/>
      <c r="G109" s="443">
        <v>45.86</v>
      </c>
      <c r="H109" s="442">
        <v>2213</v>
      </c>
      <c r="I109" s="442">
        <v>-1311</v>
      </c>
      <c r="J109" s="443">
        <v>47.51</v>
      </c>
    </row>
    <row r="110" spans="1:18">
      <c r="C110" s="339" t="s">
        <v>19</v>
      </c>
      <c r="D110" s="442">
        <v>1983.2550000000001</v>
      </c>
      <c r="E110" s="442">
        <v>-1134.548</v>
      </c>
      <c r="F110" s="404"/>
      <c r="G110" s="443">
        <v>55.55</v>
      </c>
      <c r="H110" s="442">
        <v>2407</v>
      </c>
      <c r="I110" s="442">
        <v>-1485</v>
      </c>
      <c r="J110" s="443">
        <v>50.31</v>
      </c>
    </row>
    <row r="111" spans="1:18">
      <c r="C111" s="339" t="s">
        <v>20</v>
      </c>
      <c r="D111" s="442">
        <v>2054.48</v>
      </c>
      <c r="E111" s="442">
        <v>-1247.6099999999999</v>
      </c>
      <c r="F111" s="404"/>
      <c r="G111" s="443">
        <v>60.3</v>
      </c>
      <c r="H111" s="442">
        <v>2428</v>
      </c>
      <c r="I111" s="442">
        <v>-1425</v>
      </c>
      <c r="J111" s="443">
        <v>48.47</v>
      </c>
    </row>
    <row r="112" spans="1:18">
      <c r="C112" s="339" t="s">
        <v>21</v>
      </c>
      <c r="D112" s="442">
        <v>1929.347</v>
      </c>
      <c r="E112" s="442">
        <v>-1133.548</v>
      </c>
      <c r="F112" s="404"/>
      <c r="G112" s="443">
        <v>55.82</v>
      </c>
      <c r="H112" s="442">
        <v>2318</v>
      </c>
      <c r="I112" s="442">
        <v>-1354</v>
      </c>
      <c r="J112" s="443">
        <v>47.38</v>
      </c>
      <c r="R112" s="155"/>
    </row>
    <row r="113" spans="2:17">
      <c r="C113" s="339" t="s">
        <v>22</v>
      </c>
      <c r="D113" s="442">
        <v>2045.758</v>
      </c>
      <c r="E113" s="442">
        <v>-1362.356</v>
      </c>
      <c r="F113" s="404"/>
      <c r="G113" s="443">
        <v>51.45</v>
      </c>
      <c r="H113" s="442">
        <v>2460</v>
      </c>
      <c r="I113" s="442">
        <v>-1374</v>
      </c>
      <c r="J113" s="443">
        <v>48.73</v>
      </c>
    </row>
    <row r="114" spans="2:17">
      <c r="C114" s="339" t="s">
        <v>23</v>
      </c>
      <c r="D114" s="442">
        <v>2494.982</v>
      </c>
      <c r="E114" s="442">
        <v>-1481.597</v>
      </c>
      <c r="F114" s="404"/>
      <c r="G114" s="443">
        <v>50.82</v>
      </c>
      <c r="H114" s="442">
        <v>2963</v>
      </c>
      <c r="I114" s="442">
        <v>-1698</v>
      </c>
      <c r="J114" s="443">
        <v>57.36</v>
      </c>
    </row>
    <row r="115" spans="2:17">
      <c r="C115" s="339" t="s">
        <v>24</v>
      </c>
      <c r="D115" s="442">
        <v>2282.8739999999998</v>
      </c>
      <c r="E115" s="442">
        <v>-1473.2270000000001</v>
      </c>
      <c r="F115" s="404"/>
      <c r="G115" s="443">
        <v>53.39</v>
      </c>
      <c r="H115" s="442">
        <v>2887</v>
      </c>
      <c r="I115" s="442">
        <v>-1845</v>
      </c>
      <c r="J115" s="443">
        <v>61.79</v>
      </c>
    </row>
    <row r="116" spans="2:17">
      <c r="C116" s="405" t="s">
        <v>25</v>
      </c>
      <c r="D116" s="444">
        <v>1960.5319999999999</v>
      </c>
      <c r="E116" s="444">
        <f>1236.584</f>
        <v>1236.5840000000001</v>
      </c>
      <c r="F116" s="407"/>
      <c r="G116" s="445">
        <v>54.11</v>
      </c>
      <c r="H116" s="444">
        <v>2259.4659999999999</v>
      </c>
      <c r="I116" s="444">
        <v>-1682.932</v>
      </c>
      <c r="J116" s="445">
        <v>60.266129032258071</v>
      </c>
    </row>
    <row r="117" spans="2:17" ht="12.75">
      <c r="C117" s="153"/>
      <c r="D117" s="155"/>
      <c r="E117" s="155"/>
      <c r="F117" s="154"/>
      <c r="G117" s="154"/>
      <c r="H117" s="152"/>
      <c r="I117" s="152"/>
      <c r="J117" s="155"/>
      <c r="K117" s="155"/>
      <c r="L117" s="155"/>
      <c r="O117" s="155"/>
      <c r="P117" s="155"/>
      <c r="Q117" s="155"/>
    </row>
    <row r="118" spans="2:17">
      <c r="D118" s="259"/>
      <c r="E118" s="157"/>
      <c r="F118" s="157"/>
    </row>
    <row r="119" spans="2:17">
      <c r="B119" s="155"/>
      <c r="C119" s="729" t="s">
        <v>14</v>
      </c>
      <c r="D119" s="730">
        <f>D105+D91+D77</f>
        <v>2400.9690000000001</v>
      </c>
      <c r="E119" s="730">
        <f>D105+E105</f>
        <v>749.95600000000013</v>
      </c>
      <c r="F119" s="730"/>
      <c r="G119" s="730"/>
      <c r="H119" s="730">
        <f t="shared" ref="H119" si="33">H105+H91+H77</f>
        <v>2322</v>
      </c>
      <c r="I119" s="730">
        <f>H105+I105</f>
        <v>705</v>
      </c>
      <c r="J119" s="731"/>
    </row>
    <row r="120" spans="2:17">
      <c r="C120" s="729" t="s">
        <v>15</v>
      </c>
      <c r="D120" s="730">
        <f t="shared" ref="D120:H130" si="34">D106+D92+D78</f>
        <v>2280.7139999999999</v>
      </c>
      <c r="E120" s="730">
        <f t="shared" ref="E120:E130" si="35">D106+E106</f>
        <v>680.42100000000005</v>
      </c>
      <c r="F120" s="730"/>
      <c r="G120" s="730"/>
      <c r="H120" s="730">
        <f t="shared" si="34"/>
        <v>2403</v>
      </c>
      <c r="I120" s="730">
        <f t="shared" ref="I120:I130" si="36">H106+I106</f>
        <v>1052</v>
      </c>
      <c r="J120" s="731"/>
    </row>
    <row r="121" spans="2:17">
      <c r="C121" s="729" t="s">
        <v>16</v>
      </c>
      <c r="D121" s="730">
        <f t="shared" si="34"/>
        <v>2239.7980000000002</v>
      </c>
      <c r="E121" s="730">
        <f t="shared" si="35"/>
        <v>668.0010000000002</v>
      </c>
      <c r="F121" s="730"/>
      <c r="G121" s="730"/>
      <c r="H121" s="730">
        <f t="shared" si="34"/>
        <v>2672</v>
      </c>
      <c r="I121" s="730">
        <f t="shared" si="36"/>
        <v>1127</v>
      </c>
      <c r="J121" s="731"/>
    </row>
    <row r="122" spans="2:17">
      <c r="C122" s="729" t="s">
        <v>17</v>
      </c>
      <c r="D122" s="730">
        <f t="shared" si="34"/>
        <v>2255.5130000000004</v>
      </c>
      <c r="E122" s="730">
        <f t="shared" si="35"/>
        <v>701.39300000000003</v>
      </c>
      <c r="F122" s="730"/>
      <c r="G122" s="730"/>
      <c r="H122" s="730">
        <f t="shared" si="34"/>
        <v>2348</v>
      </c>
      <c r="I122" s="730">
        <f t="shared" si="36"/>
        <v>947</v>
      </c>
      <c r="J122" s="731"/>
    </row>
    <row r="123" spans="2:17">
      <c r="C123" s="729" t="s">
        <v>18</v>
      </c>
      <c r="D123" s="730">
        <f t="shared" si="34"/>
        <v>2424.105</v>
      </c>
      <c r="E123" s="730">
        <f t="shared" si="35"/>
        <v>758.2360000000001</v>
      </c>
      <c r="F123" s="730"/>
      <c r="G123" s="730"/>
      <c r="H123" s="730">
        <f t="shared" si="34"/>
        <v>2444</v>
      </c>
      <c r="I123" s="730">
        <f t="shared" si="36"/>
        <v>902</v>
      </c>
      <c r="J123" s="731"/>
    </row>
    <row r="124" spans="2:17">
      <c r="C124" s="729" t="s">
        <v>19</v>
      </c>
      <c r="D124" s="730">
        <f t="shared" si="34"/>
        <v>2183.0439999999999</v>
      </c>
      <c r="E124" s="730">
        <f t="shared" si="35"/>
        <v>848.70700000000011</v>
      </c>
      <c r="F124" s="730"/>
      <c r="G124" s="730"/>
      <c r="H124" s="730">
        <f t="shared" si="34"/>
        <v>2650</v>
      </c>
      <c r="I124" s="730">
        <f t="shared" si="36"/>
        <v>922</v>
      </c>
      <c r="J124" s="731"/>
    </row>
    <row r="125" spans="2:17">
      <c r="C125" s="729" t="s">
        <v>20</v>
      </c>
      <c r="D125" s="730">
        <f t="shared" si="34"/>
        <v>2232.3869999999997</v>
      </c>
      <c r="E125" s="730">
        <f t="shared" si="35"/>
        <v>806.87000000000012</v>
      </c>
      <c r="F125" s="730"/>
      <c r="G125" s="730"/>
      <c r="H125" s="730">
        <f t="shared" si="34"/>
        <v>2647</v>
      </c>
      <c r="I125" s="730">
        <f t="shared" si="36"/>
        <v>1003</v>
      </c>
      <c r="J125" s="731"/>
    </row>
    <row r="126" spans="2:17">
      <c r="C126" s="729" t="s">
        <v>21</v>
      </c>
      <c r="D126" s="730">
        <f t="shared" si="34"/>
        <v>2105.761</v>
      </c>
      <c r="E126" s="730">
        <f t="shared" si="35"/>
        <v>795.79899999999998</v>
      </c>
      <c r="F126" s="730"/>
      <c r="G126" s="730"/>
      <c r="H126" s="730">
        <f t="shared" si="34"/>
        <v>2557</v>
      </c>
      <c r="I126" s="730">
        <f t="shared" si="36"/>
        <v>964</v>
      </c>
      <c r="J126" s="731"/>
    </row>
    <row r="127" spans="2:17">
      <c r="C127" s="729" t="s">
        <v>22</v>
      </c>
      <c r="D127" s="730">
        <f t="shared" si="34"/>
        <v>2222.7370000000001</v>
      </c>
      <c r="E127" s="730">
        <f t="shared" si="35"/>
        <v>683.40200000000004</v>
      </c>
      <c r="F127" s="730"/>
      <c r="G127" s="730"/>
      <c r="H127" s="730">
        <f t="shared" si="34"/>
        <v>2654</v>
      </c>
      <c r="I127" s="730">
        <f t="shared" si="36"/>
        <v>1086</v>
      </c>
      <c r="J127" s="731"/>
    </row>
    <row r="128" spans="2:17">
      <c r="C128" s="729" t="s">
        <v>23</v>
      </c>
      <c r="D128" s="730">
        <f t="shared" si="34"/>
        <v>2681.1079999999997</v>
      </c>
      <c r="E128" s="730">
        <f t="shared" si="35"/>
        <v>1013.385</v>
      </c>
      <c r="F128" s="730"/>
      <c r="G128" s="730"/>
      <c r="H128" s="730">
        <f t="shared" si="34"/>
        <v>3159</v>
      </c>
      <c r="I128" s="730">
        <f t="shared" si="36"/>
        <v>1265</v>
      </c>
      <c r="J128" s="731"/>
    </row>
    <row r="129" spans="3:10">
      <c r="C129" s="729" t="s">
        <v>24</v>
      </c>
      <c r="D129" s="730">
        <f t="shared" si="34"/>
        <v>2440.0829999999996</v>
      </c>
      <c r="E129" s="730">
        <f t="shared" si="35"/>
        <v>809.64699999999971</v>
      </c>
      <c r="F129" s="730"/>
      <c r="G129" s="730"/>
      <c r="H129" s="730">
        <f t="shared" si="34"/>
        <v>3124</v>
      </c>
      <c r="I129" s="730">
        <f t="shared" si="36"/>
        <v>1042</v>
      </c>
      <c r="J129" s="731"/>
    </row>
    <row r="130" spans="3:10">
      <c r="C130" s="729" t="s">
        <v>25</v>
      </c>
      <c r="D130" s="730">
        <f t="shared" si="34"/>
        <v>2167.933</v>
      </c>
      <c r="E130" s="730">
        <f t="shared" si="35"/>
        <v>3197.116</v>
      </c>
      <c r="F130" s="730"/>
      <c r="G130" s="730"/>
      <c r="H130" s="730">
        <f t="shared" si="34"/>
        <v>2590.9939999999997</v>
      </c>
      <c r="I130" s="730">
        <f t="shared" si="36"/>
        <v>576.53399999999988</v>
      </c>
      <c r="J130" s="731"/>
    </row>
    <row r="131" spans="3:10">
      <c r="C131" s="729"/>
      <c r="D131" s="730">
        <f>SUM(D119:D130)</f>
        <v>27634.151999999998</v>
      </c>
      <c r="E131" s="730">
        <f>SUM(E119:E130)</f>
        <v>11712.933000000001</v>
      </c>
      <c r="F131" s="730"/>
      <c r="G131" s="730"/>
      <c r="H131" s="639">
        <f t="shared" ref="H131:I131" si="37">SUM(H119:H130)</f>
        <v>31570.993999999999</v>
      </c>
      <c r="I131" s="639">
        <f t="shared" si="37"/>
        <v>11591.534</v>
      </c>
      <c r="J131" s="731"/>
    </row>
    <row r="132" spans="3:10" ht="12.75">
      <c r="C132" s="729"/>
      <c r="D132" s="732"/>
      <c r="E132" s="733">
        <f>E131/D131</f>
        <v>0.42385715327902956</v>
      </c>
      <c r="F132" s="731"/>
      <c r="G132" s="731"/>
      <c r="H132" s="731"/>
      <c r="I132" s="733">
        <f>I131/H131</f>
        <v>0.36715771445143602</v>
      </c>
      <c r="J132" s="731"/>
    </row>
    <row r="133" spans="3:10" ht="12.75">
      <c r="C133" s="729"/>
      <c r="D133" s="732"/>
      <c r="E133" s="731"/>
      <c r="F133" s="731"/>
      <c r="G133" s="731"/>
      <c r="H133" s="731"/>
      <c r="I133" s="731"/>
      <c r="J133" s="731"/>
    </row>
    <row r="134" spans="3:10" ht="12.75">
      <c r="C134" s="729"/>
      <c r="D134" s="732"/>
      <c r="E134" s="731"/>
      <c r="F134" s="731"/>
      <c r="G134" s="731"/>
      <c r="H134" s="733">
        <f>(H131-D131)/D131</f>
        <v>0.14246292051950793</v>
      </c>
      <c r="I134" s="731"/>
      <c r="J134" s="731"/>
    </row>
    <row r="135" spans="3:10" ht="12.75">
      <c r="D135" s="158"/>
    </row>
    <row r="136" spans="3:10" ht="12.75">
      <c r="D136" s="158"/>
    </row>
    <row r="137" spans="3:10" ht="12.75">
      <c r="D137" s="158"/>
    </row>
    <row r="138" spans="3:10" ht="12.75">
      <c r="D138" s="158"/>
    </row>
    <row r="139" spans="3:10" ht="12.75">
      <c r="D139" s="158"/>
    </row>
    <row r="140" spans="3:10" ht="12.75">
      <c r="D140" s="158"/>
    </row>
    <row r="141" spans="3:10" ht="12.75">
      <c r="D141" s="158"/>
    </row>
    <row r="142" spans="3:10" ht="12.75">
      <c r="D142" s="158"/>
    </row>
    <row r="143" spans="3:10" ht="12.75">
      <c r="D143" s="158"/>
    </row>
  </sheetData>
  <customSheetViews>
    <customSheetView guid="{900DFCC7-DCF9-11D6-8470-0008C7298EBA}" showGridLines="0" showRowCol="0" outlineSymbols="0" showRuler="0">
      <pane ySplit="5" topLeftCell="A6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" activePane="bottomLeft" state="frozenSplit"/>
      <selection pane="bottomLeft"/>
    </customSheetView>
    <customSheetView guid="{900DFCC5-DCF9-11D6-8470-0008C7298EBA}" showGridLines="0" showRowCol="0" outlineSymbols="0" showRuler="0">
      <pane ySplit="5" topLeftCell="A6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" activePane="bottomLeft" state="frozenSplit"/>
      <selection pane="bottomLeft"/>
    </customSheetView>
    <customSheetView guid="{900DFCC2-DCF9-11D6-8470-0008C7298EBA}" showGridLines="0" showRowCol="0" outlineSymbols="0" showRuler="0">
      <pane ySplit="5" topLeftCell="A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6" activePane="bottomLeft" state="frozenSplit"/>
      <selection pane="bottomLeft"/>
    </customSheetView>
    <customSheetView guid="{900DFCC0-DCF9-11D6-8470-0008C7298EBA}" showGridLines="0" showRowCol="0" outlineSymbols="0" showRuler="0">
      <pane ySplit="5" topLeftCell="A6" activePane="bottomLeft" state="frozenSplit"/>
      <selection pane="bottomLeft"/>
    </customSheetView>
    <customSheetView guid="{900DFCBF-DCF9-11D6-8470-0008C7298EBA}" showGridLines="0" showRowCol="0" outlineSymbols="0" showRuler="0">
      <pane ySplit="5" topLeftCell="A6" activePane="bottomLeft" state="frozenSplit"/>
      <selection pane="bottomLeft"/>
    </customSheetView>
    <customSheetView guid="{900DFCBE-DCF9-11D6-8470-0008C7298EBA}" showGridLines="0" showRowCol="0" outlineSymbols="0" showRuler="0">
      <pane ySplit="5" topLeftCell="A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6" activePane="bottomLeft" state="frozenSplit"/>
      <selection pane="bottomLeft"/>
    </customSheetView>
    <customSheetView guid="{900DFCBC-DCF9-11D6-8470-0008C7298EBA}" showGridLines="0" showRowCol="0" outlineSymbols="0" showRuler="0">
      <pane ySplit="5" topLeftCell="A6" activePane="bottomLeft" state="frozenSplit"/>
      <selection pane="bottomLeft"/>
    </customSheetView>
    <customSheetView guid="{900DFCBB-DCF9-11D6-8470-0008C7298EBA}" showGridLines="0" showRowCol="0" outlineSymbols="0" showRuler="0">
      <pane ySplit="5" topLeftCell="A6" activePane="bottomLeft" state="frozenSplit"/>
      <selection pane="bottomLeft"/>
    </customSheetView>
    <customSheetView guid="{900DFCBA-DCF9-11D6-8470-0008C7298EBA}" showGridLines="0" showRowCol="0" outlineSymbols="0" showRuler="0">
      <pane ySplit="5" topLeftCell="A6" activePane="bottomLeft" state="frozenSplit"/>
      <selection pane="bottomLeft"/>
    </customSheetView>
    <customSheetView guid="{900DFCB9-DCF9-11D6-8470-0008C7298EBA}" showGridLines="0" showRowCol="0" outlineSymbols="0" showRuler="0">
      <pane ySplit="5" topLeftCell="A6" activePane="bottomLeft" state="frozenSplit"/>
      <selection pane="bottomLeft"/>
    </customSheetView>
    <customSheetView guid="{900DFCB8-DCF9-11D6-8470-0008C7298EBA}" showGridLines="0" showRowCol="0" outlineSymbols="0" showRuler="0">
      <pane ySplit="5" topLeftCell="A17" activePane="bottomLeft" state="frozenSplit"/>
      <selection pane="bottomLeft"/>
    </customSheetView>
    <customSheetView guid="{900DFCB7-DCF9-11D6-8470-0008C7298EBA}" showGridLines="0" showRowCol="0" outlineSymbols="0" showRuler="0">
      <pane ySplit="5" topLeftCell="A6" activePane="bottomLeft" state="frozenSplit"/>
      <selection pane="bottomLeft"/>
    </customSheetView>
    <customSheetView guid="{900DFCB6-DCF9-11D6-8470-0008C7298EBA}" showGridLines="0" showRowCol="0" outlineSymbols="0" showRuler="0">
      <pane ySplit="5" topLeftCell="A6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6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phoneticPr fontId="0" type="noConversion"/>
  <hyperlinks>
    <hyperlink ref="C3" location="Indice!A1" display="Indice!A1"/>
  </hyperlinks>
  <pageMargins left="0.78740157480314965" right="0.75" top="0.78740157480314965" bottom="1" header="0" footer="0"/>
  <pageSetup paperSize="9" orientation="landscape" verticalDpi="4294967292" r:id="rId1"/>
  <headerFooter alignWithMargins="0"/>
  <ignoredErrors>
    <ignoredError sqref="Q72 Q51" formulaRange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2">
    <pageSetUpPr autoPageBreaks="0" fitToPage="1"/>
  </sheetPr>
  <dimension ref="A1:IV766"/>
  <sheetViews>
    <sheetView showGridLines="0" showRowColHeaders="0" showOutlineSymbols="0" zoomScaleNormal="100" workbookViewId="0">
      <selection activeCell="G30" sqref="G30:H30"/>
    </sheetView>
  </sheetViews>
  <sheetFormatPr baseColWidth="10" defaultColWidth="11.42578125" defaultRowHeight="11.25"/>
  <cols>
    <col min="1" max="1" width="0.140625" style="56" customWidth="1"/>
    <col min="2" max="2" width="2.7109375" style="99" customWidth="1"/>
    <col min="3" max="3" width="20.28515625" style="56" customWidth="1"/>
    <col min="4" max="4" width="12.5703125" style="56" customWidth="1"/>
    <col min="5" max="5" width="11.85546875" style="56" customWidth="1"/>
    <col min="6" max="6" width="20.5703125" style="56" customWidth="1"/>
    <col min="7" max="8" width="13.42578125" style="56" customWidth="1"/>
    <col min="9" max="9" width="12.140625" style="38" customWidth="1"/>
    <col min="10" max="10" width="10.7109375" style="56" customWidth="1"/>
    <col min="11" max="11" width="13.42578125" style="56" customWidth="1"/>
    <col min="12" max="12" width="11.140625" style="56" customWidth="1"/>
    <col min="13" max="13" width="11.85546875" style="56" customWidth="1"/>
    <col min="14" max="14" width="10.7109375" style="56" customWidth="1"/>
    <col min="15" max="15" width="10.42578125" style="56" customWidth="1"/>
    <col min="16" max="16" width="10.42578125" style="38" customWidth="1"/>
    <col min="17" max="16384" width="11.42578125" style="56"/>
  </cols>
  <sheetData>
    <row r="1" spans="2:16" s="27" customFormat="1" ht="21.75" customHeight="1">
      <c r="B1" s="98"/>
      <c r="G1" s="28"/>
      <c r="J1" s="95" t="s">
        <v>79</v>
      </c>
      <c r="P1" s="113"/>
    </row>
    <row r="2" spans="2:16" s="27" customFormat="1" ht="15" customHeight="1">
      <c r="B2" s="98"/>
      <c r="G2" s="28"/>
      <c r="J2" s="18" t="s">
        <v>339</v>
      </c>
      <c r="P2" s="113"/>
    </row>
    <row r="3" spans="2:16" s="27" customFormat="1" ht="19.899999999999999" customHeight="1">
      <c r="B3" s="98"/>
      <c r="C3" s="21" t="str">
        <f>Indice!C4</f>
        <v>Mercados eléctricos</v>
      </c>
      <c r="D3" s="22"/>
      <c r="E3" s="22"/>
      <c r="P3" s="113"/>
    </row>
    <row r="4" spans="2:16" ht="17.45" customHeight="1">
      <c r="C4" s="40" t="s">
        <v>161</v>
      </c>
      <c r="D4" s="40"/>
      <c r="E4" s="40"/>
      <c r="L4" s="40" t="s">
        <v>224</v>
      </c>
    </row>
    <row r="5" spans="2:16">
      <c r="C5" s="40" t="s">
        <v>162</v>
      </c>
      <c r="D5" s="40"/>
      <c r="E5" s="40"/>
      <c r="L5" s="40" t="s">
        <v>162</v>
      </c>
    </row>
    <row r="6" spans="2:16" ht="22.5">
      <c r="C6" s="447"/>
      <c r="D6" s="447"/>
      <c r="E6" s="447"/>
      <c r="F6" s="448">
        <v>2016</v>
      </c>
      <c r="G6" s="448">
        <v>2017</v>
      </c>
      <c r="H6" s="141"/>
      <c r="I6" s="141"/>
      <c r="L6" s="447"/>
      <c r="M6" s="505" t="s">
        <v>163</v>
      </c>
      <c r="N6" s="505" t="s">
        <v>164</v>
      </c>
      <c r="O6" s="505"/>
    </row>
    <row r="7" spans="2:16">
      <c r="B7" s="100" t="s">
        <v>39</v>
      </c>
      <c r="C7" s="339" t="s">
        <v>4</v>
      </c>
      <c r="D7" s="339"/>
      <c r="E7" s="339"/>
      <c r="F7" s="404">
        <f>'C1'!H$25</f>
        <v>47.42</v>
      </c>
      <c r="G7" s="404">
        <f>'C1'!H$24</f>
        <v>81.62</v>
      </c>
      <c r="H7" s="145"/>
      <c r="I7" s="145"/>
      <c r="K7" s="200" t="s">
        <v>39</v>
      </c>
      <c r="L7" s="506" t="s">
        <v>346</v>
      </c>
      <c r="M7" s="404">
        <f>'C1'!H25</f>
        <v>47.42</v>
      </c>
      <c r="N7" s="404">
        <f>'C1'!$U$25</f>
        <v>48.42</v>
      </c>
      <c r="O7" s="404"/>
    </row>
    <row r="8" spans="2:16">
      <c r="B8" s="100" t="s">
        <v>40</v>
      </c>
      <c r="C8" s="339" t="s">
        <v>5</v>
      </c>
      <c r="D8" s="339"/>
      <c r="E8" s="339"/>
      <c r="F8" s="404">
        <f>'C1'!I$25</f>
        <v>38.119999999999997</v>
      </c>
      <c r="G8" s="404">
        <f>'C1'!I$24</f>
        <v>61.23</v>
      </c>
      <c r="H8" s="145"/>
      <c r="I8" s="145"/>
      <c r="K8" s="200" t="s">
        <v>40</v>
      </c>
      <c r="L8" s="339" t="s">
        <v>5</v>
      </c>
      <c r="M8" s="404">
        <f>'C1'!I25</f>
        <v>38.119999999999997</v>
      </c>
      <c r="N8" s="404">
        <f>'C1'!$U$25</f>
        <v>48.42</v>
      </c>
      <c r="O8" s="404"/>
    </row>
    <row r="9" spans="2:16">
      <c r="B9" s="100" t="s">
        <v>41</v>
      </c>
      <c r="C9" s="339" t="s">
        <v>0</v>
      </c>
      <c r="D9" s="339"/>
      <c r="E9" s="339"/>
      <c r="F9" s="404">
        <f>'C1'!J$25</f>
        <v>37.69</v>
      </c>
      <c r="G9" s="404">
        <f>'C1'!J$24</f>
        <v>51.65</v>
      </c>
      <c r="H9" s="145"/>
      <c r="I9" s="145"/>
      <c r="K9" s="200" t="s">
        <v>41</v>
      </c>
      <c r="L9" s="339" t="s">
        <v>0</v>
      </c>
      <c r="M9" s="404">
        <f>'C1'!J25</f>
        <v>37.69</v>
      </c>
      <c r="N9" s="404">
        <f>'C1'!$U$25</f>
        <v>48.42</v>
      </c>
      <c r="O9" s="404"/>
    </row>
    <row r="10" spans="2:16">
      <c r="B10" s="100" t="s">
        <v>42</v>
      </c>
      <c r="C10" s="339" t="s">
        <v>2</v>
      </c>
      <c r="D10" s="339"/>
      <c r="E10" s="339"/>
      <c r="F10" s="404">
        <f>'C1'!K$25</f>
        <v>33.42</v>
      </c>
      <c r="G10" s="404">
        <f>'C1'!K$24</f>
        <v>52.14</v>
      </c>
      <c r="H10" s="145"/>
      <c r="I10" s="145"/>
      <c r="K10" s="200" t="s">
        <v>42</v>
      </c>
      <c r="L10" s="339" t="s">
        <v>2</v>
      </c>
      <c r="M10" s="404">
        <f>'C1'!K25</f>
        <v>33.42</v>
      </c>
      <c r="N10" s="404">
        <f>'C1'!$U$25</f>
        <v>48.42</v>
      </c>
      <c r="O10" s="404"/>
    </row>
    <row r="11" spans="2:16">
      <c r="B11" s="100" t="s">
        <v>41</v>
      </c>
      <c r="C11" s="339" t="s">
        <v>6</v>
      </c>
      <c r="D11" s="339"/>
      <c r="E11" s="339"/>
      <c r="F11" s="404">
        <f>'C1'!L$25</f>
        <v>35.56</v>
      </c>
      <c r="G11" s="404">
        <f>'C1'!L$24</f>
        <v>54.25</v>
      </c>
      <c r="H11" s="145"/>
      <c r="I11" s="145"/>
      <c r="K11" s="200" t="s">
        <v>41</v>
      </c>
      <c r="L11" s="339" t="s">
        <v>6</v>
      </c>
      <c r="M11" s="404">
        <f>'C1'!L25</f>
        <v>35.56</v>
      </c>
      <c r="N11" s="404">
        <f>'C1'!$U$25</f>
        <v>48.42</v>
      </c>
      <c r="O11" s="404"/>
    </row>
    <row r="12" spans="2:16">
      <c r="B12" s="100" t="s">
        <v>43</v>
      </c>
      <c r="C12" s="339" t="s">
        <v>7</v>
      </c>
      <c r="D12" s="339"/>
      <c r="E12" s="339"/>
      <c r="F12" s="404">
        <f>'C1'!M$25</f>
        <v>46.7</v>
      </c>
      <c r="G12" s="404">
        <f>'C1'!M$24</f>
        <v>56.93</v>
      </c>
      <c r="H12" s="145"/>
      <c r="I12" s="145"/>
      <c r="K12" s="200" t="s">
        <v>43</v>
      </c>
      <c r="L12" s="339" t="s">
        <v>7</v>
      </c>
      <c r="M12" s="404">
        <f>'C1'!M25</f>
        <v>46.7</v>
      </c>
      <c r="N12" s="404">
        <f>'C1'!$U$25</f>
        <v>48.42</v>
      </c>
      <c r="O12" s="404"/>
    </row>
    <row r="13" spans="2:16">
      <c r="B13" s="100" t="s">
        <v>43</v>
      </c>
      <c r="C13" s="339" t="s">
        <v>8</v>
      </c>
      <c r="D13" s="339"/>
      <c r="E13" s="339"/>
      <c r="F13" s="404">
        <f>'C1'!N$25</f>
        <v>48.18</v>
      </c>
      <c r="G13" s="404">
        <f>'C1'!N$24</f>
        <v>55.93</v>
      </c>
      <c r="H13" s="145"/>
      <c r="I13" s="145"/>
      <c r="K13" s="200" t="s">
        <v>43</v>
      </c>
      <c r="L13" s="339" t="s">
        <v>8</v>
      </c>
      <c r="M13" s="404">
        <f>'C1'!N25</f>
        <v>48.18</v>
      </c>
      <c r="N13" s="404">
        <f>'C1'!$U$25</f>
        <v>48.42</v>
      </c>
      <c r="O13" s="404"/>
    </row>
    <row r="14" spans="2:16">
      <c r="B14" s="100" t="s">
        <v>42</v>
      </c>
      <c r="C14" s="339" t="s">
        <v>9</v>
      </c>
      <c r="D14" s="339"/>
      <c r="E14" s="339"/>
      <c r="F14" s="404">
        <f>'C1'!O$25</f>
        <v>48.11</v>
      </c>
      <c r="G14" s="404">
        <f>'C1'!O$24</f>
        <v>54.7</v>
      </c>
      <c r="H14" s="145"/>
      <c r="I14" s="145"/>
      <c r="K14" s="200" t="s">
        <v>42</v>
      </c>
      <c r="L14" s="339" t="s">
        <v>9</v>
      </c>
      <c r="M14" s="404">
        <f>'C1'!O25</f>
        <v>48.11</v>
      </c>
      <c r="N14" s="404">
        <f>'C1'!$U$25</f>
        <v>48.42</v>
      </c>
      <c r="O14" s="404"/>
    </row>
    <row r="15" spans="2:16">
      <c r="B15" s="100" t="s">
        <v>44</v>
      </c>
      <c r="C15" s="339" t="s">
        <v>10</v>
      </c>
      <c r="D15" s="339"/>
      <c r="E15" s="339"/>
      <c r="F15" s="404">
        <f>'C1'!P$25</f>
        <v>51.11</v>
      </c>
      <c r="G15" s="404">
        <f>'C1'!P$24</f>
        <v>56.27</v>
      </c>
      <c r="H15" s="145"/>
      <c r="I15" s="145"/>
      <c r="K15" s="200" t="s">
        <v>44</v>
      </c>
      <c r="L15" s="339" t="s">
        <v>10</v>
      </c>
      <c r="M15" s="404">
        <f>'C1'!P25</f>
        <v>51.11</v>
      </c>
      <c r="N15" s="404">
        <f>'C1'!$U$25</f>
        <v>48.42</v>
      </c>
      <c r="O15" s="404"/>
    </row>
    <row r="16" spans="2:16">
      <c r="B16" s="100" t="s">
        <v>45</v>
      </c>
      <c r="C16" s="339" t="s">
        <v>11</v>
      </c>
      <c r="D16" s="339"/>
      <c r="E16" s="339"/>
      <c r="F16" s="404">
        <f>'C1'!Q$25</f>
        <v>61.21</v>
      </c>
      <c r="G16" s="404">
        <f>'C1'!Q$24</f>
        <v>64.87</v>
      </c>
      <c r="H16" s="145"/>
      <c r="I16" s="145"/>
      <c r="K16" s="200" t="s">
        <v>45</v>
      </c>
      <c r="L16" s="339" t="s">
        <v>11</v>
      </c>
      <c r="M16" s="404">
        <f>'C1'!Q25</f>
        <v>61.21</v>
      </c>
      <c r="N16" s="404">
        <f>'C1'!$U$25</f>
        <v>48.42</v>
      </c>
      <c r="O16" s="404"/>
    </row>
    <row r="17" spans="2:15">
      <c r="B17" s="100" t="s">
        <v>46</v>
      </c>
      <c r="C17" s="339" t="s">
        <v>12</v>
      </c>
      <c r="D17" s="339"/>
      <c r="E17" s="339"/>
      <c r="F17" s="404">
        <f>'C1'!R$25</f>
        <v>63.87</v>
      </c>
      <c r="G17" s="404">
        <f>'C1'!R$24</f>
        <v>66.8</v>
      </c>
      <c r="H17" s="145"/>
      <c r="I17" s="145"/>
      <c r="K17" s="200" t="s">
        <v>46</v>
      </c>
      <c r="L17" s="339" t="s">
        <v>12</v>
      </c>
      <c r="M17" s="404">
        <f>'C1'!R25</f>
        <v>63.87</v>
      </c>
      <c r="N17" s="404">
        <f>'C1'!$U$25</f>
        <v>48.42</v>
      </c>
      <c r="O17" s="404"/>
    </row>
    <row r="18" spans="2:15">
      <c r="B18" s="100" t="s">
        <v>47</v>
      </c>
      <c r="C18" s="339" t="s">
        <v>13</v>
      </c>
      <c r="D18" s="339"/>
      <c r="E18" s="339"/>
      <c r="F18" s="404">
        <f>'C1'!S$25</f>
        <v>68.959999999999994</v>
      </c>
      <c r="G18" s="404">
        <f>'C1'!S$24</f>
        <v>67.31</v>
      </c>
      <c r="H18" s="145"/>
      <c r="I18" s="145"/>
      <c r="K18" s="200" t="s">
        <v>47</v>
      </c>
      <c r="L18" s="339" t="s">
        <v>13</v>
      </c>
      <c r="M18" s="404">
        <f>'C1'!S25</f>
        <v>68.959999999999994</v>
      </c>
      <c r="N18" s="404">
        <f>'C1'!$U$25</f>
        <v>48.42</v>
      </c>
      <c r="O18" s="404"/>
    </row>
    <row r="19" spans="2:15" ht="15" customHeight="1">
      <c r="C19" s="306" t="s">
        <v>72</v>
      </c>
      <c r="D19" s="306"/>
      <c r="E19" s="306"/>
      <c r="F19" s="449">
        <f>'C1'!U$25</f>
        <v>48.42</v>
      </c>
      <c r="G19" s="449">
        <f>'C1'!U$24</f>
        <v>60.55</v>
      </c>
      <c r="H19" s="146"/>
      <c r="I19" s="146"/>
      <c r="K19" s="200" t="s">
        <v>39</v>
      </c>
      <c r="L19" s="506" t="s">
        <v>347</v>
      </c>
      <c r="M19" s="404">
        <f>'C1'!H24</f>
        <v>81.62</v>
      </c>
      <c r="N19" s="404">
        <f>'C1'!$U$24</f>
        <v>60.55</v>
      </c>
      <c r="O19" s="404"/>
    </row>
    <row r="20" spans="2:15">
      <c r="K20" s="200" t="s">
        <v>40</v>
      </c>
      <c r="L20" s="339" t="s">
        <v>5</v>
      </c>
      <c r="M20" s="404">
        <f>'C1'!I24</f>
        <v>61.23</v>
      </c>
      <c r="N20" s="404">
        <f>'C1'!$U$24</f>
        <v>60.55</v>
      </c>
      <c r="O20" s="404"/>
    </row>
    <row r="21" spans="2:15" ht="11.25" customHeight="1">
      <c r="C21" s="89" t="s">
        <v>125</v>
      </c>
      <c r="D21" s="89"/>
      <c r="E21" s="89"/>
      <c r="F21" s="90"/>
      <c r="G21" s="90"/>
      <c r="H21" s="80"/>
      <c r="K21" s="200" t="s">
        <v>41</v>
      </c>
      <c r="L21" s="339" t="s">
        <v>0</v>
      </c>
      <c r="M21" s="404">
        <f>'C1'!J24</f>
        <v>51.65</v>
      </c>
      <c r="N21" s="404">
        <f>'C1'!$U$24</f>
        <v>60.55</v>
      </c>
      <c r="O21" s="404"/>
    </row>
    <row r="22" spans="2:15" ht="11.25" customHeight="1">
      <c r="C22" s="57" t="s">
        <v>70</v>
      </c>
      <c r="D22" s="57"/>
      <c r="E22" s="57"/>
      <c r="F22" s="57"/>
      <c r="G22" s="57"/>
      <c r="H22" s="80"/>
      <c r="K22" s="200" t="s">
        <v>42</v>
      </c>
      <c r="L22" s="339" t="s">
        <v>2</v>
      </c>
      <c r="M22" s="404">
        <f>'C1'!K24</f>
        <v>52.14</v>
      </c>
      <c r="N22" s="404">
        <f>'C1'!$U$24</f>
        <v>60.55</v>
      </c>
      <c r="O22" s="404"/>
    </row>
    <row r="23" spans="2:15" ht="11.25" customHeight="1">
      <c r="C23" s="450"/>
      <c r="D23" s="450"/>
      <c r="E23" s="799">
        <v>2016</v>
      </c>
      <c r="F23" s="799"/>
      <c r="G23" s="799">
        <v>2017</v>
      </c>
      <c r="H23" s="799"/>
      <c r="I23" s="56"/>
      <c r="K23" s="200" t="s">
        <v>41</v>
      </c>
      <c r="L23" s="339" t="s">
        <v>6</v>
      </c>
      <c r="M23" s="404">
        <f>'C1'!L24</f>
        <v>54.25</v>
      </c>
      <c r="N23" s="404">
        <f>'C1'!$U$24</f>
        <v>60.55</v>
      </c>
      <c r="O23" s="404"/>
    </row>
    <row r="24" spans="2:15" ht="11.25" customHeight="1">
      <c r="B24" s="100"/>
      <c r="C24" s="451"/>
      <c r="D24" s="451"/>
      <c r="E24" s="692" t="s">
        <v>100</v>
      </c>
      <c r="F24" s="692" t="s">
        <v>101</v>
      </c>
      <c r="G24" s="692" t="s">
        <v>100</v>
      </c>
      <c r="H24" s="692" t="s">
        <v>101</v>
      </c>
      <c r="I24" s="56"/>
      <c r="K24" s="200" t="s">
        <v>43</v>
      </c>
      <c r="L24" s="339" t="s">
        <v>7</v>
      </c>
      <c r="M24" s="404">
        <f>'C1'!M24</f>
        <v>56.93</v>
      </c>
      <c r="N24" s="404">
        <f>'C1'!$U$24</f>
        <v>60.55</v>
      </c>
      <c r="O24" s="404"/>
    </row>
    <row r="25" spans="2:15" ht="11.25" customHeight="1">
      <c r="B25" s="100" t="s">
        <v>30</v>
      </c>
      <c r="C25" s="339" t="s">
        <v>78</v>
      </c>
      <c r="D25" s="339"/>
      <c r="E25" s="442">
        <f>SUM(H56:H67)</f>
        <v>11833.699999999999</v>
      </c>
      <c r="F25" s="442">
        <f>SUM(I56:I67)</f>
        <v>180.9</v>
      </c>
      <c r="G25" s="442">
        <f>SUM(D56:D67)</f>
        <v>11034.900000000001</v>
      </c>
      <c r="H25" s="442">
        <f>SUM(E56:E67)</f>
        <v>739.6</v>
      </c>
      <c r="I25" s="56"/>
      <c r="K25" s="200" t="s">
        <v>43</v>
      </c>
      <c r="L25" s="339" t="s">
        <v>8</v>
      </c>
      <c r="M25" s="404">
        <f>'C1'!N24</f>
        <v>55.93</v>
      </c>
      <c r="N25" s="404">
        <f>'C1'!$U$24</f>
        <v>60.55</v>
      </c>
      <c r="O25" s="404"/>
    </row>
    <row r="26" spans="2:15" ht="11.25" customHeight="1">
      <c r="B26" s="100" t="s">
        <v>31</v>
      </c>
      <c r="C26" s="339" t="s">
        <v>30</v>
      </c>
      <c r="D26" s="339"/>
      <c r="E26" s="442">
        <f>SUM(D631:D642)</f>
        <v>1530</v>
      </c>
      <c r="F26" s="442">
        <f>SUM(D647:D658)</f>
        <v>1012.3999999999999</v>
      </c>
      <c r="G26" s="442">
        <f>SUM(F631:F642)</f>
        <v>1203.4000000000001</v>
      </c>
      <c r="H26" s="442">
        <f>SUM(F647:F658)</f>
        <v>1211.5</v>
      </c>
      <c r="I26" s="56"/>
      <c r="K26" s="200" t="s">
        <v>42</v>
      </c>
      <c r="L26" s="339" t="s">
        <v>9</v>
      </c>
      <c r="M26" s="404">
        <f>'C1'!O24</f>
        <v>54.7</v>
      </c>
      <c r="N26" s="404">
        <f>'C1'!$U$24</f>
        <v>60.55</v>
      </c>
      <c r="O26" s="404"/>
    </row>
    <row r="27" spans="2:15" ht="11.25" customHeight="1">
      <c r="B27" s="100" t="s">
        <v>34</v>
      </c>
      <c r="C27" s="339" t="s">
        <v>31</v>
      </c>
      <c r="D27" s="339"/>
      <c r="E27" s="442">
        <f>SUM(D666:D677)</f>
        <v>2556.9</v>
      </c>
      <c r="F27" s="442">
        <f>SUM(D682:D693)</f>
        <v>1553.3</v>
      </c>
      <c r="G27" s="442">
        <f>SUM(F666:F677)</f>
        <v>2348.1999999999998</v>
      </c>
      <c r="H27" s="442">
        <f>SUM(F682:F693)</f>
        <v>1806.3</v>
      </c>
      <c r="I27" s="56"/>
      <c r="K27" s="200" t="s">
        <v>44</v>
      </c>
      <c r="L27" s="339" t="s">
        <v>10</v>
      </c>
      <c r="M27" s="404">
        <f>'C1'!P24</f>
        <v>56.27</v>
      </c>
      <c r="N27" s="404">
        <f>'C1'!$U$24</f>
        <v>60.55</v>
      </c>
      <c r="O27" s="404"/>
    </row>
    <row r="28" spans="2:15" ht="11.25" customHeight="1">
      <c r="B28" s="100" t="s">
        <v>71</v>
      </c>
      <c r="C28" s="339" t="s">
        <v>34</v>
      </c>
      <c r="D28" s="339"/>
      <c r="E28" s="442">
        <f>SUM(D701:D712)</f>
        <v>1183.3</v>
      </c>
      <c r="F28" s="442">
        <f>SUM(D717:D728)</f>
        <v>465.07000000000005</v>
      </c>
      <c r="G28" s="442">
        <f>SUM(F701:F712)</f>
        <v>1006</v>
      </c>
      <c r="H28" s="442">
        <f>SUM(F717:F728)</f>
        <v>759.49999999999989</v>
      </c>
      <c r="I28" s="56"/>
      <c r="K28" s="200" t="s">
        <v>45</v>
      </c>
      <c r="L28" s="339" t="s">
        <v>11</v>
      </c>
      <c r="M28" s="404">
        <f>'C1'!Q24</f>
        <v>64.87</v>
      </c>
      <c r="N28" s="404">
        <f>'C1'!$U$24</f>
        <v>60.55</v>
      </c>
      <c r="O28" s="404"/>
    </row>
    <row r="29" spans="2:15" ht="11.25" customHeight="1">
      <c r="B29" s="104"/>
      <c r="C29" s="339" t="s">
        <v>71</v>
      </c>
      <c r="D29" s="339"/>
      <c r="E29" s="442">
        <f>SUM(D736:D747)</f>
        <v>390.59999999999997</v>
      </c>
      <c r="F29" s="442">
        <f>SUM(D752:D763)</f>
        <v>645.20000000000005</v>
      </c>
      <c r="G29" s="442">
        <f>SUM(F736:F747)</f>
        <v>207.29999999999998</v>
      </c>
      <c r="H29" s="442">
        <f>SUM(F752:F763)</f>
        <v>434.40000000000003</v>
      </c>
      <c r="I29" s="56"/>
      <c r="K29" s="200" t="s">
        <v>46</v>
      </c>
      <c r="L29" s="339" t="s">
        <v>12</v>
      </c>
      <c r="M29" s="404">
        <f>'C1'!R24</f>
        <v>66.8</v>
      </c>
      <c r="N29" s="404">
        <f>'C1'!$U$24</f>
        <v>60.55</v>
      </c>
      <c r="O29" s="404"/>
    </row>
    <row r="30" spans="2:15" ht="11.25" customHeight="1">
      <c r="C30" s="345" t="s">
        <v>3</v>
      </c>
      <c r="D30" s="345"/>
      <c r="E30" s="452">
        <f>SUM(E25:E29)</f>
        <v>17494.499999999996</v>
      </c>
      <c r="F30" s="452">
        <f>SUM(F25:F29)</f>
        <v>3856.87</v>
      </c>
      <c r="G30" s="452">
        <f>SUM(G25:G29)</f>
        <v>15799.8</v>
      </c>
      <c r="H30" s="452">
        <f>SUM(H25:H29)</f>
        <v>4951.2999999999993</v>
      </c>
      <c r="I30" s="56"/>
      <c r="K30" s="200" t="s">
        <v>47</v>
      </c>
      <c r="L30" s="343" t="s">
        <v>13</v>
      </c>
      <c r="M30" s="507">
        <f>'C1'!S24</f>
        <v>67.31</v>
      </c>
      <c r="N30" s="507">
        <f>'C1'!$U$24</f>
        <v>60.55</v>
      </c>
      <c r="O30" s="507"/>
    </row>
    <row r="31" spans="2:15" ht="11.25" customHeight="1">
      <c r="C31" s="57"/>
      <c r="D31" s="57"/>
      <c r="E31" s="198"/>
      <c r="F31" s="198"/>
      <c r="G31" s="198"/>
      <c r="H31" s="198"/>
      <c r="I31" s="56"/>
      <c r="K31" s="170"/>
      <c r="L31" s="153"/>
      <c r="M31" s="145"/>
      <c r="N31" s="145"/>
    </row>
    <row r="32" spans="2:15" ht="11.25" customHeight="1">
      <c r="D32" s="209"/>
      <c r="E32" s="209"/>
      <c r="F32" s="209"/>
      <c r="G32" s="209"/>
      <c r="H32" s="198"/>
      <c r="I32" s="56"/>
      <c r="K32" s="170"/>
      <c r="L32" s="153"/>
      <c r="M32" s="145"/>
      <c r="N32" s="145"/>
    </row>
    <row r="33" spans="2:14" ht="11.25" customHeight="1">
      <c r="C33" s="806" t="s">
        <v>318</v>
      </c>
      <c r="D33" s="806"/>
      <c r="E33" s="806"/>
      <c r="F33" s="807"/>
      <c r="G33" s="807"/>
      <c r="H33" s="198"/>
      <c r="I33" s="56"/>
      <c r="K33" s="170"/>
      <c r="L33" s="153"/>
      <c r="M33" s="145"/>
      <c r="N33" s="145"/>
    </row>
    <row r="34" spans="2:14" ht="11.25" customHeight="1">
      <c r="C34" s="453"/>
      <c r="D34" s="804" t="s">
        <v>182</v>
      </c>
      <c r="E34" s="804" t="s">
        <v>183</v>
      </c>
      <c r="F34" s="623"/>
      <c r="G34" s="801" t="s">
        <v>184</v>
      </c>
      <c r="H34" s="801" t="s">
        <v>184</v>
      </c>
      <c r="I34" s="56"/>
      <c r="K34" s="170"/>
      <c r="L34" s="153"/>
      <c r="M34" s="145"/>
      <c r="N34" s="145"/>
    </row>
    <row r="35" spans="2:14" ht="23.25" customHeight="1">
      <c r="C35" s="454"/>
      <c r="D35" s="805"/>
      <c r="E35" s="805"/>
      <c r="F35" s="623"/>
      <c r="G35" s="801" t="s">
        <v>184</v>
      </c>
      <c r="H35" s="801" t="s">
        <v>184</v>
      </c>
      <c r="I35" s="56"/>
      <c r="K35" s="170"/>
      <c r="L35" s="153"/>
      <c r="M35" s="145"/>
      <c r="N35" s="145"/>
    </row>
    <row r="36" spans="2:14" ht="23.25" customHeight="1">
      <c r="C36" s="339" t="s">
        <v>4</v>
      </c>
      <c r="D36" s="455">
        <f t="shared" ref="D36:D47" si="0">SUM(D56:E56,D162:E162,D180:E180,D212:E212,D243:E243)</f>
        <v>1681.2</v>
      </c>
      <c r="E36" s="456">
        <f>'Data 1'!D$14</f>
        <v>23054.073153999998</v>
      </c>
      <c r="F36" s="621">
        <f>(D36/E36)</f>
        <v>7.2924206875274164E-2</v>
      </c>
      <c r="G36" s="621">
        <v>7.2924207362404028E-2</v>
      </c>
      <c r="H36" s="622">
        <f>G36*100</f>
        <v>7.2924207362404028</v>
      </c>
      <c r="I36" s="714"/>
      <c r="J36" s="714"/>
      <c r="K36" s="715"/>
      <c r="L36" s="716"/>
      <c r="M36" s="717"/>
      <c r="N36" s="145"/>
    </row>
    <row r="37" spans="2:14" ht="11.25" customHeight="1">
      <c r="B37" s="100" t="s">
        <v>39</v>
      </c>
      <c r="C37" s="339" t="s">
        <v>5</v>
      </c>
      <c r="D37" s="455">
        <f t="shared" si="0"/>
        <v>1716.5999999999997</v>
      </c>
      <c r="E37" s="456">
        <f>'Data 1'!E$14</f>
        <v>19942.324665</v>
      </c>
      <c r="F37" s="621">
        <f t="shared" ref="F37:F47" si="1">(D37/E37)</f>
        <v>8.6078229536235451E-2</v>
      </c>
      <c r="G37" s="621">
        <v>8.6078228090255254E-2</v>
      </c>
      <c r="H37" s="622">
        <f>G37*100</f>
        <v>8.6078228090255262</v>
      </c>
      <c r="I37" s="718"/>
      <c r="J37" s="718"/>
      <c r="K37" s="715"/>
      <c r="L37" s="716"/>
      <c r="M37" s="717"/>
      <c r="N37" s="145"/>
    </row>
    <row r="38" spans="2:14" ht="11.25" customHeight="1">
      <c r="B38" s="100" t="s">
        <v>40</v>
      </c>
      <c r="C38" s="339" t="s">
        <v>0</v>
      </c>
      <c r="D38" s="455">
        <f t="shared" si="0"/>
        <v>2241.7000000000003</v>
      </c>
      <c r="E38" s="456">
        <f>'Data 1'!F$14</f>
        <v>21063.493094999998</v>
      </c>
      <c r="F38" s="621">
        <f>(D38/E38)</f>
        <v>0.10642584256512182</v>
      </c>
      <c r="G38" s="621">
        <v>0.10642584304512079</v>
      </c>
      <c r="H38" s="622">
        <f t="shared" ref="H38:H47" si="2">G38*100</f>
        <v>10.642584304512079</v>
      </c>
      <c r="I38" s="718"/>
      <c r="J38" s="718"/>
      <c r="K38" s="715"/>
      <c r="L38" s="716"/>
      <c r="M38" s="717"/>
      <c r="N38" s="145"/>
    </row>
    <row r="39" spans="2:14" ht="11.25" customHeight="1">
      <c r="B39" s="100" t="s">
        <v>41</v>
      </c>
      <c r="C39" s="339" t="s">
        <v>2</v>
      </c>
      <c r="D39" s="455">
        <f t="shared" si="0"/>
        <v>1863.2</v>
      </c>
      <c r="E39" s="456">
        <f>'Data 1'!G$14</f>
        <v>18913.940050999998</v>
      </c>
      <c r="F39" s="621">
        <f>(D39/E39)</f>
        <v>9.8509353153072451E-2</v>
      </c>
      <c r="G39" s="621">
        <v>9.8508374269223514E-2</v>
      </c>
      <c r="H39" s="622">
        <f t="shared" si="2"/>
        <v>9.850837426922352</v>
      </c>
      <c r="I39" s="718"/>
      <c r="J39" s="718"/>
      <c r="K39" s="715"/>
      <c r="L39" s="716"/>
      <c r="M39" s="717"/>
      <c r="N39" s="145"/>
    </row>
    <row r="40" spans="2:14" ht="11.25" customHeight="1">
      <c r="B40" s="100" t="s">
        <v>42</v>
      </c>
      <c r="C40" s="339" t="s">
        <v>6</v>
      </c>
      <c r="D40" s="455">
        <f t="shared" si="0"/>
        <v>1641.6999999999998</v>
      </c>
      <c r="E40" s="456">
        <f>'Data 1'!H$14</f>
        <v>20171.667076999998</v>
      </c>
      <c r="F40" s="621">
        <f t="shared" si="1"/>
        <v>8.1386431460188424E-2</v>
      </c>
      <c r="G40" s="621">
        <v>8.1402012692902731E-2</v>
      </c>
      <c r="H40" s="622">
        <f t="shared" si="2"/>
        <v>8.140201269290273</v>
      </c>
      <c r="I40" s="718"/>
      <c r="J40" s="718"/>
      <c r="K40" s="715"/>
      <c r="L40" s="716"/>
      <c r="M40" s="717"/>
      <c r="N40" s="145"/>
    </row>
    <row r="41" spans="2:14" ht="11.25" customHeight="1">
      <c r="B41" s="100" t="s">
        <v>41</v>
      </c>
      <c r="C41" s="339" t="s">
        <v>7</v>
      </c>
      <c r="D41" s="455">
        <f t="shared" si="0"/>
        <v>1511.6999999999998</v>
      </c>
      <c r="E41" s="456">
        <f>'Data 1'!I$14</f>
        <v>21663.518438000003</v>
      </c>
      <c r="F41" s="621">
        <f t="shared" si="1"/>
        <v>6.978090859646903E-2</v>
      </c>
      <c r="G41" s="621">
        <v>6.9780910007321978E-2</v>
      </c>
      <c r="H41" s="622">
        <f t="shared" si="2"/>
        <v>6.9780910007321975</v>
      </c>
      <c r="I41" s="718"/>
      <c r="J41" s="718"/>
      <c r="K41" s="715"/>
      <c r="L41" s="716"/>
      <c r="M41" s="717"/>
      <c r="N41" s="145"/>
    </row>
    <row r="42" spans="2:14" ht="11.25" customHeight="1">
      <c r="B42" s="100" t="s">
        <v>43</v>
      </c>
      <c r="C42" s="339" t="s">
        <v>8</v>
      </c>
      <c r="D42" s="455">
        <f t="shared" si="0"/>
        <v>1690.3000000000002</v>
      </c>
      <c r="E42" s="456">
        <f>'Data 1'!J$14</f>
        <v>22396.019155000002</v>
      </c>
      <c r="F42" s="621">
        <f t="shared" si="1"/>
        <v>7.5473234252107432E-2</v>
      </c>
      <c r="G42" s="621">
        <v>7.5483888657713993E-2</v>
      </c>
      <c r="H42" s="622">
        <f t="shared" si="2"/>
        <v>7.5483888657713996</v>
      </c>
      <c r="I42" s="718"/>
      <c r="J42" s="718"/>
      <c r="K42" s="715"/>
      <c r="L42" s="716"/>
      <c r="M42" s="717"/>
      <c r="N42" s="145"/>
    </row>
    <row r="43" spans="2:14" ht="11.25" customHeight="1">
      <c r="B43" s="100" t="s">
        <v>43</v>
      </c>
      <c r="C43" s="339" t="s">
        <v>9</v>
      </c>
      <c r="D43" s="455">
        <f t="shared" si="0"/>
        <v>2173.1</v>
      </c>
      <c r="E43" s="456">
        <f>'Data 1'!K$14</f>
        <v>21754.733244999999</v>
      </c>
      <c r="F43" s="621">
        <f t="shared" si="1"/>
        <v>9.989090537340671E-2</v>
      </c>
      <c r="G43" s="621">
        <v>9.9911614703370413E-2</v>
      </c>
      <c r="H43" s="622">
        <f t="shared" si="2"/>
        <v>9.9911614703370422</v>
      </c>
      <c r="I43" s="718"/>
      <c r="J43" s="718"/>
      <c r="K43" s="715"/>
      <c r="L43" s="716"/>
      <c r="M43" s="717"/>
      <c r="N43" s="145"/>
    </row>
    <row r="44" spans="2:14" ht="11.25" customHeight="1">
      <c r="B44" s="100" t="s">
        <v>42</v>
      </c>
      <c r="C44" s="339" t="s">
        <v>10</v>
      </c>
      <c r="D44" s="455">
        <f t="shared" si="0"/>
        <v>1819.8000000000002</v>
      </c>
      <c r="E44" s="456">
        <f>'Data 1'!L$14</f>
        <v>20122.245394000001</v>
      </c>
      <c r="F44" s="621">
        <f t="shared" si="1"/>
        <v>9.0437223300269626E-2</v>
      </c>
      <c r="G44" s="621">
        <v>9.0437225071059432E-2</v>
      </c>
      <c r="H44" s="622">
        <f t="shared" si="2"/>
        <v>9.0437225071059437</v>
      </c>
      <c r="I44" s="718"/>
      <c r="J44" s="718"/>
      <c r="K44" s="715"/>
      <c r="L44" s="716"/>
      <c r="M44" s="717"/>
      <c r="N44" s="145"/>
    </row>
    <row r="45" spans="2:14" ht="11.25" customHeight="1">
      <c r="B45" s="100" t="s">
        <v>44</v>
      </c>
      <c r="C45" s="339" t="s">
        <v>11</v>
      </c>
      <c r="D45" s="455">
        <f t="shared" si="0"/>
        <v>1516.6000000000001</v>
      </c>
      <c r="E45" s="456">
        <f>'Data 1'!M$14</f>
        <v>20087.682897999999</v>
      </c>
      <c r="F45" s="621">
        <f t="shared" si="1"/>
        <v>7.5499001437890984E-2</v>
      </c>
      <c r="G45" s="621">
        <v>7.5499001054526796E-2</v>
      </c>
      <c r="H45" s="622">
        <f t="shared" si="2"/>
        <v>7.5499001054526795</v>
      </c>
      <c r="I45" s="718"/>
      <c r="J45" s="718"/>
      <c r="K45" s="715"/>
      <c r="L45" s="716"/>
      <c r="M45" s="717"/>
      <c r="N45" s="145"/>
    </row>
    <row r="46" spans="2:14" ht="11.25" customHeight="1">
      <c r="B46" s="100" t="s">
        <v>45</v>
      </c>
      <c r="C46" s="339" t="s">
        <v>12</v>
      </c>
      <c r="D46" s="455">
        <f t="shared" si="0"/>
        <v>1279.3</v>
      </c>
      <c r="E46" s="456">
        <f>'Data 1'!N$14</f>
        <v>20870.638943999998</v>
      </c>
      <c r="F46" s="621">
        <f t="shared" si="1"/>
        <v>6.1296637991419996E-2</v>
      </c>
      <c r="G46" s="621">
        <v>6.1473406012553682E-2</v>
      </c>
      <c r="H46" s="622">
        <f t="shared" si="2"/>
        <v>6.147340601255368</v>
      </c>
      <c r="I46" s="718"/>
      <c r="J46" s="718"/>
      <c r="K46" s="715"/>
      <c r="L46" s="716"/>
      <c r="M46" s="717"/>
      <c r="N46" s="145"/>
    </row>
    <row r="47" spans="2:14" ht="11.25" customHeight="1">
      <c r="B47" s="100" t="s">
        <v>46</v>
      </c>
      <c r="C47" s="339" t="s">
        <v>13</v>
      </c>
      <c r="D47" s="455">
        <f t="shared" si="0"/>
        <v>1615.9000000000003</v>
      </c>
      <c r="E47" s="456">
        <f>'Data 1'!O$14</f>
        <v>22134.643344</v>
      </c>
      <c r="F47" s="621">
        <f t="shared" si="1"/>
        <v>7.3003209262823721E-2</v>
      </c>
      <c r="G47" s="621">
        <v>7.3096753294544736E-2</v>
      </c>
      <c r="H47" s="622">
        <f t="shared" si="2"/>
        <v>7.3096753294544738</v>
      </c>
      <c r="I47" s="718"/>
      <c r="J47" s="718"/>
      <c r="K47" s="715"/>
      <c r="L47" s="716"/>
      <c r="M47" s="717"/>
      <c r="N47" s="145"/>
    </row>
    <row r="48" spans="2:14" ht="11.25" customHeight="1">
      <c r="B48" s="99" t="s">
        <v>47</v>
      </c>
      <c r="C48" s="457"/>
      <c r="D48" s="458">
        <f>SUM(D36:D47)</f>
        <v>20751.099999999999</v>
      </c>
      <c r="E48" s="458">
        <f>SUM(E36:E47)</f>
        <v>252174.97946</v>
      </c>
      <c r="F48" s="713"/>
      <c r="G48" s="713"/>
      <c r="H48" s="719"/>
      <c r="I48" s="718"/>
      <c r="J48" s="718"/>
      <c r="K48" s="715"/>
      <c r="L48" s="716"/>
      <c r="M48" s="717"/>
      <c r="N48" s="145"/>
    </row>
    <row r="49" spans="2:19" ht="11.25" customHeight="1">
      <c r="H49" s="80"/>
      <c r="I49" s="56"/>
      <c r="K49" s="170"/>
      <c r="L49" s="153"/>
      <c r="M49" s="145"/>
      <c r="N49" s="145"/>
    </row>
    <row r="50" spans="2:19">
      <c r="D50" s="89"/>
      <c r="E50" s="89"/>
      <c r="F50" s="192"/>
      <c r="G50" s="193"/>
      <c r="H50" s="89"/>
      <c r="J50" s="192"/>
      <c r="K50" s="192"/>
      <c r="L50" s="192"/>
      <c r="M50" s="193"/>
      <c r="N50" s="192"/>
      <c r="O50" s="192"/>
    </row>
    <row r="51" spans="2:19">
      <c r="C51" s="90" t="s">
        <v>197</v>
      </c>
      <c r="D51" s="90"/>
      <c r="E51" s="90"/>
      <c r="F51" s="85"/>
      <c r="G51" s="85"/>
      <c r="H51" s="85"/>
      <c r="I51" s="194"/>
      <c r="J51" s="195"/>
      <c r="K51" s="195"/>
    </row>
    <row r="52" spans="2:19" ht="11.25" customHeight="1">
      <c r="C52" s="84" t="s">
        <v>49</v>
      </c>
      <c r="D52" s="84"/>
      <c r="E52" s="84"/>
      <c r="F52" s="87"/>
      <c r="G52" s="88"/>
      <c r="H52" s="38"/>
      <c r="I52" s="85"/>
      <c r="K52" s="170"/>
    </row>
    <row r="53" spans="2:19" ht="11.25" customHeight="1">
      <c r="B53" s="101"/>
      <c r="C53" s="422"/>
      <c r="D53" s="800" t="s">
        <v>348</v>
      </c>
      <c r="E53" s="800"/>
      <c r="F53" s="800" t="s">
        <v>68</v>
      </c>
      <c r="G53" s="800"/>
      <c r="H53" s="800" t="s">
        <v>337</v>
      </c>
      <c r="I53" s="800"/>
      <c r="J53" s="800" t="s">
        <v>68</v>
      </c>
      <c r="K53" s="800"/>
      <c r="P53" s="56"/>
      <c r="S53" s="38"/>
    </row>
    <row r="54" spans="2:19" ht="11.25" customHeight="1">
      <c r="B54" s="101"/>
      <c r="C54" s="459"/>
      <c r="D54" s="794" t="s">
        <v>1</v>
      </c>
      <c r="E54" s="794"/>
      <c r="F54" s="794" t="s">
        <v>349</v>
      </c>
      <c r="G54" s="794"/>
      <c r="H54" s="794" t="s">
        <v>1</v>
      </c>
      <c r="I54" s="794"/>
      <c r="J54" s="794" t="s">
        <v>338</v>
      </c>
      <c r="K54" s="794"/>
      <c r="M54" s="38"/>
      <c r="N54" s="142"/>
      <c r="P54" s="56"/>
    </row>
    <row r="55" spans="2:19" ht="11.25" customHeight="1">
      <c r="B55" s="101"/>
      <c r="C55" s="420"/>
      <c r="D55" s="460" t="s">
        <v>102</v>
      </c>
      <c r="E55" s="460" t="s">
        <v>103</v>
      </c>
      <c r="F55" s="460" t="s">
        <v>102</v>
      </c>
      <c r="G55" s="460" t="s">
        <v>103</v>
      </c>
      <c r="H55" s="460" t="s">
        <v>102</v>
      </c>
      <c r="I55" s="460" t="s">
        <v>103</v>
      </c>
      <c r="J55" s="460" t="s">
        <v>102</v>
      </c>
      <c r="K55" s="460" t="s">
        <v>103</v>
      </c>
      <c r="M55" s="38"/>
      <c r="N55" s="147"/>
      <c r="P55" s="56"/>
    </row>
    <row r="56" spans="2:19" ht="11.25" customHeight="1">
      <c r="B56" s="100" t="s">
        <v>39</v>
      </c>
      <c r="C56" s="339" t="s">
        <v>4</v>
      </c>
      <c r="D56" s="693">
        <v>731.9</v>
      </c>
      <c r="E56" s="693">
        <v>3.2</v>
      </c>
      <c r="F56" s="462">
        <v>114.1208055167</v>
      </c>
      <c r="G56" s="312">
        <v>67.223663255999995</v>
      </c>
      <c r="H56" s="355">
        <v>591.29999999999995</v>
      </c>
      <c r="I56" s="355">
        <v>0.7</v>
      </c>
      <c r="J56" s="462">
        <v>124.3329213697</v>
      </c>
      <c r="K56" s="312">
        <v>30.929877522000002</v>
      </c>
      <c r="L56" s="86"/>
      <c r="M56" s="38"/>
      <c r="N56" s="142"/>
      <c r="P56" s="56"/>
    </row>
    <row r="57" spans="2:19" ht="11.25" customHeight="1">
      <c r="B57" s="100" t="s">
        <v>39</v>
      </c>
      <c r="C57" s="339" t="s">
        <v>5</v>
      </c>
      <c r="D57" s="355">
        <v>864.5</v>
      </c>
      <c r="E57" s="355">
        <v>67</v>
      </c>
      <c r="F57" s="462">
        <v>92.084451201899995</v>
      </c>
      <c r="G57" s="312">
        <v>49.974933901199996</v>
      </c>
      <c r="H57" s="355">
        <v>863.6</v>
      </c>
      <c r="I57" s="355">
        <v>5.8</v>
      </c>
      <c r="J57" s="462">
        <v>88.608715282000006</v>
      </c>
      <c r="K57" s="312">
        <v>24.4162007155</v>
      </c>
      <c r="L57" s="86"/>
      <c r="M57" s="809"/>
      <c r="N57" s="809"/>
      <c r="O57" s="809"/>
      <c r="P57" s="809"/>
    </row>
    <row r="58" spans="2:19" ht="11.25" customHeight="1">
      <c r="B58" s="100" t="s">
        <v>40</v>
      </c>
      <c r="C58" s="339" t="s">
        <v>0</v>
      </c>
      <c r="D58" s="355">
        <v>1317.7</v>
      </c>
      <c r="E58" s="355">
        <v>44.7</v>
      </c>
      <c r="F58" s="462">
        <v>76.417329141699994</v>
      </c>
      <c r="G58" s="312">
        <v>40.602166405399998</v>
      </c>
      <c r="H58" s="355">
        <v>1251.4000000000001</v>
      </c>
      <c r="I58" s="355">
        <v>19.8</v>
      </c>
      <c r="J58" s="462">
        <v>73.164030670700001</v>
      </c>
      <c r="K58" s="312">
        <v>23.901165632600001</v>
      </c>
      <c r="L58" s="86"/>
      <c r="M58" s="809"/>
      <c r="N58" s="809"/>
      <c r="O58" s="809"/>
      <c r="P58" s="809"/>
    </row>
    <row r="59" spans="2:19" ht="11.25" customHeight="1">
      <c r="B59" s="100" t="s">
        <v>41</v>
      </c>
      <c r="C59" s="339" t="s">
        <v>2</v>
      </c>
      <c r="D59" s="355">
        <v>1153.5999999999999</v>
      </c>
      <c r="E59" s="355">
        <v>3.5</v>
      </c>
      <c r="F59" s="462">
        <v>81.132726105100005</v>
      </c>
      <c r="G59" s="312">
        <v>41.558495495400003</v>
      </c>
      <c r="H59" s="355">
        <v>1168.0999999999999</v>
      </c>
      <c r="I59" s="462">
        <v>7.4</v>
      </c>
      <c r="J59" s="462">
        <v>65.409304643200002</v>
      </c>
      <c r="K59" s="312">
        <v>21.101353744600001</v>
      </c>
      <c r="L59" s="86"/>
      <c r="M59" s="809"/>
      <c r="N59" s="809"/>
      <c r="O59" s="809"/>
      <c r="P59" s="809"/>
    </row>
    <row r="60" spans="2:19" ht="11.25" customHeight="1">
      <c r="B60" s="100" t="s">
        <v>42</v>
      </c>
      <c r="C60" s="339" t="s">
        <v>6</v>
      </c>
      <c r="D60" s="355">
        <v>1028.5</v>
      </c>
      <c r="E60" s="355">
        <v>10.199999999999999</v>
      </c>
      <c r="F60" s="462">
        <v>73.815872961400004</v>
      </c>
      <c r="G60" s="312">
        <v>45.1876758489</v>
      </c>
      <c r="H60" s="355">
        <v>1321.9</v>
      </c>
      <c r="I60" s="355">
        <v>21.7</v>
      </c>
      <c r="J60" s="462">
        <v>67.422804182700006</v>
      </c>
      <c r="K60" s="312">
        <v>22.957616940000001</v>
      </c>
      <c r="L60" s="86"/>
      <c r="M60" s="298"/>
      <c r="N60" s="86"/>
      <c r="O60" s="86"/>
      <c r="P60" s="56"/>
    </row>
    <row r="61" spans="2:19" ht="11.25" customHeight="1">
      <c r="B61" s="100" t="s">
        <v>41</v>
      </c>
      <c r="C61" s="339" t="s">
        <v>7</v>
      </c>
      <c r="D61" s="355">
        <v>712.7</v>
      </c>
      <c r="E61" s="355">
        <v>23.7</v>
      </c>
      <c r="F61" s="462">
        <v>68.960584189299993</v>
      </c>
      <c r="G61" s="312">
        <v>47.864170855899999</v>
      </c>
      <c r="H61" s="355">
        <v>1125</v>
      </c>
      <c r="I61" s="355">
        <v>13</v>
      </c>
      <c r="J61" s="462">
        <v>69.294063389200005</v>
      </c>
      <c r="K61" s="312">
        <v>36.162127474000002</v>
      </c>
      <c r="L61" s="86"/>
      <c r="M61" s="131"/>
      <c r="N61" s="86"/>
      <c r="O61" s="86"/>
      <c r="P61" s="56"/>
    </row>
    <row r="62" spans="2:19" ht="11.25" customHeight="1">
      <c r="B62" s="100" t="s">
        <v>43</v>
      </c>
      <c r="C62" s="339" t="s">
        <v>8</v>
      </c>
      <c r="D62" s="355">
        <v>836</v>
      </c>
      <c r="E62" s="355">
        <v>167</v>
      </c>
      <c r="F62" s="462">
        <v>78.222353129799998</v>
      </c>
      <c r="G62" s="312">
        <v>47.576681125299999</v>
      </c>
      <c r="H62" s="355">
        <v>1093.5</v>
      </c>
      <c r="I62" s="355">
        <v>27.9</v>
      </c>
      <c r="J62" s="462">
        <v>70.999635240100005</v>
      </c>
      <c r="K62" s="312">
        <v>39.4696110362</v>
      </c>
      <c r="L62" s="86"/>
      <c r="M62" s="131"/>
      <c r="N62" s="86"/>
      <c r="O62" s="86"/>
      <c r="P62" s="56"/>
    </row>
    <row r="63" spans="2:19" ht="11.25" customHeight="1">
      <c r="B63" s="100" t="s">
        <v>43</v>
      </c>
      <c r="C63" s="339" t="s">
        <v>9</v>
      </c>
      <c r="D63" s="355">
        <v>1267.5999999999999</v>
      </c>
      <c r="E63" s="355">
        <v>205.7</v>
      </c>
      <c r="F63" s="462">
        <v>77.975793200300004</v>
      </c>
      <c r="G63" s="312">
        <v>45.867586413200002</v>
      </c>
      <c r="H63" s="355">
        <v>1174.5999999999999</v>
      </c>
      <c r="I63" s="355">
        <v>18.399999999999999</v>
      </c>
      <c r="J63" s="462">
        <v>74.004674094600006</v>
      </c>
      <c r="K63" s="312">
        <v>40.262245998899999</v>
      </c>
      <c r="L63" s="86"/>
      <c r="M63" s="131"/>
      <c r="N63" s="86"/>
      <c r="O63" s="86"/>
      <c r="P63" s="56"/>
    </row>
    <row r="64" spans="2:19" ht="11.25" customHeight="1">
      <c r="B64" s="100" t="s">
        <v>42</v>
      </c>
      <c r="C64" s="339" t="s">
        <v>10</v>
      </c>
      <c r="D64" s="355">
        <v>1083.2</v>
      </c>
      <c r="E64" s="355">
        <v>82.9</v>
      </c>
      <c r="F64" s="462">
        <v>76.510530047399996</v>
      </c>
      <c r="G64" s="312">
        <v>47.518399983800002</v>
      </c>
      <c r="H64" s="355">
        <v>1084.4000000000001</v>
      </c>
      <c r="I64" s="355">
        <v>9.5</v>
      </c>
      <c r="J64" s="462">
        <v>79.845896002700002</v>
      </c>
      <c r="K64" s="312">
        <v>43.377224108900002</v>
      </c>
      <c r="L64" s="86"/>
      <c r="M64" s="131"/>
      <c r="N64" s="86"/>
      <c r="O64" s="86"/>
      <c r="P64" s="56"/>
    </row>
    <row r="65" spans="2:22" ht="11.25" customHeight="1">
      <c r="B65" s="100" t="s">
        <v>44</v>
      </c>
      <c r="C65" s="339" t="s">
        <v>11</v>
      </c>
      <c r="D65" s="355">
        <v>813.7</v>
      </c>
      <c r="E65" s="355">
        <v>56.7</v>
      </c>
      <c r="F65" s="462">
        <v>81.780466008499999</v>
      </c>
      <c r="G65" s="312">
        <v>53.269251969199999</v>
      </c>
      <c r="H65" s="355">
        <v>772.9</v>
      </c>
      <c r="I65" s="355">
        <v>47.1</v>
      </c>
      <c r="J65" s="462">
        <v>101.99315780080001</v>
      </c>
      <c r="K65" s="312">
        <v>49.637430701600003</v>
      </c>
      <c r="L65" s="86"/>
      <c r="M65" s="131"/>
      <c r="N65" s="86"/>
      <c r="O65" s="86"/>
      <c r="P65" s="56"/>
    </row>
    <row r="66" spans="2:22" ht="11.25" customHeight="1">
      <c r="B66" s="100" t="s">
        <v>45</v>
      </c>
      <c r="C66" s="339" t="s">
        <v>12</v>
      </c>
      <c r="D66" s="355">
        <v>529.9</v>
      </c>
      <c r="E66" s="355">
        <v>29.8</v>
      </c>
      <c r="F66" s="462">
        <v>83.904170313899996</v>
      </c>
      <c r="G66" s="312">
        <v>53.919738426999999</v>
      </c>
      <c r="H66" s="355">
        <v>653.79999999999995</v>
      </c>
      <c r="I66" s="355">
        <v>6.2</v>
      </c>
      <c r="J66" s="462">
        <v>80.507212944800003</v>
      </c>
      <c r="K66" s="312">
        <v>52.391312002399999</v>
      </c>
      <c r="L66" s="86"/>
      <c r="M66" s="131"/>
      <c r="N66" s="86"/>
      <c r="O66" s="86"/>
      <c r="P66" s="56"/>
    </row>
    <row r="67" spans="2:22" ht="11.25" customHeight="1">
      <c r="B67" s="100" t="s">
        <v>46</v>
      </c>
      <c r="C67" s="343" t="s">
        <v>13</v>
      </c>
      <c r="D67" s="377">
        <v>695.6</v>
      </c>
      <c r="E67" s="377">
        <v>45.2</v>
      </c>
      <c r="F67" s="463">
        <v>84.441331686799998</v>
      </c>
      <c r="G67" s="380">
        <v>51.346223867299997</v>
      </c>
      <c r="H67" s="377">
        <v>733.2</v>
      </c>
      <c r="I67" s="377">
        <v>3.4</v>
      </c>
      <c r="J67" s="463">
        <v>89.317822472200007</v>
      </c>
      <c r="K67" s="461">
        <v>55.995791417</v>
      </c>
      <c r="L67" s="86"/>
      <c r="M67" s="131"/>
      <c r="N67" s="86"/>
      <c r="O67" s="86"/>
      <c r="P67" s="56"/>
    </row>
    <row r="68" spans="2:22">
      <c r="B68" s="99" t="s">
        <v>47</v>
      </c>
      <c r="D68" s="738">
        <f>SUM(D56:D67)</f>
        <v>11034.900000000001</v>
      </c>
      <c r="E68" s="738">
        <f>SUM(E56:E67)</f>
        <v>739.6</v>
      </c>
      <c r="F68" s="739">
        <v>81.497332707699996</v>
      </c>
      <c r="G68" s="739">
        <v>48.1723343687</v>
      </c>
      <c r="H68" s="738">
        <f>SUM(H56:H67)</f>
        <v>11833.699999999999</v>
      </c>
      <c r="I68" s="738">
        <f>SUM(I56:I67)</f>
        <v>180.9</v>
      </c>
      <c r="J68" s="739">
        <v>78.866478498899994</v>
      </c>
      <c r="K68" s="739">
        <v>35.169086569599997</v>
      </c>
      <c r="M68" s="131"/>
      <c r="N68" s="86"/>
      <c r="O68" s="86"/>
      <c r="P68" s="56"/>
    </row>
    <row r="69" spans="2:22" ht="11.25" customHeight="1">
      <c r="D69" s="266"/>
      <c r="E69" s="266"/>
      <c r="F69" s="648">
        <f>SUMPRODUCT(D56:D67,F56:F67)/SUM(D56:D67)</f>
        <v>81.500047208895197</v>
      </c>
      <c r="G69" s="648">
        <f>SUMPRODUCT(E56:E67,G56:G67)/SUM(E56:E67)</f>
        <v>47.845687874061731</v>
      </c>
      <c r="H69" s="266"/>
      <c r="I69" s="639"/>
      <c r="J69" s="648">
        <f>SUMPRODUCT(H56:H67,J56:J67)/SUM(H56:H67)</f>
        <v>78.858470444281664</v>
      </c>
      <c r="K69" s="648">
        <f>SUMPRODUCT(I56:I67,K56:K67)/SUM(I56:I67)</f>
        <v>37.966787368784694</v>
      </c>
      <c r="L69" s="65"/>
      <c r="M69" s="131"/>
      <c r="N69" s="86"/>
      <c r="O69" s="86"/>
      <c r="P69"/>
      <c r="Q69"/>
      <c r="R69"/>
      <c r="S69"/>
      <c r="T69"/>
      <c r="U69"/>
      <c r="V69"/>
    </row>
    <row r="70" spans="2:22" ht="11.25" customHeight="1">
      <c r="C70" s="90" t="s">
        <v>197</v>
      </c>
      <c r="D70" s="90"/>
      <c r="E70" s="90"/>
      <c r="F70" s="85"/>
      <c r="G70" s="85"/>
      <c r="H70" s="85"/>
      <c r="I70" s="85"/>
      <c r="K70" s="170"/>
      <c r="L70" s="65"/>
      <c r="M70" s="65"/>
      <c r="N70"/>
      <c r="O70"/>
      <c r="P70"/>
      <c r="Q70"/>
      <c r="R70"/>
      <c r="S70"/>
      <c r="T70"/>
      <c r="U70"/>
      <c r="V70"/>
    </row>
    <row r="71" spans="2:22" ht="11.25" customHeight="1">
      <c r="C71" s="84" t="s">
        <v>151</v>
      </c>
      <c r="D71" s="84"/>
      <c r="E71" s="84"/>
      <c r="F71" s="87"/>
      <c r="G71" s="88"/>
      <c r="H71" s="38"/>
      <c r="K71" s="122" t="s">
        <v>47</v>
      </c>
      <c r="L71" s="65"/>
      <c r="M71" s="65"/>
      <c r="N71"/>
      <c r="O71"/>
      <c r="P71"/>
      <c r="Q71"/>
      <c r="R71"/>
      <c r="S71"/>
      <c r="T71"/>
      <c r="U71"/>
      <c r="V71"/>
    </row>
    <row r="72" spans="2:22" ht="11.25" customHeight="1">
      <c r="B72" s="101"/>
      <c r="C72" s="422"/>
      <c r="D72" s="800" t="s">
        <v>102</v>
      </c>
      <c r="E72" s="800"/>
      <c r="F72" s="800"/>
      <c r="G72" s="800"/>
      <c r="H72" s="670" t="s">
        <v>103</v>
      </c>
      <c r="I72" s="670"/>
      <c r="J72" s="670"/>
      <c r="K72" s="65"/>
      <c r="L72" s="65"/>
      <c r="M72" s="65"/>
      <c r="N72"/>
      <c r="O72"/>
      <c r="P72"/>
      <c r="Q72"/>
      <c r="R72"/>
      <c r="S72"/>
      <c r="T72"/>
      <c r="U72"/>
      <c r="V72"/>
    </row>
    <row r="73" spans="2:22" ht="11.25" customHeight="1">
      <c r="B73" s="101"/>
      <c r="C73" s="459"/>
      <c r="D73" s="802" t="s">
        <v>168</v>
      </c>
      <c r="E73" s="787" t="s">
        <v>169</v>
      </c>
      <c r="F73" s="787" t="s">
        <v>150</v>
      </c>
      <c r="G73" s="464"/>
      <c r="H73" s="802" t="s">
        <v>168</v>
      </c>
      <c r="I73" s="787" t="s">
        <v>169</v>
      </c>
      <c r="J73" s="464"/>
      <c r="K73" s="65"/>
      <c r="L73" s="65"/>
      <c r="M73" s="65"/>
      <c r="N73"/>
      <c r="O73"/>
      <c r="P73"/>
      <c r="Q73"/>
      <c r="R73"/>
      <c r="S73"/>
      <c r="T73"/>
      <c r="U73"/>
      <c r="V73"/>
    </row>
    <row r="74" spans="2:22" ht="20.25" customHeight="1">
      <c r="B74" s="101"/>
      <c r="C74" s="420"/>
      <c r="D74" s="803"/>
      <c r="E74" s="788"/>
      <c r="F74" s="788"/>
      <c r="G74" s="388" t="s">
        <v>3</v>
      </c>
      <c r="H74" s="803"/>
      <c r="I74" s="788"/>
      <c r="J74" s="388" t="s">
        <v>3</v>
      </c>
      <c r="K74" s="65"/>
      <c r="L74" s="65"/>
      <c r="M74" s="65"/>
      <c r="N74"/>
      <c r="O74"/>
      <c r="P74"/>
      <c r="Q74"/>
      <c r="R74"/>
      <c r="S74"/>
      <c r="T74"/>
      <c r="U74"/>
      <c r="V74"/>
    </row>
    <row r="75" spans="2:22" ht="20.25" customHeight="1">
      <c r="B75" s="100"/>
      <c r="C75" s="339" t="s">
        <v>4</v>
      </c>
      <c r="D75" s="465">
        <v>731.51619999999991</v>
      </c>
      <c r="E75" s="465">
        <v>0.36899999999999999</v>
      </c>
      <c r="F75" s="442">
        <v>0</v>
      </c>
      <c r="G75" s="442">
        <f>SUM(D75:F75)</f>
        <v>731.88519999999994</v>
      </c>
      <c r="H75" s="465">
        <v>-3.1631999999999998</v>
      </c>
      <c r="I75" s="465">
        <v>0</v>
      </c>
      <c r="J75" s="442">
        <f>SUM(H75:I75)</f>
        <v>-3.1631999999999998</v>
      </c>
      <c r="K75" s="65"/>
      <c r="L75" s="65"/>
      <c r="M75" s="65"/>
      <c r="N75"/>
      <c r="O75"/>
      <c r="P75"/>
      <c r="Q75"/>
      <c r="R75"/>
      <c r="S75"/>
      <c r="T75"/>
      <c r="U75"/>
      <c r="V75"/>
    </row>
    <row r="76" spans="2:22" ht="11.25" customHeight="1">
      <c r="B76" s="100" t="s">
        <v>39</v>
      </c>
      <c r="C76" s="339" t="s">
        <v>5</v>
      </c>
      <c r="D76" s="465">
        <v>795.11480000000006</v>
      </c>
      <c r="E76" s="465">
        <v>69.348799999999997</v>
      </c>
      <c r="F76" s="442">
        <v>0</v>
      </c>
      <c r="G76" s="442">
        <f t="shared" ref="G76:G86" si="3">SUM(D76:F76)</f>
        <v>864.46360000000004</v>
      </c>
      <c r="H76" s="465">
        <v>-66.915800000000004</v>
      </c>
      <c r="I76" s="465">
        <v>-0.12390000000000001</v>
      </c>
      <c r="J76" s="442">
        <f t="shared" ref="J76:J86" si="4">SUM(H76:I76)</f>
        <v>-67.039700000000011</v>
      </c>
      <c r="K76" s="65"/>
      <c r="L76" s="65"/>
      <c r="M76" s="65"/>
      <c r="N76"/>
      <c r="O76"/>
      <c r="P76"/>
      <c r="Q76"/>
      <c r="R76"/>
      <c r="S76"/>
      <c r="T76"/>
      <c r="U76"/>
      <c r="V76"/>
    </row>
    <row r="77" spans="2:22" ht="11.25" customHeight="1">
      <c r="B77" s="100" t="s">
        <v>40</v>
      </c>
      <c r="C77" s="339" t="s">
        <v>0</v>
      </c>
      <c r="D77" s="465">
        <v>1020.5025000000001</v>
      </c>
      <c r="E77" s="465">
        <v>297.23669999999998</v>
      </c>
      <c r="F77" s="442">
        <v>0</v>
      </c>
      <c r="G77" s="442">
        <f t="shared" si="3"/>
        <v>1317.7392</v>
      </c>
      <c r="H77" s="465">
        <v>-44.468699999999998</v>
      </c>
      <c r="I77" s="465">
        <v>-0.2233</v>
      </c>
      <c r="J77" s="442">
        <f t="shared" si="4"/>
        <v>-44.692</v>
      </c>
      <c r="K77" s="65"/>
      <c r="L77" s="65"/>
      <c r="M77" s="65"/>
      <c r="N77"/>
      <c r="O77"/>
      <c r="P77"/>
      <c r="Q77"/>
      <c r="R77"/>
      <c r="S77"/>
      <c r="T77"/>
      <c r="U77"/>
      <c r="V77"/>
    </row>
    <row r="78" spans="2:22" ht="11.25" customHeight="1">
      <c r="B78" s="100" t="s">
        <v>41</v>
      </c>
      <c r="C78" s="339" t="s">
        <v>2</v>
      </c>
      <c r="D78" s="465">
        <v>939.79309999999998</v>
      </c>
      <c r="E78" s="465">
        <v>213.76</v>
      </c>
      <c r="F78" s="442">
        <v>0</v>
      </c>
      <c r="G78" s="442">
        <f t="shared" si="3"/>
        <v>1153.5531000000001</v>
      </c>
      <c r="H78" s="465">
        <v>-3.4626999999999999</v>
      </c>
      <c r="I78" s="465">
        <v>-1.2E-2</v>
      </c>
      <c r="J78" s="442">
        <f t="shared" si="4"/>
        <v>-3.4746999999999999</v>
      </c>
      <c r="K78" s="65"/>
      <c r="L78" s="65"/>
      <c r="M78" s="65"/>
      <c r="N78"/>
      <c r="O78"/>
      <c r="P78"/>
      <c r="Q78"/>
      <c r="R78"/>
      <c r="S78"/>
      <c r="T78"/>
      <c r="U78"/>
      <c r="V78"/>
    </row>
    <row r="79" spans="2:22" ht="11.25" customHeight="1">
      <c r="B79" s="100" t="s">
        <v>42</v>
      </c>
      <c r="C79" s="339" t="s">
        <v>6</v>
      </c>
      <c r="D79" s="465">
        <v>816.73080000000004</v>
      </c>
      <c r="E79" s="465">
        <v>211.76599999999999</v>
      </c>
      <c r="F79" s="442">
        <v>0</v>
      </c>
      <c r="G79" s="442">
        <f t="shared" si="3"/>
        <v>1028.4968000000001</v>
      </c>
      <c r="H79" s="465">
        <v>-9.2357000000000014</v>
      </c>
      <c r="I79" s="465">
        <v>-0.92359999999999998</v>
      </c>
      <c r="J79" s="442">
        <f t="shared" si="4"/>
        <v>-10.159300000000002</v>
      </c>
      <c r="K79" s="65"/>
      <c r="L79" s="65"/>
      <c r="M79" s="65"/>
      <c r="N79"/>
      <c r="O79"/>
      <c r="P79"/>
      <c r="Q79"/>
      <c r="R79"/>
      <c r="S79"/>
      <c r="T79"/>
      <c r="U79"/>
      <c r="V79"/>
    </row>
    <row r="80" spans="2:22" ht="11.25" customHeight="1">
      <c r="B80" s="100" t="s">
        <v>41</v>
      </c>
      <c r="C80" s="339" t="s">
        <v>7</v>
      </c>
      <c r="D80" s="465">
        <v>632.1271999999999</v>
      </c>
      <c r="E80" s="465">
        <v>80.547399999999996</v>
      </c>
      <c r="F80" s="442">
        <v>0</v>
      </c>
      <c r="G80" s="442">
        <f t="shared" si="3"/>
        <v>712.67459999999994</v>
      </c>
      <c r="H80" s="465">
        <v>-23.045900000000003</v>
      </c>
      <c r="I80" s="465">
        <v>-0.60870000000000002</v>
      </c>
      <c r="J80" s="442">
        <f t="shared" si="4"/>
        <v>-23.654600000000002</v>
      </c>
      <c r="K80" s="65"/>
      <c r="L80" s="65"/>
      <c r="M80" s="65"/>
      <c r="N80"/>
      <c r="O80"/>
      <c r="P80"/>
      <c r="Q80"/>
      <c r="R80"/>
      <c r="S80"/>
      <c r="T80"/>
      <c r="U80"/>
      <c r="V80"/>
    </row>
    <row r="81" spans="2:22" ht="11.25" customHeight="1">
      <c r="B81" s="100" t="s">
        <v>43</v>
      </c>
      <c r="C81" s="339" t="s">
        <v>8</v>
      </c>
      <c r="D81" s="465">
        <v>688.09819999999991</v>
      </c>
      <c r="E81" s="465">
        <v>147.89250000000001</v>
      </c>
      <c r="F81" s="442">
        <v>0</v>
      </c>
      <c r="G81" s="442">
        <f t="shared" si="3"/>
        <v>835.99069999999995</v>
      </c>
      <c r="H81" s="465">
        <v>-155.6078</v>
      </c>
      <c r="I81" s="465">
        <v>-11.3828</v>
      </c>
      <c r="J81" s="442">
        <f t="shared" si="4"/>
        <v>-166.9906</v>
      </c>
      <c r="K81" s="65"/>
      <c r="L81" s="65"/>
      <c r="M81" s="65"/>
      <c r="N81"/>
      <c r="O81"/>
      <c r="P81"/>
      <c r="Q81"/>
      <c r="R81"/>
      <c r="S81"/>
      <c r="T81"/>
      <c r="U81"/>
      <c r="V81"/>
    </row>
    <row r="82" spans="2:22" ht="11.25" customHeight="1">
      <c r="B82" s="100" t="s">
        <v>43</v>
      </c>
      <c r="C82" s="339" t="s">
        <v>9</v>
      </c>
      <c r="D82" s="465">
        <v>1069.3526000000002</v>
      </c>
      <c r="E82" s="465">
        <v>198.22829999999999</v>
      </c>
      <c r="F82" s="442">
        <v>0</v>
      </c>
      <c r="G82" s="442">
        <f t="shared" si="3"/>
        <v>1267.5809000000002</v>
      </c>
      <c r="H82" s="465">
        <v>-204.96559999999999</v>
      </c>
      <c r="I82" s="465">
        <v>-0.69240000000000002</v>
      </c>
      <c r="J82" s="442">
        <f t="shared" si="4"/>
        <v>-205.65799999999999</v>
      </c>
      <c r="K82" s="65"/>
      <c r="L82" s="65"/>
      <c r="M82" s="65"/>
      <c r="N82"/>
      <c r="O82"/>
      <c r="P82"/>
      <c r="Q82"/>
      <c r="R82"/>
      <c r="S82"/>
      <c r="T82"/>
      <c r="U82"/>
      <c r="V82"/>
    </row>
    <row r="83" spans="2:22" ht="11.25" customHeight="1">
      <c r="B83" s="100" t="s">
        <v>42</v>
      </c>
      <c r="C83" s="339" t="s">
        <v>10</v>
      </c>
      <c r="D83" s="465">
        <v>841.56959999999992</v>
      </c>
      <c r="E83" s="465">
        <v>241.66039999999998</v>
      </c>
      <c r="F83" s="442">
        <v>0</v>
      </c>
      <c r="G83" s="442">
        <f t="shared" si="3"/>
        <v>1083.23</v>
      </c>
      <c r="H83" s="465">
        <v>-72.552999999999997</v>
      </c>
      <c r="I83" s="465">
        <v>-10.3363</v>
      </c>
      <c r="J83" s="442">
        <f t="shared" si="4"/>
        <v>-82.889299999999992</v>
      </c>
      <c r="K83" s="65"/>
      <c r="L83" s="65"/>
      <c r="M83" s="65"/>
      <c r="N83"/>
      <c r="O83"/>
      <c r="P83"/>
      <c r="Q83"/>
      <c r="R83"/>
      <c r="S83"/>
      <c r="T83"/>
      <c r="U83"/>
      <c r="V83"/>
    </row>
    <row r="84" spans="2:22" ht="11.25" customHeight="1">
      <c r="B84" s="100" t="s">
        <v>44</v>
      </c>
      <c r="C84" s="339" t="s">
        <v>11</v>
      </c>
      <c r="D84" s="465">
        <v>686.57219999999995</v>
      </c>
      <c r="E84" s="465">
        <v>127.12860000000001</v>
      </c>
      <c r="F84" s="442">
        <v>0</v>
      </c>
      <c r="G84" s="442">
        <f t="shared" si="3"/>
        <v>813.70079999999996</v>
      </c>
      <c r="H84" s="465">
        <v>-52.698800000000006</v>
      </c>
      <c r="I84" s="465">
        <v>-3.9686999999999997</v>
      </c>
      <c r="J84" s="442">
        <f t="shared" si="4"/>
        <v>-56.667500000000004</v>
      </c>
      <c r="K84" s="65"/>
      <c r="L84" s="65"/>
      <c r="M84" s="65"/>
      <c r="N84"/>
      <c r="O84"/>
      <c r="P84"/>
      <c r="Q84"/>
      <c r="R84"/>
      <c r="S84"/>
      <c r="T84"/>
      <c r="U84"/>
      <c r="V84"/>
    </row>
    <row r="85" spans="2:22" ht="11.25" customHeight="1">
      <c r="B85" s="100" t="s">
        <v>45</v>
      </c>
      <c r="C85" s="339" t="s">
        <v>12</v>
      </c>
      <c r="D85" s="465">
        <v>462.2944</v>
      </c>
      <c r="E85" s="465">
        <v>67.589399999999998</v>
      </c>
      <c r="F85" s="442">
        <v>0</v>
      </c>
      <c r="G85" s="442">
        <f t="shared" si="3"/>
        <v>529.88379999999995</v>
      </c>
      <c r="H85" s="465">
        <v>-25.4178</v>
      </c>
      <c r="I85" s="465">
        <v>-4.4273999999999996</v>
      </c>
      <c r="J85" s="442">
        <f t="shared" si="4"/>
        <v>-29.845199999999998</v>
      </c>
      <c r="K85" s="65"/>
      <c r="L85" s="65"/>
      <c r="M85" s="65"/>
      <c r="N85"/>
      <c r="O85"/>
      <c r="P85"/>
      <c r="Q85"/>
      <c r="R85"/>
      <c r="S85"/>
      <c r="T85"/>
      <c r="U85"/>
      <c r="V85"/>
    </row>
    <row r="86" spans="2:22" ht="11.25" customHeight="1">
      <c r="B86" s="100" t="s">
        <v>46</v>
      </c>
      <c r="C86" s="343" t="s">
        <v>13</v>
      </c>
      <c r="D86" s="444">
        <v>632.02909999999997</v>
      </c>
      <c r="E86" s="444">
        <v>63.5777</v>
      </c>
      <c r="F86" s="444">
        <v>0</v>
      </c>
      <c r="G86" s="444">
        <f t="shared" si="3"/>
        <v>695.60680000000002</v>
      </c>
      <c r="H86" s="444">
        <v>-41.634999999999998</v>
      </c>
      <c r="I86" s="444">
        <v>-3.5596000000000001</v>
      </c>
      <c r="J86" s="444">
        <f t="shared" si="4"/>
        <v>-45.194600000000001</v>
      </c>
      <c r="K86" s="65"/>
      <c r="L86" s="65"/>
      <c r="M86" s="65"/>
      <c r="N86"/>
      <c r="O86"/>
      <c r="P86"/>
      <c r="Q86"/>
      <c r="R86"/>
      <c r="S86"/>
      <c r="T86"/>
      <c r="U86"/>
      <c r="V86"/>
    </row>
    <row r="87" spans="2:22" ht="11.25" customHeight="1">
      <c r="B87" s="99" t="s">
        <v>47</v>
      </c>
      <c r="D87" s="740">
        <f t="shared" ref="D87:J87" si="5">SUM(D75:D86)</f>
        <v>9315.7006999999994</v>
      </c>
      <c r="E87" s="740">
        <f t="shared" si="5"/>
        <v>1719.1048000000003</v>
      </c>
      <c r="F87" s="740">
        <f t="shared" si="5"/>
        <v>0</v>
      </c>
      <c r="G87" s="740">
        <f t="shared" si="5"/>
        <v>11034.8055</v>
      </c>
      <c r="H87" s="740">
        <f t="shared" si="5"/>
        <v>-703.17000000000007</v>
      </c>
      <c r="I87" s="740">
        <f t="shared" si="5"/>
        <v>-36.258699999999997</v>
      </c>
      <c r="J87" s="740">
        <f t="shared" si="5"/>
        <v>-739.42870000000016</v>
      </c>
      <c r="K87" s="65"/>
      <c r="L87" s="65"/>
      <c r="M87" s="65"/>
      <c r="N87"/>
      <c r="O87"/>
      <c r="P87"/>
      <c r="Q87"/>
      <c r="R87"/>
      <c r="S87"/>
      <c r="T87"/>
      <c r="U87"/>
      <c r="V87"/>
    </row>
    <row r="88" spans="2:22" ht="11.25" customHeight="1">
      <c r="E88" s="86"/>
      <c r="G88" s="285"/>
      <c r="I88" s="56"/>
      <c r="J88" s="286"/>
      <c r="K88" s="74"/>
      <c r="L88" s="65"/>
      <c r="M88" s="65"/>
      <c r="N88"/>
      <c r="O88"/>
      <c r="P88"/>
      <c r="Q88"/>
      <c r="R88"/>
      <c r="S88"/>
      <c r="T88"/>
      <c r="U88"/>
      <c r="V88"/>
    </row>
    <row r="89" spans="2:22" ht="11.25" customHeight="1">
      <c r="C89" s="90" t="s">
        <v>197</v>
      </c>
      <c r="G89" s="157"/>
      <c r="I89" s="56"/>
      <c r="J89" s="38"/>
      <c r="K89" s="74"/>
      <c r="L89" s="65"/>
      <c r="M89" s="65"/>
      <c r="N89"/>
      <c r="O89"/>
      <c r="P89"/>
      <c r="Q89"/>
      <c r="R89"/>
      <c r="S89"/>
      <c r="T89"/>
      <c r="U89"/>
      <c r="V89"/>
    </row>
    <row r="90" spans="2:22" ht="11.25" customHeight="1">
      <c r="C90" s="58" t="s">
        <v>159</v>
      </c>
      <c r="G90" s="157"/>
      <c r="I90" s="56"/>
      <c r="J90" s="38"/>
      <c r="K90" s="74"/>
      <c r="L90" s="65"/>
      <c r="M90" s="65"/>
      <c r="N90"/>
      <c r="O90"/>
      <c r="P90"/>
      <c r="Q90"/>
      <c r="R90"/>
      <c r="S90"/>
      <c r="T90"/>
      <c r="U90"/>
      <c r="V90"/>
    </row>
    <row r="91" spans="2:22" ht="11.25" customHeight="1">
      <c r="C91" s="798" t="s">
        <v>152</v>
      </c>
      <c r="D91" s="798"/>
      <c r="E91" s="798"/>
      <c r="F91" s="798"/>
      <c r="G91" s="476"/>
      <c r="H91" s="668" t="s">
        <v>158</v>
      </c>
      <c r="I91" s="668"/>
      <c r="J91" s="668"/>
      <c r="K91" s="668"/>
      <c r="L91" s="476"/>
      <c r="M91" s="65"/>
      <c r="N91"/>
      <c r="O91"/>
      <c r="P91"/>
      <c r="Q91"/>
      <c r="R91"/>
      <c r="S91"/>
      <c r="T91"/>
      <c r="U91"/>
      <c r="V91"/>
    </row>
    <row r="92" spans="2:22" ht="11.25" customHeight="1">
      <c r="C92" s="797" t="s">
        <v>102</v>
      </c>
      <c r="D92" s="797"/>
      <c r="E92" s="466" t="s">
        <v>103</v>
      </c>
      <c r="F92" s="467"/>
      <c r="G92" s="477"/>
      <c r="H92" s="667" t="s">
        <v>102</v>
      </c>
      <c r="I92" s="667"/>
      <c r="J92" s="808" t="s">
        <v>103</v>
      </c>
      <c r="K92" s="808"/>
      <c r="L92" s="477"/>
      <c r="M92" s="65"/>
      <c r="N92"/>
      <c r="O92"/>
      <c r="P92"/>
      <c r="Q92"/>
      <c r="R92"/>
      <c r="S92"/>
      <c r="T92"/>
      <c r="U92"/>
      <c r="V92"/>
    </row>
    <row r="93" spans="2:22" ht="11.25" customHeight="1">
      <c r="C93" s="309" t="s">
        <v>170</v>
      </c>
      <c r="D93" s="468">
        <v>0.68432904413222329</v>
      </c>
      <c r="E93" s="468" t="s">
        <v>134</v>
      </c>
      <c r="F93" s="309" t="s">
        <v>172</v>
      </c>
      <c r="G93" s="309"/>
      <c r="H93" s="309" t="s">
        <v>172</v>
      </c>
      <c r="I93" s="468" t="s">
        <v>134</v>
      </c>
      <c r="J93" s="468" t="s">
        <v>134</v>
      </c>
      <c r="K93" s="309" t="s">
        <v>172</v>
      </c>
      <c r="L93" s="309"/>
      <c r="O93"/>
      <c r="P93"/>
      <c r="Q93"/>
      <c r="R93"/>
      <c r="S93"/>
      <c r="T93"/>
      <c r="U93"/>
      <c r="V93"/>
    </row>
    <row r="94" spans="2:22" ht="11.25" customHeight="1">
      <c r="C94" s="309" t="s">
        <v>153</v>
      </c>
      <c r="D94" s="468">
        <v>0.31164821165175949</v>
      </c>
      <c r="E94" s="468" t="s">
        <v>134</v>
      </c>
      <c r="F94" s="309" t="s">
        <v>154</v>
      </c>
      <c r="G94" s="309"/>
      <c r="H94" s="309" t="s">
        <v>154</v>
      </c>
      <c r="I94" s="468" t="s">
        <v>134</v>
      </c>
      <c r="J94" s="468" t="s">
        <v>134</v>
      </c>
      <c r="K94" s="309" t="s">
        <v>171</v>
      </c>
      <c r="L94" s="309"/>
      <c r="O94"/>
      <c r="P94"/>
      <c r="Q94"/>
      <c r="R94"/>
      <c r="S94"/>
      <c r="T94"/>
      <c r="U94"/>
      <c r="V94"/>
    </row>
    <row r="95" spans="2:22" ht="11.25" customHeight="1">
      <c r="C95" s="309" t="s">
        <v>172</v>
      </c>
      <c r="D95" s="468" t="s">
        <v>134</v>
      </c>
      <c r="E95" s="468" t="s">
        <v>134</v>
      </c>
      <c r="F95" s="309" t="s">
        <v>171</v>
      </c>
      <c r="G95" s="469"/>
      <c r="H95" s="469" t="s">
        <v>171</v>
      </c>
      <c r="I95" s="470" t="s">
        <v>134</v>
      </c>
      <c r="J95" s="468">
        <v>0.12574171035742832</v>
      </c>
      <c r="K95" s="309" t="s">
        <v>170</v>
      </c>
      <c r="L95" s="309"/>
      <c r="M95" s="65"/>
      <c r="N95"/>
      <c r="O95"/>
      <c r="P95"/>
      <c r="Q95"/>
      <c r="R95"/>
      <c r="S95"/>
      <c r="T95"/>
      <c r="U95"/>
      <c r="V95"/>
    </row>
    <row r="96" spans="2:22" ht="11.25" customHeight="1">
      <c r="C96" s="309" t="s">
        <v>154</v>
      </c>
      <c r="D96" s="468">
        <v>8.6997455460361306E-4</v>
      </c>
      <c r="E96" s="468">
        <v>0.399187507869251</v>
      </c>
      <c r="F96" s="309" t="s">
        <v>153</v>
      </c>
      <c r="G96" s="469"/>
      <c r="H96" s="469" t="s">
        <v>156</v>
      </c>
      <c r="I96" s="468">
        <v>9.5256825543729745E-2</v>
      </c>
      <c r="J96" s="468">
        <v>8.2512433530852039E-2</v>
      </c>
      <c r="K96" s="309" t="s">
        <v>157</v>
      </c>
      <c r="L96" s="309"/>
      <c r="M96" s="65"/>
      <c r="N96"/>
      <c r="O96"/>
      <c r="P96"/>
      <c r="Q96"/>
      <c r="R96"/>
      <c r="S96"/>
      <c r="T96"/>
      <c r="U96"/>
      <c r="V96"/>
    </row>
    <row r="97" spans="2:22" ht="11.25" customHeight="1">
      <c r="C97" s="309" t="s">
        <v>155</v>
      </c>
      <c r="D97" s="468">
        <v>9.7310278826391637E-4</v>
      </c>
      <c r="E97" s="468">
        <v>2.681110430255142E-2</v>
      </c>
      <c r="F97" s="469" t="s">
        <v>156</v>
      </c>
      <c r="G97" s="469"/>
      <c r="H97" s="469" t="s">
        <v>153</v>
      </c>
      <c r="I97" s="470">
        <v>0.25932649026124266</v>
      </c>
      <c r="J97" s="470">
        <v>0.24056369851806245</v>
      </c>
      <c r="K97" s="469" t="s">
        <v>155</v>
      </c>
      <c r="L97" s="469"/>
      <c r="O97"/>
      <c r="P97"/>
      <c r="Q97"/>
      <c r="R97"/>
      <c r="S97"/>
      <c r="T97"/>
      <c r="U97"/>
      <c r="V97"/>
    </row>
    <row r="98" spans="2:22" ht="11.25" customHeight="1">
      <c r="C98" s="309" t="s">
        <v>156</v>
      </c>
      <c r="D98" s="468" t="s">
        <v>134</v>
      </c>
      <c r="E98" s="470">
        <v>7.4255029592440763E-2</v>
      </c>
      <c r="F98" s="469" t="s">
        <v>234</v>
      </c>
      <c r="G98" s="469"/>
      <c r="H98" s="469" t="s">
        <v>170</v>
      </c>
      <c r="I98" s="470">
        <v>0.26138151529174203</v>
      </c>
      <c r="J98" s="468">
        <v>0.240653064007425</v>
      </c>
      <c r="K98" s="469" t="s">
        <v>234</v>
      </c>
      <c r="L98" s="469"/>
      <c r="O98"/>
      <c r="P98"/>
      <c r="Q98"/>
      <c r="R98"/>
      <c r="S98"/>
      <c r="T98"/>
      <c r="U98"/>
      <c r="V98"/>
    </row>
    <row r="99" spans="2:22" ht="11.25" customHeight="1">
      <c r="C99" s="309" t="s">
        <v>157</v>
      </c>
      <c r="D99" s="468">
        <v>2.1796668731496899E-3</v>
      </c>
      <c r="E99" s="468">
        <v>0.4902593042439386</v>
      </c>
      <c r="F99" s="309" t="s">
        <v>170</v>
      </c>
      <c r="G99" s="469"/>
      <c r="H99" s="469" t="s">
        <v>234</v>
      </c>
      <c r="I99" s="468">
        <v>0.37801943544655253</v>
      </c>
      <c r="J99" s="468">
        <v>0.13339930697319211</v>
      </c>
      <c r="K99" s="309" t="s">
        <v>153</v>
      </c>
      <c r="L99" s="309"/>
      <c r="M99" s="65"/>
      <c r="N99"/>
      <c r="O99"/>
      <c r="Q99"/>
      <c r="R99"/>
      <c r="S99"/>
      <c r="T99"/>
      <c r="U99"/>
      <c r="V99"/>
    </row>
    <row r="100" spans="2:22" ht="11.25" customHeight="1">
      <c r="C100" s="309" t="s">
        <v>171</v>
      </c>
      <c r="D100" s="468" t="s">
        <v>134</v>
      </c>
      <c r="E100" s="468">
        <v>9.487053991818279E-3</v>
      </c>
      <c r="F100" s="309" t="s">
        <v>155</v>
      </c>
      <c r="G100" s="469"/>
      <c r="H100" s="469" t="s">
        <v>157</v>
      </c>
      <c r="I100" s="468">
        <v>3.1445879432922467E-3</v>
      </c>
      <c r="J100" s="468">
        <v>0.17710140004193012</v>
      </c>
      <c r="K100" s="309" t="s">
        <v>156</v>
      </c>
      <c r="L100" s="309"/>
      <c r="M100" s="65"/>
      <c r="N100"/>
      <c r="O100"/>
      <c r="Q100"/>
      <c r="R100"/>
      <c r="S100"/>
      <c r="T100"/>
      <c r="U100"/>
      <c r="V100"/>
    </row>
    <row r="101" spans="2:22" ht="11.25" customHeight="1">
      <c r="C101" s="471" t="s">
        <v>234</v>
      </c>
      <c r="D101" s="472" t="s">
        <v>134</v>
      </c>
      <c r="E101" s="472">
        <v>0</v>
      </c>
      <c r="F101" s="473" t="s">
        <v>157</v>
      </c>
      <c r="G101" s="474"/>
      <c r="H101" s="474" t="s">
        <v>155</v>
      </c>
      <c r="I101" s="475">
        <v>2.8227672373900971E-3</v>
      </c>
      <c r="J101" s="472">
        <v>2.8386571109888245E-5</v>
      </c>
      <c r="K101" s="471" t="s">
        <v>154</v>
      </c>
      <c r="L101" s="471"/>
      <c r="M101" s="65"/>
      <c r="N101"/>
      <c r="O101"/>
      <c r="Q101"/>
      <c r="R101"/>
      <c r="S101"/>
      <c r="T101"/>
      <c r="U101"/>
      <c r="V101"/>
    </row>
    <row r="102" spans="2:22" ht="11.25" customHeight="1">
      <c r="D102" s="696">
        <f>SUM(D93:D101)</f>
        <v>1</v>
      </c>
      <c r="E102" s="696">
        <f>SUM(E93:E101)</f>
        <v>1</v>
      </c>
      <c r="F102" s="266"/>
      <c r="G102" s="266"/>
      <c r="H102" s="266"/>
      <c r="I102" s="696">
        <f>SUM(I93:I101)</f>
        <v>0.99995162172394925</v>
      </c>
      <c r="J102" s="696">
        <f>SUM(J93:J101)</f>
        <v>1</v>
      </c>
      <c r="K102" s="74"/>
      <c r="M102" s="65"/>
      <c r="N102"/>
      <c r="O102"/>
      <c r="Q102"/>
      <c r="R102"/>
      <c r="S102"/>
      <c r="T102"/>
      <c r="U102"/>
      <c r="V102"/>
    </row>
    <row r="103" spans="2:22" ht="11.25" customHeight="1">
      <c r="D103" s="233"/>
      <c r="E103" s="233"/>
      <c r="I103" s="56"/>
      <c r="J103" s="38"/>
      <c r="K103" s="74"/>
      <c r="L103" s="65"/>
      <c r="M103" s="65"/>
      <c r="N103"/>
      <c r="O103"/>
      <c r="P103"/>
      <c r="Q103"/>
      <c r="R103"/>
      <c r="S103"/>
      <c r="T103"/>
      <c r="U103"/>
      <c r="V103"/>
    </row>
    <row r="104" spans="2:22" ht="11.25" customHeight="1">
      <c r="C104" s="90" t="s">
        <v>193</v>
      </c>
      <c r="D104" s="90"/>
      <c r="E104" s="90"/>
      <c r="F104" s="85"/>
      <c r="G104" s="85"/>
      <c r="H104" s="85"/>
      <c r="I104" s="85"/>
      <c r="K104" s="170"/>
      <c r="L104" s="65"/>
      <c r="M104" s="65"/>
      <c r="N104"/>
      <c r="O104"/>
      <c r="P104"/>
      <c r="Q104"/>
      <c r="R104"/>
      <c r="S104"/>
      <c r="T104"/>
      <c r="U104"/>
      <c r="V104"/>
    </row>
    <row r="105" spans="2:22" ht="11.25" customHeight="1">
      <c r="C105" s="84" t="s">
        <v>194</v>
      </c>
      <c r="D105" s="84"/>
      <c r="E105" s="84"/>
      <c r="F105" s="87"/>
      <c r="G105" s="88"/>
      <c r="H105" s="85"/>
      <c r="I105" s="85"/>
      <c r="K105" s="122" t="s">
        <v>47</v>
      </c>
      <c r="L105" s="65"/>
      <c r="M105" s="65"/>
      <c r="N105"/>
      <c r="O105"/>
      <c r="P105"/>
      <c r="Q105"/>
      <c r="R105"/>
      <c r="S105"/>
      <c r="T105"/>
      <c r="U105"/>
      <c r="V105"/>
    </row>
    <row r="106" spans="2:22" ht="11.25" customHeight="1">
      <c r="C106" s="422"/>
      <c r="D106" s="478" t="s">
        <v>253</v>
      </c>
      <c r="E106" s="478" t="s">
        <v>254</v>
      </c>
      <c r="F106" s="478" t="s">
        <v>351</v>
      </c>
      <c r="G106" s="478" t="s">
        <v>225</v>
      </c>
      <c r="H106" s="85"/>
      <c r="I106" s="85"/>
      <c r="J106" s="810"/>
      <c r="K106" s="810"/>
      <c r="L106" s="65"/>
      <c r="M106" s="65"/>
      <c r="N106"/>
      <c r="O106"/>
      <c r="P106"/>
      <c r="Q106"/>
      <c r="R106"/>
      <c r="S106"/>
      <c r="T106"/>
      <c r="U106"/>
      <c r="V106"/>
    </row>
    <row r="107" spans="2:22" ht="25.5" customHeight="1">
      <c r="C107" s="479"/>
      <c r="D107" s="480" t="s">
        <v>174</v>
      </c>
      <c r="E107" s="480" t="s">
        <v>195</v>
      </c>
      <c r="F107" s="480" t="s">
        <v>174</v>
      </c>
      <c r="G107" s="480" t="s">
        <v>195</v>
      </c>
      <c r="H107" s="85"/>
      <c r="I107" s="85"/>
      <c r="J107" s="810"/>
      <c r="K107" s="810"/>
      <c r="L107" s="65"/>
      <c r="M107" s="65"/>
      <c r="N107"/>
      <c r="O107"/>
      <c r="P107"/>
      <c r="Q107"/>
      <c r="R107"/>
      <c r="S107"/>
      <c r="T107"/>
      <c r="U107"/>
      <c r="V107"/>
    </row>
    <row r="108" spans="2:22" ht="12.75">
      <c r="C108" s="339" t="s">
        <v>4</v>
      </c>
      <c r="D108" s="693">
        <v>184.55289999999999</v>
      </c>
      <c r="E108" s="462">
        <v>35.270028485099999</v>
      </c>
      <c r="F108" s="355">
        <v>201.8</v>
      </c>
      <c r="G108" s="462">
        <v>17.04</v>
      </c>
      <c r="H108" s="85"/>
      <c r="I108" s="85"/>
      <c r="J108" s="240"/>
      <c r="K108" s="118"/>
      <c r="L108" s="65"/>
      <c r="M108" s="65"/>
      <c r="N108"/>
      <c r="O108"/>
      <c r="P108"/>
      <c r="Q108"/>
      <c r="R108"/>
      <c r="S108"/>
      <c r="T108"/>
      <c r="U108"/>
      <c r="V108"/>
    </row>
    <row r="109" spans="2:22" ht="11.25" customHeight="1">
      <c r="B109" s="100" t="s">
        <v>39</v>
      </c>
      <c r="C109" s="339" t="s">
        <v>5</v>
      </c>
      <c r="D109" s="355">
        <v>12.0976</v>
      </c>
      <c r="E109" s="462">
        <v>27.787926530899998</v>
      </c>
      <c r="F109" s="355">
        <v>231.9</v>
      </c>
      <c r="G109" s="462">
        <v>23.18</v>
      </c>
      <c r="H109" s="85"/>
      <c r="I109" s="85"/>
      <c r="J109" s="240"/>
      <c r="K109" s="118"/>
      <c r="L109" s="65"/>
      <c r="M109" s="65"/>
      <c r="N109"/>
      <c r="O109"/>
      <c r="P109"/>
      <c r="Q109"/>
      <c r="R109"/>
      <c r="S109"/>
      <c r="T109"/>
      <c r="U109"/>
      <c r="V109"/>
    </row>
    <row r="110" spans="2:22" ht="11.25" customHeight="1">
      <c r="B110" s="100" t="s">
        <v>40</v>
      </c>
      <c r="C110" s="339" t="s">
        <v>0</v>
      </c>
      <c r="D110" s="355">
        <v>71.415300000000002</v>
      </c>
      <c r="E110" s="462">
        <v>22.169558484</v>
      </c>
      <c r="F110" s="355">
        <v>300.2</v>
      </c>
      <c r="G110" s="462">
        <v>27.33</v>
      </c>
      <c r="H110" s="85"/>
      <c r="I110" s="85"/>
      <c r="J110" s="240"/>
      <c r="K110" s="118"/>
      <c r="L110" s="65"/>
      <c r="M110" s="65"/>
      <c r="N110"/>
      <c r="O110"/>
      <c r="P110"/>
      <c r="Q110"/>
      <c r="R110"/>
      <c r="S110"/>
      <c r="T110"/>
      <c r="U110"/>
      <c r="V110"/>
    </row>
    <row r="111" spans="2:22" ht="11.25" customHeight="1">
      <c r="B111" s="100" t="s">
        <v>41</v>
      </c>
      <c r="C111" s="339" t="s">
        <v>2</v>
      </c>
      <c r="D111" s="355">
        <v>9.1564999999999994</v>
      </c>
      <c r="E111" s="462">
        <v>20</v>
      </c>
      <c r="F111" s="355">
        <v>242.8</v>
      </c>
      <c r="G111" s="462">
        <v>24.68</v>
      </c>
      <c r="H111" s="85"/>
      <c r="I111" s="85"/>
      <c r="J111" s="240"/>
      <c r="K111" s="118"/>
      <c r="L111" s="65"/>
      <c r="M111" s="65"/>
      <c r="N111"/>
      <c r="O111"/>
      <c r="P111"/>
      <c r="Q111"/>
      <c r="R111"/>
      <c r="S111"/>
      <c r="T111"/>
      <c r="U111"/>
      <c r="V111"/>
    </row>
    <row r="112" spans="2:22" ht="11.25" customHeight="1">
      <c r="B112" s="100" t="s">
        <v>42</v>
      </c>
      <c r="C112" s="339" t="s">
        <v>6</v>
      </c>
      <c r="D112" s="355">
        <v>3</v>
      </c>
      <c r="E112" s="462">
        <v>3</v>
      </c>
      <c r="F112" s="355">
        <v>292.10000000000002</v>
      </c>
      <c r="G112" s="462">
        <v>21.12</v>
      </c>
      <c r="H112" s="85"/>
      <c r="I112" s="85"/>
      <c r="J112" s="240"/>
      <c r="K112" s="118"/>
      <c r="L112" s="65"/>
      <c r="M112" s="65"/>
      <c r="N112"/>
      <c r="O112"/>
      <c r="P112"/>
      <c r="Q112"/>
      <c r="R112"/>
      <c r="S112"/>
      <c r="T112"/>
      <c r="U112"/>
      <c r="V112"/>
    </row>
    <row r="113" spans="2:22" ht="11.25" customHeight="1">
      <c r="B113" s="100" t="s">
        <v>41</v>
      </c>
      <c r="C113" s="339" t="s">
        <v>7</v>
      </c>
      <c r="D113" s="355">
        <v>16.018000000000001</v>
      </c>
      <c r="E113" s="462">
        <v>12.8</v>
      </c>
      <c r="F113" s="355">
        <v>3.1</v>
      </c>
      <c r="G113" s="462">
        <v>15.35</v>
      </c>
      <c r="H113" s="85"/>
      <c r="I113" s="85"/>
      <c r="J113" s="240"/>
      <c r="K113" s="118"/>
      <c r="L113" s="65"/>
      <c r="M113" s="65"/>
      <c r="N113"/>
      <c r="O113"/>
      <c r="P113"/>
      <c r="Q113"/>
      <c r="R113"/>
      <c r="S113"/>
      <c r="T113"/>
      <c r="U113"/>
      <c r="V113"/>
    </row>
    <row r="114" spans="2:22" ht="11.25" customHeight="1">
      <c r="B114" s="100" t="s">
        <v>43</v>
      </c>
      <c r="C114" s="339" t="s">
        <v>8</v>
      </c>
      <c r="D114" s="355">
        <v>0</v>
      </c>
      <c r="E114" s="462" t="s">
        <v>134</v>
      </c>
      <c r="F114" s="355">
        <v>0</v>
      </c>
      <c r="G114" s="462" t="s">
        <v>134</v>
      </c>
      <c r="H114" s="85"/>
      <c r="I114" s="85"/>
      <c r="J114" s="240"/>
      <c r="K114" s="118"/>
      <c r="L114" s="65"/>
      <c r="M114" s="65"/>
      <c r="N114"/>
      <c r="O114"/>
      <c r="P114"/>
      <c r="Q114"/>
      <c r="R114"/>
      <c r="S114"/>
      <c r="T114"/>
      <c r="U114"/>
      <c r="V114"/>
    </row>
    <row r="115" spans="2:22" ht="11.25" customHeight="1">
      <c r="B115" s="100" t="s">
        <v>43</v>
      </c>
      <c r="C115" s="339" t="s">
        <v>9</v>
      </c>
      <c r="D115" s="355">
        <v>15.4305</v>
      </c>
      <c r="E115" s="462">
        <v>23.3401924759</v>
      </c>
      <c r="F115" s="355">
        <v>0</v>
      </c>
      <c r="G115" s="462" t="s">
        <v>134</v>
      </c>
      <c r="H115" s="85"/>
      <c r="I115" s="85"/>
      <c r="J115" s="240"/>
      <c r="K115" s="118"/>
      <c r="L115" s="65"/>
      <c r="M115" s="65"/>
      <c r="N115"/>
      <c r="O115"/>
      <c r="P115"/>
      <c r="Q115"/>
      <c r="R115"/>
      <c r="S115"/>
      <c r="T115"/>
      <c r="U115"/>
      <c r="V115"/>
    </row>
    <row r="116" spans="2:22" ht="11.25" customHeight="1">
      <c r="B116" s="100" t="s">
        <v>42</v>
      </c>
      <c r="C116" s="339" t="s">
        <v>10</v>
      </c>
      <c r="D116" s="355">
        <v>31.274099999999997</v>
      </c>
      <c r="E116" s="462">
        <v>21.599769457800001</v>
      </c>
      <c r="F116" s="355">
        <v>19.399999999999999</v>
      </c>
      <c r="G116" s="462">
        <v>24.22</v>
      </c>
      <c r="H116" s="85"/>
      <c r="I116" s="85"/>
      <c r="J116" s="240"/>
      <c r="K116" s="118"/>
      <c r="L116" s="65"/>
      <c r="M116" s="65"/>
      <c r="N116"/>
      <c r="O116"/>
      <c r="P116"/>
      <c r="Q116"/>
      <c r="R116"/>
      <c r="S116"/>
      <c r="T116"/>
      <c r="U116"/>
      <c r="V116"/>
    </row>
    <row r="117" spans="2:22" ht="11.25" customHeight="1">
      <c r="B117" s="100" t="s">
        <v>44</v>
      </c>
      <c r="C117" s="339" t="s">
        <v>11</v>
      </c>
      <c r="D117" s="355">
        <v>666.08159999999998</v>
      </c>
      <c r="E117" s="462">
        <v>21.328769875500001</v>
      </c>
      <c r="F117" s="355">
        <v>367</v>
      </c>
      <c r="G117" s="462">
        <v>14.41</v>
      </c>
      <c r="H117" s="85"/>
      <c r="I117" s="85"/>
      <c r="J117" s="240"/>
      <c r="K117" s="118"/>
      <c r="L117" s="65"/>
      <c r="M117" s="65"/>
      <c r="N117"/>
      <c r="O117"/>
      <c r="P117"/>
      <c r="Q117"/>
      <c r="R117"/>
      <c r="S117"/>
      <c r="T117"/>
      <c r="U117"/>
      <c r="V117"/>
    </row>
    <row r="118" spans="2:22" ht="11.25" customHeight="1">
      <c r="B118" s="100" t="s">
        <v>45</v>
      </c>
      <c r="C118" s="339" t="s">
        <v>12</v>
      </c>
      <c r="D118" s="355">
        <v>479.66140000000001</v>
      </c>
      <c r="E118" s="462">
        <v>7.6688870106999998</v>
      </c>
      <c r="F118" s="355">
        <v>219.9</v>
      </c>
      <c r="G118" s="462">
        <v>14.49</v>
      </c>
      <c r="H118" s="85"/>
      <c r="I118" s="85"/>
      <c r="J118" s="240"/>
      <c r="K118" s="118"/>
      <c r="L118" s="65"/>
      <c r="M118" s="65"/>
      <c r="N118"/>
      <c r="O118"/>
      <c r="P118"/>
      <c r="Q118"/>
      <c r="R118"/>
      <c r="S118"/>
      <c r="T118"/>
      <c r="U118"/>
      <c r="V118"/>
    </row>
    <row r="119" spans="2:22" ht="11.25" customHeight="1">
      <c r="B119" s="100" t="s">
        <v>46</v>
      </c>
      <c r="C119" s="343" t="s">
        <v>13</v>
      </c>
      <c r="D119" s="377">
        <v>70.621100000000013</v>
      </c>
      <c r="E119" s="463">
        <v>8.8270114739000007</v>
      </c>
      <c r="F119" s="377">
        <v>118.1</v>
      </c>
      <c r="G119" s="463">
        <v>14.4</v>
      </c>
      <c r="H119" s="85"/>
      <c r="I119" s="85"/>
      <c r="J119" s="240"/>
      <c r="K119" s="118"/>
      <c r="L119" s="65"/>
      <c r="M119" s="65"/>
      <c r="N119"/>
      <c r="O119"/>
      <c r="P119"/>
      <c r="Q119"/>
      <c r="R119"/>
      <c r="S119"/>
      <c r="T119"/>
      <c r="U119"/>
      <c r="V119"/>
    </row>
    <row r="120" spans="2:22" ht="11.25" customHeight="1">
      <c r="B120" s="99" t="s">
        <v>47</v>
      </c>
      <c r="D120" s="738">
        <f>SUM(D108:D119)</f>
        <v>1559.309</v>
      </c>
      <c r="E120" s="739">
        <v>18.14</v>
      </c>
      <c r="F120" s="738">
        <f>SUM(F108:F119)</f>
        <v>1996.3000000000002</v>
      </c>
      <c r="G120" s="739">
        <v>19.989999999999998</v>
      </c>
      <c r="H120" s="85"/>
      <c r="I120" s="85"/>
      <c r="J120" s="195"/>
      <c r="K120" s="195"/>
      <c r="L120" s="65"/>
      <c r="M120" s="65"/>
      <c r="N120"/>
      <c r="O120"/>
      <c r="P120"/>
      <c r="Q120"/>
      <c r="R120"/>
      <c r="S120"/>
      <c r="T120"/>
      <c r="U120"/>
      <c r="V120"/>
    </row>
    <row r="121" spans="2:22" ht="11.25" customHeight="1">
      <c r="D121" s="89"/>
      <c r="E121" s="89"/>
      <c r="F121" s="192"/>
      <c r="G121" s="193"/>
      <c r="H121" s="89"/>
      <c r="I121" s="194"/>
      <c r="J121" s="195"/>
      <c r="K121" s="195"/>
      <c r="L121" s="65"/>
      <c r="M121" s="65"/>
      <c r="N121"/>
      <c r="O121"/>
      <c r="P121"/>
      <c r="Q121"/>
      <c r="R121"/>
      <c r="S121"/>
      <c r="T121"/>
      <c r="U121"/>
      <c r="V121"/>
    </row>
    <row r="122" spans="2:22" ht="11.25" customHeight="1">
      <c r="C122" s="90" t="s">
        <v>65</v>
      </c>
      <c r="D122" s="90"/>
      <c r="E122" s="90"/>
      <c r="F122" s="34"/>
      <c r="G122" s="27"/>
      <c r="H122" s="35"/>
      <c r="I122" s="36"/>
      <c r="J122" s="27"/>
      <c r="K122" s="27"/>
      <c r="L122" s="65"/>
      <c r="M122" s="65"/>
      <c r="N122"/>
      <c r="O122"/>
      <c r="P122"/>
      <c r="Q122"/>
      <c r="R122"/>
      <c r="S122"/>
      <c r="T122"/>
      <c r="U122"/>
      <c r="V122"/>
    </row>
    <row r="123" spans="2:22" s="27" customFormat="1" ht="11.25" customHeight="1">
      <c r="B123" s="98"/>
      <c r="C123" s="37" t="s">
        <v>76</v>
      </c>
      <c r="D123" s="37"/>
      <c r="E123" s="37"/>
      <c r="F123" s="30"/>
      <c r="G123" s="30"/>
      <c r="H123" s="31"/>
      <c r="I123" s="32"/>
      <c r="P123" s="113"/>
    </row>
    <row r="124" spans="2:22" s="85" customFormat="1">
      <c r="B124" s="101"/>
      <c r="C124" s="422"/>
      <c r="D124" s="790" t="s">
        <v>353</v>
      </c>
      <c r="E124" s="790"/>
      <c r="F124" s="481"/>
      <c r="G124" s="448"/>
      <c r="H124" s="448" t="s">
        <v>77</v>
      </c>
      <c r="I124" s="448"/>
      <c r="J124" s="790" t="s">
        <v>352</v>
      </c>
      <c r="K124" s="790"/>
      <c r="L124" s="27"/>
      <c r="M124" s="27"/>
    </row>
    <row r="125" spans="2:22" s="85" customFormat="1" ht="12.75" customHeight="1">
      <c r="B125" s="101"/>
      <c r="C125" s="482"/>
      <c r="D125" s="483" t="s">
        <v>63</v>
      </c>
      <c r="E125" s="483" t="s">
        <v>64</v>
      </c>
      <c r="F125" s="388" t="s">
        <v>3</v>
      </c>
      <c r="G125" s="388" t="s">
        <v>74</v>
      </c>
      <c r="H125" s="484" t="s">
        <v>165</v>
      </c>
      <c r="I125" s="388" t="s">
        <v>75</v>
      </c>
      <c r="J125" s="483" t="s">
        <v>63</v>
      </c>
      <c r="K125" s="483" t="s">
        <v>64</v>
      </c>
      <c r="L125" s="723"/>
      <c r="M125" s="723"/>
      <c r="N125" s="723"/>
      <c r="O125" s="723"/>
      <c r="P125" s="723"/>
      <c r="Q125" s="723"/>
      <c r="R125" s="723"/>
      <c r="S125" s="723"/>
      <c r="T125" s="723"/>
    </row>
    <row r="126" spans="2:22">
      <c r="C126" s="339" t="s">
        <v>4</v>
      </c>
      <c r="D126" s="694">
        <v>712.5</v>
      </c>
      <c r="E126" s="694">
        <v>520</v>
      </c>
      <c r="F126" s="694">
        <f>D126+E126</f>
        <v>1232.5</v>
      </c>
      <c r="G126" s="695">
        <v>3.64</v>
      </c>
      <c r="H126" s="695">
        <v>19.84</v>
      </c>
      <c r="I126" s="695">
        <v>60.68</v>
      </c>
      <c r="J126" s="694">
        <v>685.8</v>
      </c>
      <c r="K126" s="694">
        <v>510.5</v>
      </c>
      <c r="L126" s="644">
        <f>I126-G126</f>
        <v>57.04</v>
      </c>
      <c r="M126" s="723"/>
      <c r="N126" s="70"/>
      <c r="O126" s="70"/>
      <c r="P126" s="724"/>
      <c r="Q126" s="70"/>
      <c r="R126" s="70"/>
      <c r="S126" s="70"/>
      <c r="T126" s="70"/>
    </row>
    <row r="127" spans="2:22">
      <c r="B127" s="202" t="s">
        <v>39</v>
      </c>
      <c r="C127" s="339" t="s">
        <v>5</v>
      </c>
      <c r="D127" s="349">
        <v>690.1</v>
      </c>
      <c r="E127" s="349">
        <v>516.9</v>
      </c>
      <c r="F127" s="349">
        <f t="shared" ref="F127:F137" si="6">D127+E127</f>
        <v>1207</v>
      </c>
      <c r="G127" s="404">
        <v>3.5</v>
      </c>
      <c r="H127" s="404">
        <v>15.13</v>
      </c>
      <c r="I127" s="404">
        <v>79.599999999999994</v>
      </c>
      <c r="J127" s="349">
        <v>675.1</v>
      </c>
      <c r="K127" s="349">
        <v>509.5</v>
      </c>
      <c r="L127" s="644">
        <f t="shared" ref="L127:L137" si="7">I127-G127</f>
        <v>76.099999999999994</v>
      </c>
      <c r="M127" s="239"/>
      <c r="N127" s="70"/>
      <c r="O127" s="70"/>
      <c r="P127" s="724"/>
      <c r="Q127" s="70"/>
      <c r="R127" s="70"/>
      <c r="S127" s="70"/>
      <c r="T127" s="70"/>
    </row>
    <row r="128" spans="2:22">
      <c r="B128" s="202" t="s">
        <v>40</v>
      </c>
      <c r="C128" s="339" t="s">
        <v>0</v>
      </c>
      <c r="D128" s="349">
        <v>679.8</v>
      </c>
      <c r="E128" s="349">
        <v>513.6</v>
      </c>
      <c r="F128" s="349">
        <f t="shared" si="6"/>
        <v>1193.4000000000001</v>
      </c>
      <c r="G128" s="404">
        <v>2.23</v>
      </c>
      <c r="H128" s="404">
        <v>11.55</v>
      </c>
      <c r="I128" s="404">
        <v>55.1</v>
      </c>
      <c r="J128" s="349">
        <v>685.4</v>
      </c>
      <c r="K128" s="349">
        <v>516.20000000000005</v>
      </c>
      <c r="L128" s="644">
        <f t="shared" si="7"/>
        <v>52.870000000000005</v>
      </c>
      <c r="M128" s="239"/>
      <c r="N128" s="70"/>
      <c r="O128" s="70"/>
      <c r="P128" s="724"/>
      <c r="Q128" s="70"/>
      <c r="R128" s="70"/>
      <c r="S128" s="70"/>
      <c r="T128" s="70"/>
    </row>
    <row r="129" spans="2:20">
      <c r="B129" s="202" t="s">
        <v>41</v>
      </c>
      <c r="C129" s="339" t="s">
        <v>2</v>
      </c>
      <c r="D129" s="349">
        <v>667.8</v>
      </c>
      <c r="E129" s="349">
        <v>505</v>
      </c>
      <c r="F129" s="349">
        <f t="shared" si="6"/>
        <v>1172.8</v>
      </c>
      <c r="G129" s="404">
        <v>2.9</v>
      </c>
      <c r="H129" s="404">
        <v>14.66</v>
      </c>
      <c r="I129" s="404">
        <v>66.8</v>
      </c>
      <c r="J129" s="349">
        <v>677.2</v>
      </c>
      <c r="K129" s="349">
        <v>505.7</v>
      </c>
      <c r="L129" s="644">
        <f t="shared" si="7"/>
        <v>63.9</v>
      </c>
      <c r="M129" s="239"/>
      <c r="N129" s="70"/>
      <c r="O129" s="70"/>
      <c r="P129" s="724"/>
      <c r="Q129" s="70"/>
      <c r="R129" s="70"/>
      <c r="S129" s="70"/>
      <c r="T129" s="70"/>
    </row>
    <row r="130" spans="2:20">
      <c r="B130" s="202" t="s">
        <v>42</v>
      </c>
      <c r="C130" s="339" t="s">
        <v>6</v>
      </c>
      <c r="D130" s="349">
        <v>657.6</v>
      </c>
      <c r="E130" s="349">
        <v>508.8</v>
      </c>
      <c r="F130" s="349">
        <f t="shared" si="6"/>
        <v>1166.4000000000001</v>
      </c>
      <c r="G130" s="404">
        <v>3.5</v>
      </c>
      <c r="H130" s="404">
        <v>14.25</v>
      </c>
      <c r="I130" s="404">
        <v>35.85</v>
      </c>
      <c r="J130" s="349">
        <v>666.3</v>
      </c>
      <c r="K130" s="349">
        <v>499.5</v>
      </c>
      <c r="L130" s="644">
        <f t="shared" si="7"/>
        <v>32.35</v>
      </c>
      <c r="M130" s="239"/>
      <c r="N130" s="70"/>
      <c r="O130" s="70"/>
      <c r="P130" s="724"/>
      <c r="Q130" s="70"/>
      <c r="R130" s="70"/>
      <c r="S130" s="70"/>
      <c r="T130" s="70"/>
    </row>
    <row r="131" spans="2:20">
      <c r="B131" s="202" t="s">
        <v>41</v>
      </c>
      <c r="C131" s="339" t="s">
        <v>7</v>
      </c>
      <c r="D131" s="349">
        <v>680.8</v>
      </c>
      <c r="E131" s="349">
        <v>519.5</v>
      </c>
      <c r="F131" s="349">
        <f t="shared" si="6"/>
        <v>1200.3</v>
      </c>
      <c r="G131" s="404">
        <v>4.3600000000000003</v>
      </c>
      <c r="H131" s="404">
        <v>11.92</v>
      </c>
      <c r="I131" s="404">
        <v>32.47</v>
      </c>
      <c r="J131" s="349">
        <v>664.3</v>
      </c>
      <c r="K131" s="349">
        <v>497.6</v>
      </c>
      <c r="L131" s="644">
        <f t="shared" si="7"/>
        <v>28.11</v>
      </c>
      <c r="M131" s="239"/>
      <c r="N131" s="70"/>
      <c r="O131" s="70"/>
      <c r="P131" s="724"/>
      <c r="Q131" s="70"/>
      <c r="R131" s="70"/>
      <c r="S131" s="70"/>
      <c r="T131" s="70"/>
    </row>
    <row r="132" spans="2:20">
      <c r="B132" s="202" t="s">
        <v>43</v>
      </c>
      <c r="C132" s="339" t="s">
        <v>8</v>
      </c>
      <c r="D132" s="349">
        <v>681.7</v>
      </c>
      <c r="E132" s="349">
        <v>510.7</v>
      </c>
      <c r="F132" s="349">
        <f t="shared" si="6"/>
        <v>1192.4000000000001</v>
      </c>
      <c r="G132" s="404">
        <v>4.5</v>
      </c>
      <c r="H132" s="404">
        <v>10.33</v>
      </c>
      <c r="I132" s="404">
        <v>26.34</v>
      </c>
      <c r="J132" s="349">
        <v>686.8</v>
      </c>
      <c r="K132" s="349">
        <v>513.1</v>
      </c>
      <c r="L132" s="644">
        <f t="shared" si="7"/>
        <v>21.84</v>
      </c>
      <c r="M132" s="239"/>
      <c r="N132" s="70"/>
      <c r="O132" s="70"/>
      <c r="P132" s="724"/>
      <c r="Q132" s="70"/>
      <c r="R132" s="70"/>
      <c r="S132" s="70"/>
      <c r="T132" s="70"/>
    </row>
    <row r="133" spans="2:20">
      <c r="B133" s="202" t="s">
        <v>43</v>
      </c>
      <c r="C133" s="339" t="s">
        <v>9</v>
      </c>
      <c r="D133" s="349">
        <v>685.1</v>
      </c>
      <c r="E133" s="349">
        <v>512.1</v>
      </c>
      <c r="F133" s="349">
        <f t="shared" si="6"/>
        <v>1197.2</v>
      </c>
      <c r="G133" s="404">
        <v>5</v>
      </c>
      <c r="H133" s="404">
        <v>10.64</v>
      </c>
      <c r="I133" s="404">
        <v>26.95</v>
      </c>
      <c r="J133" s="349">
        <v>694.6</v>
      </c>
      <c r="K133" s="349">
        <v>509.9</v>
      </c>
      <c r="L133" s="644">
        <f t="shared" si="7"/>
        <v>21.95</v>
      </c>
      <c r="M133" s="239"/>
      <c r="N133" s="70"/>
      <c r="O133" s="70"/>
      <c r="P133" s="724"/>
      <c r="Q133" s="70"/>
      <c r="R133" s="70"/>
      <c r="S133" s="70"/>
      <c r="T133" s="70"/>
    </row>
    <row r="134" spans="2:20">
      <c r="B134" s="202" t="s">
        <v>42</v>
      </c>
      <c r="C134" s="339" t="s">
        <v>10</v>
      </c>
      <c r="D134" s="349">
        <v>666.5</v>
      </c>
      <c r="E134" s="349">
        <v>507.3</v>
      </c>
      <c r="F134" s="349">
        <f t="shared" si="6"/>
        <v>1173.8</v>
      </c>
      <c r="G134" s="404">
        <v>4.26</v>
      </c>
      <c r="H134" s="404">
        <v>10.72</v>
      </c>
      <c r="I134" s="404">
        <v>35.21</v>
      </c>
      <c r="J134" s="349">
        <v>691.9</v>
      </c>
      <c r="K134" s="349">
        <v>514.6</v>
      </c>
      <c r="L134" s="644">
        <f t="shared" si="7"/>
        <v>30.950000000000003</v>
      </c>
      <c r="M134" s="239"/>
      <c r="N134" s="70"/>
      <c r="O134" s="70"/>
      <c r="P134" s="724"/>
      <c r="Q134" s="70"/>
      <c r="R134" s="70"/>
      <c r="S134" s="70"/>
      <c r="T134" s="70"/>
    </row>
    <row r="135" spans="2:20">
      <c r="B135" s="202" t="s">
        <v>44</v>
      </c>
      <c r="C135" s="339" t="s">
        <v>11</v>
      </c>
      <c r="D135" s="349">
        <v>687</v>
      </c>
      <c r="E135" s="349">
        <v>513.6</v>
      </c>
      <c r="F135" s="349">
        <f t="shared" si="6"/>
        <v>1200.5999999999999</v>
      </c>
      <c r="G135" s="404">
        <v>6.23</v>
      </c>
      <c r="H135" s="404">
        <v>17.149999999999999</v>
      </c>
      <c r="I135" s="404">
        <v>58.11</v>
      </c>
      <c r="J135" s="349">
        <v>669.6</v>
      </c>
      <c r="K135" s="349">
        <v>502.8</v>
      </c>
      <c r="L135" s="644">
        <f t="shared" si="7"/>
        <v>51.879999999999995</v>
      </c>
      <c r="M135" s="239"/>
      <c r="N135" s="70"/>
      <c r="O135" s="70"/>
      <c r="P135" s="724"/>
      <c r="Q135" s="70"/>
      <c r="R135" s="70"/>
      <c r="S135" s="70"/>
      <c r="T135" s="70"/>
    </row>
    <row r="136" spans="2:20">
      <c r="B136" s="202" t="s">
        <v>45</v>
      </c>
      <c r="C136" s="339" t="s">
        <v>12</v>
      </c>
      <c r="D136" s="349">
        <v>674.3</v>
      </c>
      <c r="E136" s="349">
        <v>515.5</v>
      </c>
      <c r="F136" s="349">
        <f t="shared" si="6"/>
        <v>1189.8</v>
      </c>
      <c r="G136" s="404">
        <v>5</v>
      </c>
      <c r="H136" s="404">
        <v>13.7</v>
      </c>
      <c r="I136" s="404">
        <v>64.16</v>
      </c>
      <c r="J136" s="349">
        <v>686</v>
      </c>
      <c r="K136" s="349">
        <v>509.4</v>
      </c>
      <c r="L136" s="644">
        <f t="shared" si="7"/>
        <v>59.16</v>
      </c>
      <c r="M136" s="239"/>
      <c r="N136" s="70"/>
      <c r="O136" s="70"/>
      <c r="P136" s="724"/>
      <c r="Q136" s="70"/>
      <c r="R136" s="70"/>
      <c r="S136" s="70"/>
      <c r="T136" s="70"/>
    </row>
    <row r="137" spans="2:20">
      <c r="B137" s="202" t="s">
        <v>46</v>
      </c>
      <c r="C137" s="343" t="s">
        <v>13</v>
      </c>
      <c r="D137" s="485">
        <v>695.8</v>
      </c>
      <c r="E137" s="485">
        <v>519.9</v>
      </c>
      <c r="F137" s="485">
        <f t="shared" si="6"/>
        <v>1215.6999999999998</v>
      </c>
      <c r="G137" s="407">
        <v>6.23</v>
      </c>
      <c r="H137" s="407">
        <v>21.61</v>
      </c>
      <c r="I137" s="407">
        <v>84.87</v>
      </c>
      <c r="J137" s="485">
        <v>698.8</v>
      </c>
      <c r="K137" s="485">
        <v>515.29999999999995</v>
      </c>
      <c r="L137" s="644">
        <f t="shared" si="7"/>
        <v>78.64</v>
      </c>
      <c r="M137" s="239"/>
      <c r="N137" s="70"/>
      <c r="O137" s="70"/>
      <c r="P137" s="724"/>
      <c r="Q137" s="70"/>
      <c r="R137" s="70"/>
      <c r="S137" s="70"/>
      <c r="T137" s="70"/>
    </row>
    <row r="138" spans="2:20" s="91" customFormat="1" ht="11.25" customHeight="1">
      <c r="B138" s="202" t="s">
        <v>47</v>
      </c>
      <c r="C138" s="56"/>
      <c r="D138" s="644">
        <v>681.6</v>
      </c>
      <c r="E138" s="644">
        <v>513.6</v>
      </c>
      <c r="F138" s="644">
        <f>D138+E138</f>
        <v>1195.2</v>
      </c>
      <c r="G138" s="645">
        <f>MIN(G126:G137)</f>
        <v>2.23</v>
      </c>
      <c r="H138" s="645">
        <v>14.33</v>
      </c>
      <c r="I138" s="645">
        <f>MAX(I126:I137)</f>
        <v>84.87</v>
      </c>
      <c r="J138" s="644">
        <v>681.9</v>
      </c>
      <c r="K138" s="644">
        <v>508.7</v>
      </c>
      <c r="L138" s="86"/>
      <c r="M138" s="86"/>
      <c r="P138" s="114"/>
    </row>
    <row r="139" spans="2:20" s="27" customFormat="1" ht="11.25" customHeight="1">
      <c r="B139" s="98"/>
      <c r="C139" s="56"/>
      <c r="D139" s="85"/>
      <c r="E139" s="85"/>
      <c r="F139" s="85"/>
      <c r="G139" s="188"/>
      <c r="H139" s="148"/>
      <c r="I139" s="188"/>
      <c r="J139" s="85"/>
      <c r="K139" s="85"/>
      <c r="L139" s="91"/>
      <c r="M139" s="86"/>
      <c r="P139" s="113"/>
    </row>
    <row r="140" spans="2:20" s="27" customFormat="1" ht="11.25" customHeight="1">
      <c r="B140" s="98"/>
      <c r="C140" s="90" t="s">
        <v>65</v>
      </c>
      <c r="D140" s="90"/>
      <c r="E140" s="90"/>
      <c r="F140" s="34"/>
      <c r="H140" s="35"/>
      <c r="I140" s="36"/>
      <c r="L140" s="91"/>
      <c r="M140" s="91"/>
      <c r="P140" s="113"/>
    </row>
    <row r="141" spans="2:20" s="27" customFormat="1" ht="11.25" customHeight="1">
      <c r="B141" s="98"/>
      <c r="C141" s="37" t="s">
        <v>160</v>
      </c>
      <c r="D141" s="37"/>
      <c r="E141" s="37"/>
      <c r="F141" s="30"/>
      <c r="G141" s="30"/>
      <c r="H141" s="30"/>
      <c r="I141" s="36"/>
      <c r="L141" s="91"/>
      <c r="M141" s="91"/>
      <c r="P141" s="113"/>
    </row>
    <row r="142" spans="2:20" s="27" customFormat="1" ht="15" customHeight="1">
      <c r="B142" s="101"/>
      <c r="C142" s="422"/>
      <c r="D142" s="795" t="s">
        <v>155</v>
      </c>
      <c r="E142" s="795" t="s">
        <v>156</v>
      </c>
      <c r="F142" s="795" t="s">
        <v>153</v>
      </c>
      <c r="G142" s="795" t="s">
        <v>170</v>
      </c>
      <c r="H142" s="795" t="s">
        <v>363</v>
      </c>
      <c r="I142" s="795" t="s">
        <v>368</v>
      </c>
      <c r="J142" s="684" t="s">
        <v>3</v>
      </c>
      <c r="K142" s="91"/>
      <c r="L142" s="91"/>
      <c r="M142" s="91"/>
      <c r="P142" s="113"/>
    </row>
    <row r="143" spans="2:20" s="27" customFormat="1" ht="15" customHeight="1">
      <c r="B143" s="101"/>
      <c r="C143" s="482"/>
      <c r="D143" s="796"/>
      <c r="E143" s="796"/>
      <c r="F143" s="796"/>
      <c r="G143" s="796"/>
      <c r="H143" s="796"/>
      <c r="I143" s="796"/>
      <c r="J143" s="685" t="s">
        <v>3</v>
      </c>
      <c r="K143" s="91"/>
      <c r="L143" s="91"/>
      <c r="O143" s="113"/>
    </row>
    <row r="144" spans="2:20" s="27" customFormat="1" ht="11.25" customHeight="1">
      <c r="C144" s="339" t="s">
        <v>4</v>
      </c>
      <c r="D144" s="349">
        <v>252.92499999999998</v>
      </c>
      <c r="E144" s="349">
        <v>56.058</v>
      </c>
      <c r="F144" s="349">
        <v>266.399</v>
      </c>
      <c r="G144" s="486">
        <v>337.09100000000001</v>
      </c>
      <c r="H144" s="349">
        <v>0</v>
      </c>
      <c r="I144" s="349">
        <v>4.5460000000000003</v>
      </c>
      <c r="J144" s="349">
        <f>SUM(D144:I144)</f>
        <v>917.01900000000012</v>
      </c>
      <c r="K144" s="91"/>
      <c r="L144" s="91"/>
      <c r="O144" s="113"/>
    </row>
    <row r="145" spans="2:16" s="27" customFormat="1" ht="11.25" customHeight="1">
      <c r="B145" s="100" t="s">
        <v>39</v>
      </c>
      <c r="C145" s="339" t="s">
        <v>5</v>
      </c>
      <c r="D145" s="349">
        <v>208.84700000000001</v>
      </c>
      <c r="E145" s="349">
        <v>56.015999999999998</v>
      </c>
      <c r="F145" s="349">
        <v>239.76</v>
      </c>
      <c r="G145" s="487">
        <v>301.88799999999998</v>
      </c>
      <c r="H145" s="349">
        <v>0</v>
      </c>
      <c r="I145" s="349">
        <v>4.569</v>
      </c>
      <c r="J145" s="349">
        <f t="shared" ref="J145:J155" si="8">SUM(D145:I145)</f>
        <v>811.07999999999993</v>
      </c>
      <c r="K145" s="91"/>
      <c r="L145" s="91"/>
      <c r="O145" s="113"/>
    </row>
    <row r="146" spans="2:16" s="27" customFormat="1" ht="11.25" customHeight="1">
      <c r="B146" s="100" t="s">
        <v>40</v>
      </c>
      <c r="C146" s="339" t="s">
        <v>0</v>
      </c>
      <c r="D146" s="349">
        <v>343.62900000000002</v>
      </c>
      <c r="E146" s="349">
        <v>58.661000000000001</v>
      </c>
      <c r="F146" s="349">
        <v>161.506</v>
      </c>
      <c r="G146" s="487">
        <v>317.04500000000002</v>
      </c>
      <c r="H146" s="349">
        <v>0</v>
      </c>
      <c r="I146" s="349">
        <v>5.8550000000000004</v>
      </c>
      <c r="J146" s="349">
        <f t="shared" si="8"/>
        <v>886.69600000000014</v>
      </c>
      <c r="K146" s="91"/>
      <c r="L146" s="91"/>
      <c r="O146" s="113"/>
    </row>
    <row r="147" spans="2:16" s="27" customFormat="1" ht="11.25" customHeight="1">
      <c r="B147" s="100" t="s">
        <v>41</v>
      </c>
      <c r="C147" s="339" t="s">
        <v>2</v>
      </c>
      <c r="D147" s="349">
        <v>274.62800000000004</v>
      </c>
      <c r="E147" s="349">
        <v>55.499000000000002</v>
      </c>
      <c r="F147" s="349">
        <v>181.35599999999999</v>
      </c>
      <c r="G147" s="487">
        <v>327.50900000000001</v>
      </c>
      <c r="H147" s="349">
        <v>0</v>
      </c>
      <c r="I147" s="349">
        <v>5.4080000000000004</v>
      </c>
      <c r="J147" s="349">
        <f t="shared" si="8"/>
        <v>844.40000000000009</v>
      </c>
      <c r="K147" s="91"/>
      <c r="L147" s="91"/>
      <c r="O147" s="113"/>
    </row>
    <row r="148" spans="2:16" s="27" customFormat="1" ht="11.25" customHeight="1">
      <c r="B148" s="100" t="s">
        <v>42</v>
      </c>
      <c r="C148" s="339" t="s">
        <v>6</v>
      </c>
      <c r="D148" s="349">
        <v>272.72900000000004</v>
      </c>
      <c r="E148" s="349">
        <v>44.11</v>
      </c>
      <c r="F148" s="349">
        <v>189.636</v>
      </c>
      <c r="G148" s="487">
        <v>356.47899999999998</v>
      </c>
      <c r="H148" s="349">
        <v>0</v>
      </c>
      <c r="I148" s="349">
        <v>4.8769999999999998</v>
      </c>
      <c r="J148" s="349">
        <f t="shared" si="8"/>
        <v>867.8309999999999</v>
      </c>
      <c r="K148" s="91"/>
      <c r="L148" s="91"/>
      <c r="O148" s="113"/>
    </row>
    <row r="149" spans="2:16" s="27" customFormat="1" ht="11.25" customHeight="1">
      <c r="B149" s="100" t="s">
        <v>41</v>
      </c>
      <c r="C149" s="339" t="s">
        <v>7</v>
      </c>
      <c r="D149" s="349">
        <v>243.822</v>
      </c>
      <c r="E149" s="349">
        <v>28.765000000000001</v>
      </c>
      <c r="F149" s="349">
        <v>198.34</v>
      </c>
      <c r="G149" s="487">
        <v>388.55500000000001</v>
      </c>
      <c r="H149" s="349">
        <v>0.95099999999999996</v>
      </c>
      <c r="I149" s="349">
        <v>3.7240000000000002</v>
      </c>
      <c r="J149" s="349">
        <f t="shared" si="8"/>
        <v>864.15700000000004</v>
      </c>
      <c r="K149" s="91"/>
      <c r="L149" s="91"/>
      <c r="O149" s="113"/>
    </row>
    <row r="150" spans="2:16" s="27" customFormat="1" ht="11.25" customHeight="1">
      <c r="B150" s="100" t="s">
        <v>43</v>
      </c>
      <c r="C150" s="339" t="s">
        <v>8</v>
      </c>
      <c r="D150" s="349">
        <v>176.16399999999999</v>
      </c>
      <c r="E150" s="349">
        <v>18.172999999999998</v>
      </c>
      <c r="F150" s="349">
        <v>171.00399999999999</v>
      </c>
      <c r="G150" s="487">
        <v>515.73099999999999</v>
      </c>
      <c r="H150" s="349">
        <v>0.94599999999999995</v>
      </c>
      <c r="I150" s="349">
        <v>5.1769999999999996</v>
      </c>
      <c r="J150" s="349">
        <f t="shared" si="8"/>
        <v>887.19500000000005</v>
      </c>
      <c r="K150" s="91"/>
      <c r="L150" s="91"/>
      <c r="O150" s="113"/>
    </row>
    <row r="151" spans="2:16" s="27" customFormat="1" ht="11.25" customHeight="1">
      <c r="B151" s="100" t="s">
        <v>43</v>
      </c>
      <c r="C151" s="339" t="s">
        <v>9</v>
      </c>
      <c r="D151" s="349">
        <v>165.898</v>
      </c>
      <c r="E151" s="349">
        <v>38.735999999999997</v>
      </c>
      <c r="F151" s="349">
        <v>158.011</v>
      </c>
      <c r="G151" s="487">
        <v>519.20699999999999</v>
      </c>
      <c r="H151" s="349">
        <v>0.89</v>
      </c>
      <c r="I151" s="349">
        <v>7.98</v>
      </c>
      <c r="J151" s="349">
        <f t="shared" si="8"/>
        <v>890.72199999999998</v>
      </c>
      <c r="K151" s="91"/>
      <c r="L151" s="91"/>
      <c r="O151" s="113"/>
    </row>
    <row r="152" spans="2:16" s="27" customFormat="1" ht="11.25" customHeight="1">
      <c r="B152" s="100" t="s">
        <v>42</v>
      </c>
      <c r="C152" s="339" t="s">
        <v>10</v>
      </c>
      <c r="D152" s="349">
        <v>188.43700000000001</v>
      </c>
      <c r="E152" s="349">
        <v>34.027000000000001</v>
      </c>
      <c r="F152" s="349">
        <v>163.923</v>
      </c>
      <c r="G152" s="487">
        <v>452.65899999999999</v>
      </c>
      <c r="H152" s="349">
        <v>0.65</v>
      </c>
      <c r="I152" s="349">
        <v>5.4710000000000001</v>
      </c>
      <c r="J152" s="349">
        <f t="shared" si="8"/>
        <v>845.16700000000003</v>
      </c>
      <c r="K152" s="91"/>
      <c r="L152" s="91"/>
      <c r="O152" s="113"/>
    </row>
    <row r="153" spans="2:16" s="27" customFormat="1" ht="11.25" customHeight="1">
      <c r="B153" s="100" t="s">
        <v>44</v>
      </c>
      <c r="C153" s="339" t="s">
        <v>11</v>
      </c>
      <c r="D153" s="349">
        <v>148.32900000000001</v>
      </c>
      <c r="E153" s="349">
        <v>47.353999999999999</v>
      </c>
      <c r="F153" s="349">
        <v>180.048</v>
      </c>
      <c r="G153" s="487">
        <v>508.51799999999997</v>
      </c>
      <c r="H153" s="349">
        <v>0.63</v>
      </c>
      <c r="I153" s="349">
        <v>9.5559999999999992</v>
      </c>
      <c r="J153" s="349">
        <f t="shared" si="8"/>
        <v>894.43500000000006</v>
      </c>
      <c r="K153" s="91"/>
      <c r="L153" s="91"/>
      <c r="O153" s="113"/>
    </row>
    <row r="154" spans="2:16" s="27" customFormat="1" ht="11.25" customHeight="1">
      <c r="B154" s="100" t="s">
        <v>45</v>
      </c>
      <c r="C154" s="339" t="s">
        <v>12</v>
      </c>
      <c r="D154" s="349">
        <v>135.61200000000002</v>
      </c>
      <c r="E154" s="349">
        <v>45.518000000000001</v>
      </c>
      <c r="F154" s="349">
        <v>127.85599999999999</v>
      </c>
      <c r="G154" s="487">
        <v>540.65700000000004</v>
      </c>
      <c r="H154" s="349">
        <v>0.90100000000000002</v>
      </c>
      <c r="I154" s="349">
        <v>6.1719999999999997</v>
      </c>
      <c r="J154" s="349">
        <f t="shared" si="8"/>
        <v>856.71600000000001</v>
      </c>
      <c r="K154" s="91"/>
      <c r="L154" s="91"/>
      <c r="O154" s="113"/>
    </row>
    <row r="155" spans="2:16" s="27" customFormat="1" ht="11.25" customHeight="1">
      <c r="B155" s="100" t="s">
        <v>46</v>
      </c>
      <c r="C155" s="343" t="s">
        <v>13</v>
      </c>
      <c r="D155" s="350">
        <v>163.084</v>
      </c>
      <c r="E155" s="350">
        <v>67.224999999999994</v>
      </c>
      <c r="F155" s="485">
        <v>208.80099999999999</v>
      </c>
      <c r="G155" s="488">
        <v>454.00700000000001</v>
      </c>
      <c r="H155" s="485">
        <v>2.0329999999999999</v>
      </c>
      <c r="I155" s="485">
        <v>9.3119999999999994</v>
      </c>
      <c r="J155" s="485">
        <f t="shared" si="8"/>
        <v>904.46199999999999</v>
      </c>
      <c r="K155" s="91"/>
      <c r="L155" s="91"/>
      <c r="O155" s="113"/>
    </row>
    <row r="156" spans="2:16" s="27" customFormat="1" ht="11.25" customHeight="1">
      <c r="B156" s="100" t="s">
        <v>47</v>
      </c>
      <c r="C156" s="56"/>
      <c r="D156" s="697"/>
      <c r="E156" s="697"/>
      <c r="F156" s="697"/>
      <c r="G156" s="698"/>
      <c r="H156" s="699"/>
      <c r="J156" s="85"/>
      <c r="K156" s="85"/>
      <c r="L156" s="91"/>
      <c r="O156" s="113"/>
    </row>
    <row r="157" spans="2:16" s="27" customFormat="1" ht="11.25" customHeight="1">
      <c r="B157" s="98"/>
      <c r="C157" s="56"/>
      <c r="D157" s="85"/>
      <c r="E157" s="56"/>
      <c r="F157" s="124"/>
      <c r="G157" s="124"/>
      <c r="H157" s="124"/>
      <c r="I157" s="124"/>
      <c r="J157" s="91"/>
      <c r="K157" s="91"/>
      <c r="L157" s="91"/>
      <c r="M157" s="91"/>
      <c r="P157" s="113"/>
    </row>
    <row r="158" spans="2:16" s="27" customFormat="1" ht="13.5">
      <c r="B158" s="98"/>
      <c r="C158" s="90" t="s">
        <v>30</v>
      </c>
      <c r="D158" s="90"/>
      <c r="E158" s="90"/>
      <c r="F158" s="34"/>
      <c r="I158" s="36"/>
      <c r="K158" s="91"/>
      <c r="L158" s="91"/>
      <c r="M158" s="234"/>
      <c r="P158" s="113"/>
    </row>
    <row r="159" spans="2:16" s="27" customFormat="1" ht="12.75">
      <c r="B159" s="98"/>
      <c r="C159" s="37" t="s">
        <v>108</v>
      </c>
      <c r="D159" s="37"/>
      <c r="E159" s="37"/>
      <c r="F159" s="30"/>
      <c r="G159" s="30"/>
      <c r="H159" s="31"/>
      <c r="I159" s="32"/>
      <c r="K159" s="91"/>
      <c r="L159" s="91"/>
      <c r="M159" s="91"/>
      <c r="P159" s="113"/>
    </row>
    <row r="160" spans="2:16" s="27" customFormat="1" ht="12.75">
      <c r="B160" s="98"/>
      <c r="C160" s="422"/>
      <c r="D160" s="790" t="s">
        <v>104</v>
      </c>
      <c r="E160" s="790"/>
      <c r="F160" s="481" t="s">
        <v>28</v>
      </c>
      <c r="G160" s="791" t="s">
        <v>106</v>
      </c>
      <c r="H160" s="791"/>
      <c r="I160" s="791" t="s">
        <v>107</v>
      </c>
      <c r="J160" s="791"/>
      <c r="K160" s="91"/>
      <c r="L160" s="91"/>
      <c r="M160" s="91"/>
      <c r="P160" s="113"/>
    </row>
    <row r="161" spans="2:16" s="27" customFormat="1" ht="11.25" customHeight="1">
      <c r="B161" s="98"/>
      <c r="C161" s="482"/>
      <c r="D161" s="489" t="s">
        <v>63</v>
      </c>
      <c r="E161" s="489" t="s">
        <v>64</v>
      </c>
      <c r="F161" s="388" t="s">
        <v>105</v>
      </c>
      <c r="G161" s="388" t="s">
        <v>75</v>
      </c>
      <c r="H161" s="388" t="s">
        <v>29</v>
      </c>
      <c r="I161" s="388" t="s">
        <v>75</v>
      </c>
      <c r="J161" s="388" t="s">
        <v>29</v>
      </c>
      <c r="K161" s="91"/>
      <c r="L161" s="91"/>
      <c r="M161" s="91"/>
      <c r="P161" s="113"/>
    </row>
    <row r="162" spans="2:16" s="27" customFormat="1" ht="11.25" customHeight="1">
      <c r="B162" s="98"/>
      <c r="C162" s="339" t="s">
        <v>4</v>
      </c>
      <c r="D162" s="349">
        <v>114.1</v>
      </c>
      <c r="E162" s="349">
        <v>108</v>
      </c>
      <c r="F162" s="349">
        <f>D162+E162</f>
        <v>222.1</v>
      </c>
      <c r="G162" s="375">
        <v>109.12003384489999</v>
      </c>
      <c r="H162" s="375">
        <v>75.31</v>
      </c>
      <c r="I162" s="490">
        <v>402.00020224489998</v>
      </c>
      <c r="J162" s="375">
        <v>65.8</v>
      </c>
      <c r="K162" s="91"/>
      <c r="L162" s="91"/>
      <c r="M162" s="91"/>
      <c r="P162" s="113"/>
    </row>
    <row r="163" spans="2:16" s="27" customFormat="1" ht="11.25" customHeight="1">
      <c r="B163" s="98"/>
      <c r="C163" s="339" t="s">
        <v>5</v>
      </c>
      <c r="D163" s="349">
        <v>123.1</v>
      </c>
      <c r="E163" s="349">
        <v>65.099999999999994</v>
      </c>
      <c r="F163" s="349">
        <f t="shared" ref="F163:F173" si="9">D163+E163</f>
        <v>188.2</v>
      </c>
      <c r="G163" s="375">
        <v>101.45997147830001</v>
      </c>
      <c r="H163" s="375">
        <v>56.12</v>
      </c>
      <c r="I163" s="490">
        <v>180.23622047239999</v>
      </c>
      <c r="J163" s="375">
        <v>39.869999999999997</v>
      </c>
      <c r="K163" s="91"/>
      <c r="L163" s="207"/>
      <c r="M163"/>
      <c r="P163" s="113"/>
    </row>
    <row r="164" spans="2:16" s="27" customFormat="1" ht="11.25" customHeight="1">
      <c r="B164" s="98"/>
      <c r="C164" s="339" t="s">
        <v>0</v>
      </c>
      <c r="D164" s="349">
        <v>142.9</v>
      </c>
      <c r="E164" s="349">
        <v>65.099999999999994</v>
      </c>
      <c r="F164" s="349">
        <f t="shared" si="9"/>
        <v>208</v>
      </c>
      <c r="G164" s="375">
        <v>177.7699981861</v>
      </c>
      <c r="H164" s="375">
        <v>47.87</v>
      </c>
      <c r="I164" s="490">
        <v>70</v>
      </c>
      <c r="J164" s="375">
        <v>31.86</v>
      </c>
      <c r="K164" s="91"/>
      <c r="L164" s="207"/>
      <c r="M164"/>
      <c r="P164" s="113"/>
    </row>
    <row r="165" spans="2:16" s="27" customFormat="1" ht="11.25" customHeight="1">
      <c r="B165" s="98"/>
      <c r="C165" s="339" t="s">
        <v>2</v>
      </c>
      <c r="D165" s="349">
        <v>143.30000000000001</v>
      </c>
      <c r="E165" s="349">
        <v>56.8</v>
      </c>
      <c r="F165" s="349">
        <f t="shared" si="9"/>
        <v>200.10000000000002</v>
      </c>
      <c r="G165" s="375">
        <v>61.979789647399997</v>
      </c>
      <c r="H165" s="375">
        <v>48.85</v>
      </c>
      <c r="I165" s="490">
        <v>55.348837209300001</v>
      </c>
      <c r="J165" s="375">
        <v>33.549999999999997</v>
      </c>
      <c r="K165" s="91"/>
      <c r="L165" s="207"/>
      <c r="M165"/>
      <c r="P165" s="113"/>
    </row>
    <row r="166" spans="2:16" s="27" customFormat="1" ht="11.25" customHeight="1">
      <c r="B166" s="98"/>
      <c r="C166" s="339" t="s">
        <v>6</v>
      </c>
      <c r="D166" s="349">
        <v>124.7</v>
      </c>
      <c r="E166" s="349">
        <v>67.2</v>
      </c>
      <c r="F166" s="349">
        <f t="shared" si="9"/>
        <v>191.9</v>
      </c>
      <c r="G166" s="375">
        <v>74.000509943899999</v>
      </c>
      <c r="H166" s="375">
        <v>50.73</v>
      </c>
      <c r="I166" s="490">
        <v>71.100029406000004</v>
      </c>
      <c r="J166" s="375">
        <v>39.82</v>
      </c>
      <c r="K166" s="91"/>
      <c r="L166" s="207"/>
      <c r="M166"/>
      <c r="P166" s="113"/>
    </row>
    <row r="167" spans="2:16" s="27" customFormat="1" ht="13.5">
      <c r="B167" s="98"/>
      <c r="C167" s="339" t="s">
        <v>7</v>
      </c>
      <c r="D167" s="349">
        <v>94.6</v>
      </c>
      <c r="E167" s="349">
        <v>87.8</v>
      </c>
      <c r="F167" s="349">
        <f t="shared" si="9"/>
        <v>182.39999999999998</v>
      </c>
      <c r="G167" s="375">
        <v>67</v>
      </c>
      <c r="H167" s="375">
        <v>52.55</v>
      </c>
      <c r="I167" s="490">
        <v>100</v>
      </c>
      <c r="J167" s="375">
        <v>42.38</v>
      </c>
      <c r="K167" s="91"/>
      <c r="L167" s="207"/>
      <c r="M167"/>
      <c r="P167" s="113"/>
    </row>
    <row r="168" spans="2:16" s="27" customFormat="1" ht="11.25" customHeight="1">
      <c r="B168" s="98"/>
      <c r="C168" s="339" t="s">
        <v>8</v>
      </c>
      <c r="D168" s="349">
        <v>85.7</v>
      </c>
      <c r="E168" s="349">
        <v>115.5</v>
      </c>
      <c r="F168" s="349">
        <f t="shared" si="9"/>
        <v>201.2</v>
      </c>
      <c r="G168" s="375">
        <v>65.000510047899994</v>
      </c>
      <c r="H168" s="375">
        <v>50.08</v>
      </c>
      <c r="I168" s="490">
        <v>180.30018984340001</v>
      </c>
      <c r="J168" s="375">
        <v>40.01</v>
      </c>
      <c r="K168" s="91"/>
      <c r="L168" s="207"/>
      <c r="M168"/>
      <c r="P168" s="113"/>
    </row>
    <row r="169" spans="2:16" s="27" customFormat="1" ht="11.25" customHeight="1">
      <c r="B169" s="98"/>
      <c r="C169" s="339" t="s">
        <v>9</v>
      </c>
      <c r="D169" s="349">
        <v>81.5</v>
      </c>
      <c r="E169" s="349">
        <v>110.9</v>
      </c>
      <c r="F169" s="349">
        <f t="shared" si="9"/>
        <v>192.4</v>
      </c>
      <c r="G169" s="375">
        <v>68.150069846299999</v>
      </c>
      <c r="H169" s="375">
        <v>47.76</v>
      </c>
      <c r="I169" s="490">
        <v>70</v>
      </c>
      <c r="J169" s="375">
        <v>38.090000000000003</v>
      </c>
      <c r="K169" s="91"/>
      <c r="L169" s="207"/>
      <c r="M169"/>
      <c r="P169" s="113"/>
    </row>
    <row r="170" spans="2:16" s="27" customFormat="1" ht="11.25" customHeight="1">
      <c r="B170" s="98"/>
      <c r="C170" s="339" t="s">
        <v>10</v>
      </c>
      <c r="D170" s="349">
        <v>75.099999999999994</v>
      </c>
      <c r="E170" s="349">
        <v>109.9</v>
      </c>
      <c r="F170" s="349">
        <f t="shared" si="9"/>
        <v>185</v>
      </c>
      <c r="G170" s="375">
        <v>68.759964698600001</v>
      </c>
      <c r="H170" s="375">
        <v>50.45</v>
      </c>
      <c r="I170" s="490">
        <v>62.239886495900002</v>
      </c>
      <c r="J170" s="375">
        <v>39</v>
      </c>
      <c r="K170" s="91"/>
      <c r="L170" s="207"/>
      <c r="M170"/>
      <c r="P170" s="113"/>
    </row>
    <row r="171" spans="2:16" s="27" customFormat="1" ht="11.25" customHeight="1">
      <c r="B171" s="98"/>
      <c r="C171" s="339" t="s">
        <v>11</v>
      </c>
      <c r="D171" s="349">
        <v>65.099999999999994</v>
      </c>
      <c r="E171" s="349">
        <v>138.1</v>
      </c>
      <c r="F171" s="349">
        <f t="shared" si="9"/>
        <v>203.2</v>
      </c>
      <c r="G171" s="375">
        <v>78.2600276382</v>
      </c>
      <c r="H171" s="375">
        <v>58.36</v>
      </c>
      <c r="I171" s="490">
        <v>70</v>
      </c>
      <c r="J171" s="375">
        <v>45.2</v>
      </c>
      <c r="K171" s="91"/>
      <c r="L171" s="207"/>
      <c r="M171"/>
      <c r="P171" s="113"/>
    </row>
    <row r="172" spans="2:16" s="27" customFormat="1" ht="11.25" customHeight="1">
      <c r="B172" s="98"/>
      <c r="C172" s="339" t="s">
        <v>12</v>
      </c>
      <c r="D172" s="349">
        <v>72.3</v>
      </c>
      <c r="E172" s="349">
        <v>138.30000000000001</v>
      </c>
      <c r="F172" s="349">
        <f t="shared" si="9"/>
        <v>210.60000000000002</v>
      </c>
      <c r="G172" s="375">
        <v>89.960144809900001</v>
      </c>
      <c r="H172" s="375">
        <v>62.38</v>
      </c>
      <c r="I172" s="490">
        <v>9999.0043763676003</v>
      </c>
      <c r="J172" s="375">
        <v>53.37</v>
      </c>
      <c r="K172" s="91"/>
      <c r="L172" s="207"/>
      <c r="M172"/>
      <c r="P172" s="113"/>
    </row>
    <row r="173" spans="2:16" s="27" customFormat="1" ht="11.25" customHeight="1">
      <c r="B173" s="98"/>
      <c r="C173" s="343" t="s">
        <v>13</v>
      </c>
      <c r="D173" s="350">
        <v>81</v>
      </c>
      <c r="E173" s="350">
        <v>148.80000000000001</v>
      </c>
      <c r="F173" s="485">
        <f t="shared" si="9"/>
        <v>229.8</v>
      </c>
      <c r="G173" s="381">
        <v>110</v>
      </c>
      <c r="H173" s="381">
        <v>61.84</v>
      </c>
      <c r="I173" s="491">
        <v>97.040247678</v>
      </c>
      <c r="J173" s="381">
        <v>51.57</v>
      </c>
      <c r="K173" s="91"/>
      <c r="L173" s="207"/>
      <c r="M173"/>
      <c r="P173" s="113"/>
    </row>
    <row r="174" spans="2:16" s="27" customFormat="1" ht="11.25" customHeight="1">
      <c r="B174" s="98"/>
      <c r="C174" s="56"/>
      <c r="D174" s="644">
        <f>SUM(D162:D173)</f>
        <v>1203.4000000000001</v>
      </c>
      <c r="E174" s="644">
        <f>SUM(E162:E173)</f>
        <v>1211.5</v>
      </c>
      <c r="F174" s="644">
        <f>SUM(F162:F173)</f>
        <v>2414.9</v>
      </c>
      <c r="G174" s="646">
        <f>MAX(G162:G173)</f>
        <v>177.7699981861</v>
      </c>
      <c r="H174" s="646">
        <f>SUMPRODUCT(D162:D173,H162:H173)/SUM(D162:D173)</f>
        <v>54.787080771148396</v>
      </c>
      <c r="I174" s="645">
        <f>MAX(I162:I173)</f>
        <v>9999.0043763676003</v>
      </c>
      <c r="J174" s="646">
        <f>SUMPRODUCT(E162:E173,J162:J173)/SUM(E162:E173)</f>
        <v>44.991146512587697</v>
      </c>
      <c r="K174" s="91"/>
      <c r="L174" s="207"/>
      <c r="M174"/>
      <c r="P174" s="113"/>
    </row>
    <row r="175" spans="2:16" s="27" customFormat="1" ht="11.25" customHeight="1">
      <c r="B175" s="98"/>
      <c r="C175" s="56"/>
      <c r="D175" s="85"/>
      <c r="E175" s="85"/>
      <c r="F175" s="124"/>
      <c r="G175" s="124"/>
      <c r="H175" s="124"/>
      <c r="I175" s="124"/>
      <c r="J175" s="91"/>
      <c r="K175" s="91"/>
      <c r="L175" s="208"/>
      <c r="M175" s="91"/>
      <c r="P175" s="113"/>
    </row>
    <row r="176" spans="2:16" s="27" customFormat="1" ht="11.25" customHeight="1">
      <c r="B176" s="98"/>
      <c r="C176" s="90" t="s">
        <v>31</v>
      </c>
      <c r="D176" s="90"/>
      <c r="E176" s="90"/>
      <c r="F176" s="34"/>
      <c r="I176" s="36"/>
      <c r="K176" s="91"/>
      <c r="L176" s="91"/>
      <c r="M176" s="91"/>
      <c r="P176" s="113"/>
    </row>
    <row r="177" spans="2:16" s="27" customFormat="1" ht="12.75">
      <c r="B177" s="98"/>
      <c r="C177" s="37" t="s">
        <v>108</v>
      </c>
      <c r="D177" s="37"/>
      <c r="E177" s="37"/>
      <c r="F177" s="30"/>
      <c r="G177" s="30"/>
      <c r="H177" s="31"/>
      <c r="I177" s="32"/>
      <c r="K177" s="91"/>
      <c r="L177" s="91"/>
      <c r="M177" s="91"/>
      <c r="P177" s="113"/>
    </row>
    <row r="178" spans="2:16" s="27" customFormat="1" ht="12.75">
      <c r="B178" s="98"/>
      <c r="C178" s="422"/>
      <c r="D178" s="790" t="s">
        <v>104</v>
      </c>
      <c r="E178" s="790"/>
      <c r="F178" s="481" t="s">
        <v>28</v>
      </c>
      <c r="G178" s="791" t="s">
        <v>106</v>
      </c>
      <c r="H178" s="791"/>
      <c r="I178" s="791" t="s">
        <v>107</v>
      </c>
      <c r="J178" s="791"/>
      <c r="K178" s="91"/>
      <c r="L178" s="91"/>
      <c r="M178" s="91"/>
      <c r="P178" s="113"/>
    </row>
    <row r="179" spans="2:16" s="27" customFormat="1" ht="12.75">
      <c r="B179" s="98"/>
      <c r="C179" s="482"/>
      <c r="D179" s="489" t="s">
        <v>63</v>
      </c>
      <c r="E179" s="489" t="s">
        <v>64</v>
      </c>
      <c r="F179" s="388" t="s">
        <v>105</v>
      </c>
      <c r="G179" s="388" t="s">
        <v>75</v>
      </c>
      <c r="H179" s="388" t="s">
        <v>29</v>
      </c>
      <c r="I179" s="388" t="s">
        <v>75</v>
      </c>
      <c r="J179" s="388" t="s">
        <v>29</v>
      </c>
      <c r="K179" s="91"/>
      <c r="L179" s="91"/>
      <c r="M179" s="91"/>
      <c r="P179" s="113"/>
    </row>
    <row r="180" spans="2:16" s="27" customFormat="1" ht="12.75">
      <c r="B180" s="98"/>
      <c r="C180" s="339" t="s">
        <v>4</v>
      </c>
      <c r="D180" s="349">
        <v>289.60000000000002</v>
      </c>
      <c r="E180" s="349">
        <v>145.5</v>
      </c>
      <c r="F180" s="349">
        <f>D180+E180</f>
        <v>435.1</v>
      </c>
      <c r="G180" s="375">
        <v>110.4300590446</v>
      </c>
      <c r="H180" s="375">
        <v>86.02</v>
      </c>
      <c r="I180" s="490">
        <v>88</v>
      </c>
      <c r="J180" s="375">
        <v>51.36</v>
      </c>
      <c r="K180" s="91"/>
      <c r="L180" s="91"/>
      <c r="M180" s="91"/>
      <c r="P180" s="113"/>
    </row>
    <row r="181" spans="2:16" s="27" customFormat="1" ht="12.75">
      <c r="B181" s="98"/>
      <c r="C181" s="339" t="s">
        <v>5</v>
      </c>
      <c r="D181" s="349">
        <v>110.8</v>
      </c>
      <c r="E181" s="349">
        <v>223.5</v>
      </c>
      <c r="F181" s="349">
        <f t="shared" ref="F181:F191" si="10">D181+E181</f>
        <v>334.3</v>
      </c>
      <c r="G181" s="375">
        <v>99.4600133215</v>
      </c>
      <c r="H181" s="375">
        <v>68.27</v>
      </c>
      <c r="I181" s="490">
        <v>68.709978768599996</v>
      </c>
      <c r="J181" s="375">
        <v>28.53</v>
      </c>
      <c r="K181" s="91"/>
      <c r="L181" s="91"/>
      <c r="M181" s="91"/>
      <c r="P181" s="113"/>
    </row>
    <row r="182" spans="2:16" s="27" customFormat="1" ht="12.75">
      <c r="B182" s="98"/>
      <c r="C182" s="339" t="s">
        <v>0</v>
      </c>
      <c r="D182" s="349">
        <v>190</v>
      </c>
      <c r="E182" s="349">
        <v>229.8</v>
      </c>
      <c r="F182" s="349">
        <f t="shared" si="10"/>
        <v>419.8</v>
      </c>
      <c r="G182" s="375">
        <v>89</v>
      </c>
      <c r="H182" s="375">
        <v>53.46</v>
      </c>
      <c r="I182" s="490">
        <v>50</v>
      </c>
      <c r="J182" s="375">
        <v>19.29</v>
      </c>
      <c r="K182" s="91"/>
      <c r="L182" s="91"/>
      <c r="M182" s="91"/>
      <c r="P182" s="113"/>
    </row>
    <row r="183" spans="2:16" s="27" customFormat="1" ht="12.75">
      <c r="B183" s="98"/>
      <c r="C183" s="339" t="s">
        <v>2</v>
      </c>
      <c r="D183" s="349">
        <v>155.9</v>
      </c>
      <c r="E183" s="349">
        <v>169</v>
      </c>
      <c r="F183" s="349">
        <f t="shared" si="10"/>
        <v>324.89999999999998</v>
      </c>
      <c r="G183" s="375">
        <v>61.710007562400001</v>
      </c>
      <c r="H183" s="375">
        <v>51.96</v>
      </c>
      <c r="I183" s="490">
        <v>49.780009995</v>
      </c>
      <c r="J183" s="375">
        <v>26.89</v>
      </c>
      <c r="K183" s="91"/>
      <c r="L183" s="91"/>
      <c r="M183" s="91"/>
      <c r="P183" s="113"/>
    </row>
    <row r="184" spans="2:16" s="27" customFormat="1" ht="12.75">
      <c r="B184" s="98"/>
      <c r="C184" s="339" t="s">
        <v>6</v>
      </c>
      <c r="D184" s="349">
        <v>219.1</v>
      </c>
      <c r="E184" s="349">
        <v>96.8</v>
      </c>
      <c r="F184" s="349">
        <f t="shared" si="10"/>
        <v>315.89999999999998</v>
      </c>
      <c r="G184" s="375">
        <v>73.760003599499996</v>
      </c>
      <c r="H184" s="375">
        <v>54.69</v>
      </c>
      <c r="I184" s="490">
        <v>71.099999999999994</v>
      </c>
      <c r="J184" s="375">
        <v>30.57</v>
      </c>
      <c r="K184" s="91"/>
      <c r="L184" s="91"/>
      <c r="M184" s="91"/>
      <c r="P184" s="113"/>
    </row>
    <row r="185" spans="2:16" s="27" customFormat="1" ht="12.75">
      <c r="B185" s="98"/>
      <c r="C185" s="339" t="s">
        <v>7</v>
      </c>
      <c r="D185" s="349">
        <v>270.8</v>
      </c>
      <c r="E185" s="349">
        <v>92.3</v>
      </c>
      <c r="F185" s="349">
        <f t="shared" si="10"/>
        <v>363.1</v>
      </c>
      <c r="G185" s="375">
        <v>69.0100064465</v>
      </c>
      <c r="H185" s="375">
        <v>58.05</v>
      </c>
      <c r="I185" s="490">
        <v>59.84</v>
      </c>
      <c r="J185" s="375">
        <v>36.44</v>
      </c>
      <c r="K185" s="91"/>
      <c r="L185" s="91"/>
      <c r="M185" s="91"/>
      <c r="P185" s="113"/>
    </row>
    <row r="186" spans="2:16" s="27" customFormat="1" ht="12.75">
      <c r="B186" s="98"/>
      <c r="C186" s="339" t="s">
        <v>8</v>
      </c>
      <c r="D186" s="349">
        <v>156.9</v>
      </c>
      <c r="E186" s="349">
        <v>159.1</v>
      </c>
      <c r="F186" s="349">
        <f t="shared" si="10"/>
        <v>316</v>
      </c>
      <c r="G186" s="375">
        <v>65.7300050666</v>
      </c>
      <c r="H186" s="375">
        <v>57.82</v>
      </c>
      <c r="I186" s="490">
        <v>52.609865470899997</v>
      </c>
      <c r="J186" s="375">
        <v>36.14</v>
      </c>
      <c r="K186" s="91"/>
      <c r="L186" s="91"/>
      <c r="M186" s="91"/>
      <c r="P186" s="113"/>
    </row>
    <row r="187" spans="2:16" s="27" customFormat="1" ht="12.75">
      <c r="B187" s="98"/>
      <c r="C187" s="339" t="s">
        <v>9</v>
      </c>
      <c r="D187" s="349">
        <v>143.1</v>
      </c>
      <c r="E187" s="349">
        <v>176.9</v>
      </c>
      <c r="F187" s="349">
        <f t="shared" si="10"/>
        <v>320</v>
      </c>
      <c r="G187" s="375">
        <v>68.110014161400002</v>
      </c>
      <c r="H187" s="375">
        <v>55.59</v>
      </c>
      <c r="I187" s="490">
        <v>52.329971988799997</v>
      </c>
      <c r="J187" s="375">
        <v>33.5</v>
      </c>
      <c r="K187" s="91"/>
      <c r="L187" s="91"/>
      <c r="M187" s="91"/>
      <c r="P187" s="113"/>
    </row>
    <row r="188" spans="2:16" s="27" customFormat="1" ht="12.75">
      <c r="B188" s="98"/>
      <c r="C188" s="339" t="s">
        <v>10</v>
      </c>
      <c r="D188" s="349">
        <v>160.1</v>
      </c>
      <c r="E188" s="349">
        <v>166.2</v>
      </c>
      <c r="F188" s="349">
        <f t="shared" si="10"/>
        <v>326.29999999999995</v>
      </c>
      <c r="G188" s="375">
        <v>67.879996512000005</v>
      </c>
      <c r="H188" s="375">
        <v>56.23</v>
      </c>
      <c r="I188" s="490">
        <v>53.729997021099997</v>
      </c>
      <c r="J188" s="375">
        <v>30.93</v>
      </c>
      <c r="K188" s="91"/>
      <c r="L188" s="91"/>
      <c r="M188" s="91"/>
      <c r="P188" s="113"/>
    </row>
    <row r="189" spans="2:16" s="27" customFormat="1" ht="12.75">
      <c r="B189" s="98"/>
      <c r="C189" s="339" t="s">
        <v>11</v>
      </c>
      <c r="D189" s="349">
        <v>197.1</v>
      </c>
      <c r="E189" s="349">
        <v>110.5</v>
      </c>
      <c r="F189" s="349">
        <f t="shared" si="10"/>
        <v>307.60000000000002</v>
      </c>
      <c r="G189" s="375">
        <v>76.770023443100001</v>
      </c>
      <c r="H189" s="375">
        <v>64.78</v>
      </c>
      <c r="I189" s="490">
        <v>66.479986833400005</v>
      </c>
      <c r="J189" s="375">
        <v>35.31</v>
      </c>
      <c r="K189" s="91"/>
      <c r="L189" s="91"/>
      <c r="M189" s="91"/>
      <c r="P189" s="113"/>
    </row>
    <row r="190" spans="2:16" s="27" customFormat="1" ht="12.75">
      <c r="B190" s="98"/>
      <c r="C190" s="339" t="s">
        <v>12</v>
      </c>
      <c r="D190" s="349">
        <v>242</v>
      </c>
      <c r="E190" s="349">
        <v>90.5</v>
      </c>
      <c r="F190" s="349">
        <f t="shared" si="10"/>
        <v>332.5</v>
      </c>
      <c r="G190" s="375">
        <v>89.469969801999994</v>
      </c>
      <c r="H190" s="375">
        <v>70.11</v>
      </c>
      <c r="I190" s="490">
        <v>69.8</v>
      </c>
      <c r="J190" s="375">
        <v>45.2</v>
      </c>
      <c r="K190" s="91"/>
      <c r="L190" s="91"/>
      <c r="M190" s="91"/>
      <c r="P190" s="113"/>
    </row>
    <row r="191" spans="2:16" s="27" customFormat="1" ht="12.75">
      <c r="B191" s="98"/>
      <c r="C191" s="343" t="s">
        <v>13</v>
      </c>
      <c r="D191" s="350">
        <v>212.8</v>
      </c>
      <c r="E191" s="350">
        <v>146.19999999999999</v>
      </c>
      <c r="F191" s="485">
        <f t="shared" si="10"/>
        <v>359</v>
      </c>
      <c r="G191" s="381">
        <v>109.65003576540001</v>
      </c>
      <c r="H191" s="381">
        <v>78.760000000000005</v>
      </c>
      <c r="I191" s="491">
        <v>83.6099794239</v>
      </c>
      <c r="J191" s="381">
        <v>36.299999999999997</v>
      </c>
      <c r="K191" s="91"/>
      <c r="L191" s="91"/>
      <c r="M191" s="91"/>
      <c r="P191" s="113"/>
    </row>
    <row r="192" spans="2:16" s="27" customFormat="1" ht="12.75">
      <c r="B192" s="98"/>
      <c r="C192" s="56"/>
      <c r="D192" s="644">
        <f>SUM(D180:D191)</f>
        <v>2348.1999999999998</v>
      </c>
      <c r="E192" s="644">
        <f>SUM(E180:E191)</f>
        <v>1806.3</v>
      </c>
      <c r="F192" s="644">
        <f>SUM(F180:F191)</f>
        <v>4154.5</v>
      </c>
      <c r="G192" s="646">
        <f>MAX(G180:G191)</f>
        <v>110.4300590446</v>
      </c>
      <c r="H192" s="646">
        <f>SUMPRODUCT(D180:D191,H180:H191)/SUM(D180:D191)</f>
        <v>64.28770419896091</v>
      </c>
      <c r="I192" s="645">
        <f>MAX(I180:I191)</f>
        <v>88</v>
      </c>
      <c r="J192" s="646">
        <f>SUMPRODUCT(E180:E191,J180:J191)/SUM(E180:E191)</f>
        <v>32.810264075734928</v>
      </c>
      <c r="K192" s="91"/>
      <c r="L192" s="91"/>
      <c r="M192" s="91"/>
      <c r="P192" s="113"/>
    </row>
    <row r="193" spans="2:16" s="27" customFormat="1" ht="12.75">
      <c r="B193" s="98"/>
      <c r="C193" s="56"/>
      <c r="D193" s="85"/>
      <c r="E193" s="85"/>
      <c r="F193" s="85"/>
      <c r="G193" s="148"/>
      <c r="H193" s="148"/>
      <c r="I193" s="188"/>
      <c r="J193" s="148"/>
      <c r="K193" s="91"/>
      <c r="L193" s="91"/>
      <c r="M193" s="91"/>
      <c r="P193" s="113"/>
    </row>
    <row r="194" spans="2:16" s="27" customFormat="1" ht="12.75">
      <c r="B194" s="98"/>
      <c r="C194" s="90" t="s">
        <v>31</v>
      </c>
      <c r="D194" s="56"/>
      <c r="E194" s="56"/>
      <c r="F194" s="85"/>
      <c r="G194" s="148"/>
      <c r="H194" s="148"/>
      <c r="I194" s="188"/>
      <c r="J194" s="148"/>
      <c r="K194" s="91"/>
      <c r="L194" s="91"/>
      <c r="M194" s="91"/>
      <c r="P194" s="113"/>
    </row>
    <row r="195" spans="2:16" s="27" customFormat="1" ht="12.75">
      <c r="B195" s="98"/>
      <c r="C195" s="58" t="s">
        <v>159</v>
      </c>
      <c r="D195" s="56"/>
      <c r="E195" s="56"/>
      <c r="F195" s="85"/>
      <c r="G195" s="148"/>
      <c r="H195" s="148"/>
      <c r="I195" s="188"/>
      <c r="J195" s="148"/>
      <c r="K195" s="91"/>
      <c r="L195" s="91"/>
      <c r="M195" s="91"/>
      <c r="P195" s="113"/>
    </row>
    <row r="196" spans="2:16" s="27" customFormat="1" ht="12.75">
      <c r="B196" s="98"/>
      <c r="C196" s="492"/>
      <c r="D196" s="793"/>
      <c r="E196" s="793"/>
      <c r="F196" s="492"/>
      <c r="G196" s="148"/>
      <c r="H196" s="148"/>
      <c r="I196" s="188"/>
      <c r="J196" s="148"/>
      <c r="K196" s="91"/>
      <c r="L196" s="91"/>
      <c r="M196" s="91"/>
      <c r="P196" s="113"/>
    </row>
    <row r="197" spans="2:16" s="27" customFormat="1" ht="12.75">
      <c r="B197" s="98"/>
      <c r="C197" s="471"/>
      <c r="D197" s="493" t="s">
        <v>102</v>
      </c>
      <c r="E197" s="493" t="s">
        <v>103</v>
      </c>
      <c r="F197" s="471"/>
      <c r="G197" s="148"/>
      <c r="H197" s="148"/>
      <c r="I197" s="188"/>
      <c r="J197" s="148"/>
      <c r="K197" s="91"/>
      <c r="L197" s="91"/>
      <c r="M197" s="91"/>
      <c r="P197" s="113"/>
    </row>
    <row r="198" spans="2:16" s="27" customFormat="1" ht="12.75">
      <c r="B198" s="98"/>
      <c r="C198" s="309" t="s">
        <v>226</v>
      </c>
      <c r="D198" s="468">
        <v>0.31513612709581684</v>
      </c>
      <c r="E198" s="468">
        <v>0.30589889708833756</v>
      </c>
      <c r="F198" s="309" t="s">
        <v>153</v>
      </c>
      <c r="G198" s="148"/>
      <c r="H198" s="148"/>
      <c r="I198" s="188"/>
      <c r="J198" s="148"/>
      <c r="K198" s="91"/>
      <c r="L198" s="91"/>
      <c r="M198" s="91"/>
      <c r="P198" s="113"/>
    </row>
    <row r="199" spans="2:16" s="27" customFormat="1" ht="12.75">
      <c r="B199" s="98"/>
      <c r="C199" s="309" t="s">
        <v>155</v>
      </c>
      <c r="D199" s="468">
        <v>0.27285099656629563</v>
      </c>
      <c r="E199" s="468">
        <v>0.26835123537068317</v>
      </c>
      <c r="F199" s="309" t="s">
        <v>364</v>
      </c>
      <c r="G199" s="148"/>
      <c r="H199" s="148"/>
      <c r="I199" s="188"/>
      <c r="J199" s="148"/>
      <c r="K199" s="91"/>
      <c r="L199" s="91"/>
      <c r="M199" s="91"/>
      <c r="P199" s="113"/>
    </row>
    <row r="200" spans="2:16" s="27" customFormat="1" ht="12.75">
      <c r="B200" s="98"/>
      <c r="C200" s="309" t="s">
        <v>156</v>
      </c>
      <c r="D200" s="468">
        <v>0.19626991594269733</v>
      </c>
      <c r="E200" s="468">
        <v>0.21604644840963361</v>
      </c>
      <c r="F200" s="309" t="s">
        <v>226</v>
      </c>
      <c r="G200" s="148"/>
      <c r="H200" s="148"/>
      <c r="I200" s="188"/>
      <c r="J200" s="148"/>
      <c r="K200" s="91"/>
      <c r="L200" s="91"/>
      <c r="M200" s="91"/>
      <c r="P200" s="113"/>
    </row>
    <row r="201" spans="2:16" s="27" customFormat="1" ht="12.75">
      <c r="B201" s="98"/>
      <c r="C201" s="309" t="s">
        <v>153</v>
      </c>
      <c r="D201" s="468">
        <v>0.15701756795283131</v>
      </c>
      <c r="E201" s="468">
        <v>0.10193830316257331</v>
      </c>
      <c r="F201" s="309" t="s">
        <v>155</v>
      </c>
      <c r="G201" s="148"/>
      <c r="H201" s="148"/>
      <c r="I201" s="188"/>
      <c r="J201" s="148"/>
      <c r="K201" s="91"/>
      <c r="L201" s="91"/>
      <c r="M201" s="91"/>
      <c r="P201" s="113"/>
    </row>
    <row r="202" spans="2:16" s="27" customFormat="1" ht="12.75">
      <c r="B202" s="98"/>
      <c r="C202" s="309" t="s">
        <v>363</v>
      </c>
      <c r="D202" s="468">
        <v>3.0346349131524262E-2</v>
      </c>
      <c r="E202" s="468">
        <v>6.3995506635684818E-2</v>
      </c>
      <c r="F202" s="309" t="s">
        <v>363</v>
      </c>
      <c r="G202" s="148"/>
      <c r="H202" s="148"/>
      <c r="I202" s="188"/>
      <c r="J202" s="148"/>
      <c r="K202" s="91"/>
      <c r="L202" s="91"/>
      <c r="M202" s="91"/>
      <c r="P202" s="113"/>
    </row>
    <row r="203" spans="2:16" s="27" customFormat="1" ht="12.75">
      <c r="B203" s="98"/>
      <c r="C203" s="309" t="s">
        <v>364</v>
      </c>
      <c r="D203" s="468">
        <v>2.7017868165087777E-2</v>
      </c>
      <c r="E203" s="468">
        <v>3.8683958036096394E-2</v>
      </c>
      <c r="F203" s="309" t="s">
        <v>156</v>
      </c>
      <c r="G203" s="148"/>
      <c r="H203" s="148"/>
      <c r="I203" s="188"/>
      <c r="J203" s="148"/>
      <c r="K203" s="91"/>
      <c r="L203" s="91"/>
      <c r="M203" s="91"/>
      <c r="P203" s="113"/>
    </row>
    <row r="204" spans="2:16" s="27" customFormat="1" ht="12.75">
      <c r="B204" s="98"/>
      <c r="C204" s="309" t="s">
        <v>154</v>
      </c>
      <c r="D204" s="468">
        <v>1.1104872657838722E-3</v>
      </c>
      <c r="E204" s="468">
        <v>3.2900772276230066E-3</v>
      </c>
      <c r="F204" s="309" t="s">
        <v>365</v>
      </c>
      <c r="G204" s="148"/>
      <c r="H204" s="148"/>
      <c r="I204" s="188"/>
      <c r="J204" s="148"/>
      <c r="K204" s="91"/>
      <c r="L204" s="91"/>
      <c r="M204" s="91"/>
      <c r="P204" s="113"/>
    </row>
    <row r="205" spans="2:16" s="27" customFormat="1" ht="12.75">
      <c r="B205" s="98"/>
      <c r="C205" s="471" t="s">
        <v>365</v>
      </c>
      <c r="D205" s="494">
        <v>2.5068787996279066E-4</v>
      </c>
      <c r="E205" s="494">
        <v>1.7955740693681109E-3</v>
      </c>
      <c r="F205" s="471" t="s">
        <v>154</v>
      </c>
      <c r="G205" s="148"/>
      <c r="H205" s="148"/>
      <c r="I205" s="188"/>
      <c r="J205" s="148"/>
      <c r="K205" s="91"/>
      <c r="L205" s="91"/>
      <c r="M205" s="91"/>
      <c r="P205" s="113"/>
    </row>
    <row r="206" spans="2:16" s="27" customFormat="1" ht="12.75">
      <c r="B206" s="98"/>
      <c r="C206" s="56"/>
      <c r="D206" s="647" t="e">
        <f>D</f>
        <v>#NAME?</v>
      </c>
      <c r="E206" s="647">
        <f>SUM(E198:E205)</f>
        <v>1</v>
      </c>
      <c r="F206" s="85"/>
      <c r="G206" s="148"/>
      <c r="H206" s="148"/>
      <c r="I206" s="148"/>
      <c r="J206" s="148"/>
      <c r="K206" s="91"/>
      <c r="L206" s="91"/>
      <c r="M206" s="91"/>
      <c r="P206" s="113"/>
    </row>
    <row r="207" spans="2:16" s="27" customFormat="1" ht="12.75">
      <c r="B207" s="98"/>
      <c r="C207" s="56"/>
      <c r="D207" s="85"/>
      <c r="E207" s="85"/>
      <c r="F207" s="85"/>
      <c r="G207" s="148"/>
      <c r="H207" s="148"/>
      <c r="I207" s="148"/>
      <c r="J207" s="148"/>
      <c r="K207" s="91"/>
      <c r="L207" s="91"/>
      <c r="M207" s="91"/>
      <c r="P207" s="113"/>
    </row>
    <row r="208" spans="2:16" s="27" customFormat="1" ht="12.75">
      <c r="B208" s="98"/>
      <c r="C208" s="90" t="s">
        <v>34</v>
      </c>
      <c r="D208" s="90"/>
      <c r="E208" s="90"/>
      <c r="F208" s="34"/>
      <c r="H208" s="35"/>
      <c r="I208" s="36"/>
      <c r="K208" s="91"/>
      <c r="L208" s="91"/>
      <c r="M208" s="91"/>
      <c r="P208" s="113"/>
    </row>
    <row r="209" spans="2:16" s="27" customFormat="1" ht="11.25" customHeight="1">
      <c r="B209" s="98"/>
      <c r="C209" s="37" t="s">
        <v>108</v>
      </c>
      <c r="D209" s="37"/>
      <c r="E209" s="37"/>
      <c r="F209" s="30"/>
      <c r="G209" s="30"/>
      <c r="H209" s="31"/>
      <c r="I209" s="32"/>
      <c r="K209" s="91"/>
      <c r="L209" s="91"/>
      <c r="M209" s="91"/>
      <c r="P209" s="113"/>
    </row>
    <row r="210" spans="2:16" s="27" customFormat="1" ht="10.5" customHeight="1">
      <c r="B210" s="98"/>
      <c r="C210" s="422"/>
      <c r="D210" s="790" t="s">
        <v>104</v>
      </c>
      <c r="E210" s="790"/>
      <c r="F210" s="481" t="s">
        <v>28</v>
      </c>
      <c r="G210" s="791" t="s">
        <v>106</v>
      </c>
      <c r="H210" s="791"/>
      <c r="I210" s="791" t="s">
        <v>107</v>
      </c>
      <c r="J210" s="791"/>
      <c r="K210" s="91"/>
      <c r="L210" s="91"/>
      <c r="M210" s="91"/>
      <c r="P210" s="113"/>
    </row>
    <row r="211" spans="2:16" s="27" customFormat="1" ht="12.75">
      <c r="B211" s="98"/>
      <c r="C211" s="482"/>
      <c r="D211" s="489" t="s">
        <v>63</v>
      </c>
      <c r="E211" s="489" t="s">
        <v>64</v>
      </c>
      <c r="F211" s="388" t="s">
        <v>105</v>
      </c>
      <c r="G211" s="388" t="s">
        <v>75</v>
      </c>
      <c r="H211" s="388" t="s">
        <v>29</v>
      </c>
      <c r="I211" s="388" t="s">
        <v>75</v>
      </c>
      <c r="J211" s="388" t="s">
        <v>29</v>
      </c>
      <c r="K211" s="91"/>
      <c r="L211" s="91"/>
      <c r="M211" s="91"/>
      <c r="P211" s="113"/>
    </row>
    <row r="212" spans="2:16" s="27" customFormat="1" ht="12.75">
      <c r="B212" s="98"/>
      <c r="C212" s="339" t="s">
        <v>4</v>
      </c>
      <c r="D212" s="349">
        <v>151.5</v>
      </c>
      <c r="E212" s="349">
        <v>47.1</v>
      </c>
      <c r="F212" s="349">
        <f>D212+E212</f>
        <v>198.6</v>
      </c>
      <c r="G212" s="375">
        <v>109</v>
      </c>
      <c r="H212" s="375">
        <v>84.93</v>
      </c>
      <c r="I212" s="490">
        <v>88</v>
      </c>
      <c r="J212" s="375">
        <v>56.51</v>
      </c>
      <c r="K212" s="91"/>
      <c r="L212" s="91"/>
      <c r="M212" s="91"/>
      <c r="P212" s="113"/>
    </row>
    <row r="213" spans="2:16" s="27" customFormat="1" ht="12.75">
      <c r="B213" s="98"/>
      <c r="C213" s="339" t="s">
        <v>5</v>
      </c>
      <c r="D213" s="349">
        <v>31.9</v>
      </c>
      <c r="E213" s="349">
        <v>110.6</v>
      </c>
      <c r="F213" s="349">
        <f t="shared" ref="F213:F223" si="11">D213+E213</f>
        <v>142.5</v>
      </c>
      <c r="G213" s="375">
        <v>112.88</v>
      </c>
      <c r="H213" s="375">
        <v>75.52</v>
      </c>
      <c r="I213" s="490">
        <v>69.69</v>
      </c>
      <c r="J213" s="375">
        <v>39.28</v>
      </c>
      <c r="K213" s="91"/>
      <c r="L213" s="91"/>
      <c r="M213" s="91"/>
      <c r="P213" s="113"/>
    </row>
    <row r="214" spans="2:16" s="27" customFormat="1" ht="12.75">
      <c r="B214" s="98"/>
      <c r="C214" s="339" t="s">
        <v>0</v>
      </c>
      <c r="D214" s="349">
        <v>42.5</v>
      </c>
      <c r="E214" s="349">
        <v>132.6</v>
      </c>
      <c r="F214" s="349">
        <f t="shared" si="11"/>
        <v>175.1</v>
      </c>
      <c r="G214" s="375">
        <v>64.77</v>
      </c>
      <c r="H214" s="375">
        <v>52.28</v>
      </c>
      <c r="I214" s="490">
        <v>46.16</v>
      </c>
      <c r="J214" s="375">
        <v>30.86</v>
      </c>
      <c r="K214" s="91"/>
      <c r="L214" s="91"/>
      <c r="M214" s="91"/>
      <c r="P214" s="113"/>
    </row>
    <row r="215" spans="2:16" s="27" customFormat="1" ht="12.75">
      <c r="B215" s="98"/>
      <c r="C215" s="339" t="s">
        <v>2</v>
      </c>
      <c r="D215" s="349">
        <v>33.4</v>
      </c>
      <c r="E215" s="349">
        <v>75.099999999999994</v>
      </c>
      <c r="F215" s="349">
        <f t="shared" si="11"/>
        <v>108.5</v>
      </c>
      <c r="G215" s="375">
        <v>59.050016666700003</v>
      </c>
      <c r="H215" s="375">
        <v>50.17</v>
      </c>
      <c r="I215" s="490">
        <v>50.8</v>
      </c>
      <c r="J215" s="375">
        <v>38.92</v>
      </c>
      <c r="K215" s="91"/>
      <c r="L215" s="91"/>
      <c r="M215" s="91"/>
      <c r="P215" s="113"/>
    </row>
    <row r="216" spans="2:16" s="27" customFormat="1" ht="12.75">
      <c r="B216" s="98"/>
      <c r="C216" s="339" t="s">
        <v>6</v>
      </c>
      <c r="D216" s="349">
        <v>41.1</v>
      </c>
      <c r="E216" s="349">
        <v>24.1</v>
      </c>
      <c r="F216" s="349">
        <f t="shared" si="11"/>
        <v>65.2</v>
      </c>
      <c r="G216" s="375">
        <v>61.740025000000003</v>
      </c>
      <c r="H216" s="375">
        <v>52.77</v>
      </c>
      <c r="I216" s="490">
        <v>51</v>
      </c>
      <c r="J216" s="375">
        <v>37.51</v>
      </c>
      <c r="K216" s="91"/>
      <c r="L216" s="91"/>
      <c r="M216" s="91"/>
      <c r="P216" s="113"/>
    </row>
    <row r="217" spans="2:16" s="27" customFormat="1" ht="12.75">
      <c r="B217" s="98"/>
      <c r="C217" s="339" t="s">
        <v>7</v>
      </c>
      <c r="D217" s="349">
        <v>177.1</v>
      </c>
      <c r="E217" s="349">
        <v>39</v>
      </c>
      <c r="F217" s="349">
        <f t="shared" si="11"/>
        <v>216.1</v>
      </c>
      <c r="G217" s="375">
        <v>65.509995000000004</v>
      </c>
      <c r="H217" s="375">
        <v>57.93</v>
      </c>
      <c r="I217" s="490">
        <v>54.150019999999998</v>
      </c>
      <c r="J217" s="375">
        <v>38.299999999999997</v>
      </c>
      <c r="K217" s="91"/>
      <c r="L217" s="91"/>
      <c r="M217" s="91"/>
      <c r="P217" s="113"/>
    </row>
    <row r="218" spans="2:16" s="27" customFormat="1" ht="12.75">
      <c r="B218" s="98"/>
      <c r="C218" s="339" t="s">
        <v>8</v>
      </c>
      <c r="D218" s="349">
        <v>65.3</v>
      </c>
      <c r="E218" s="349">
        <v>75.400000000000006</v>
      </c>
      <c r="F218" s="349">
        <f t="shared" si="11"/>
        <v>140.69999999999999</v>
      </c>
      <c r="G218" s="375">
        <v>63.750039999999998</v>
      </c>
      <c r="H218" s="375">
        <v>57.39</v>
      </c>
      <c r="I218" s="490">
        <v>50.190019999999997</v>
      </c>
      <c r="J218" s="375">
        <v>40</v>
      </c>
      <c r="K218" s="91"/>
      <c r="L218" s="91"/>
      <c r="M218" s="91"/>
      <c r="P218" s="113"/>
    </row>
    <row r="219" spans="2:16" s="27" customFormat="1" ht="12.75">
      <c r="B219" s="98"/>
      <c r="C219" s="339" t="s">
        <v>9</v>
      </c>
      <c r="D219" s="349">
        <v>61.1</v>
      </c>
      <c r="E219" s="349">
        <v>98.1</v>
      </c>
      <c r="F219" s="349">
        <f t="shared" si="11"/>
        <v>159.19999999999999</v>
      </c>
      <c r="G219" s="375">
        <v>65</v>
      </c>
      <c r="H219" s="375">
        <v>54.65</v>
      </c>
      <c r="I219" s="490">
        <v>45.02</v>
      </c>
      <c r="J219" s="375">
        <v>35.94</v>
      </c>
      <c r="K219" s="91"/>
      <c r="L219" s="91"/>
      <c r="M219" s="91"/>
      <c r="P219" s="113"/>
    </row>
    <row r="220" spans="2:16" s="27" customFormat="1" ht="12.75">
      <c r="B220" s="98"/>
      <c r="C220" s="339" t="s">
        <v>10</v>
      </c>
      <c r="D220" s="349">
        <v>38.9</v>
      </c>
      <c r="E220" s="349">
        <v>70</v>
      </c>
      <c r="F220" s="349">
        <f t="shared" si="11"/>
        <v>108.9</v>
      </c>
      <c r="G220" s="375">
        <v>68.510000000000005</v>
      </c>
      <c r="H220" s="375">
        <v>54.69</v>
      </c>
      <c r="I220" s="490">
        <v>48</v>
      </c>
      <c r="J220" s="375">
        <v>36.51</v>
      </c>
      <c r="K220" s="91"/>
      <c r="L220" s="91"/>
      <c r="M220" s="91"/>
      <c r="P220" s="113"/>
    </row>
    <row r="221" spans="2:16" s="27" customFormat="1" ht="12.75">
      <c r="B221" s="98"/>
      <c r="C221" s="339" t="s">
        <v>11</v>
      </c>
      <c r="D221" s="349">
        <v>55</v>
      </c>
      <c r="E221" s="349">
        <v>23.3</v>
      </c>
      <c r="F221" s="349">
        <f t="shared" si="11"/>
        <v>78.3</v>
      </c>
      <c r="G221" s="375">
        <v>74.8</v>
      </c>
      <c r="H221" s="375">
        <v>61.51</v>
      </c>
      <c r="I221" s="490">
        <v>62.09</v>
      </c>
      <c r="J221" s="375">
        <v>38.94</v>
      </c>
      <c r="K221" s="91"/>
      <c r="L221" s="91"/>
      <c r="M221" s="91"/>
      <c r="P221" s="113"/>
    </row>
    <row r="222" spans="2:16" s="27" customFormat="1" ht="12.75">
      <c r="B222" s="98"/>
      <c r="C222" s="339" t="s">
        <v>12</v>
      </c>
      <c r="D222" s="349">
        <v>107.7</v>
      </c>
      <c r="E222" s="349">
        <v>20.8</v>
      </c>
      <c r="F222" s="349">
        <f t="shared" si="11"/>
        <v>128.5</v>
      </c>
      <c r="G222" s="375">
        <v>87</v>
      </c>
      <c r="H222" s="375">
        <v>71</v>
      </c>
      <c r="I222" s="490">
        <v>68.240033333300005</v>
      </c>
      <c r="J222" s="375">
        <v>48.68</v>
      </c>
      <c r="K222" s="91"/>
      <c r="L222" s="91"/>
      <c r="M222" s="91"/>
      <c r="P222" s="113"/>
    </row>
    <row r="223" spans="2:16" s="27" customFormat="1" ht="12.75">
      <c r="B223" s="98"/>
      <c r="C223" s="343" t="s">
        <v>13</v>
      </c>
      <c r="D223" s="350">
        <v>200.5</v>
      </c>
      <c r="E223" s="350">
        <v>43.4</v>
      </c>
      <c r="F223" s="485">
        <f t="shared" si="11"/>
        <v>243.9</v>
      </c>
      <c r="G223" s="381">
        <v>103.25002000000001</v>
      </c>
      <c r="H223" s="381">
        <v>75.209999999999994</v>
      </c>
      <c r="I223" s="491">
        <v>61.1</v>
      </c>
      <c r="J223" s="381">
        <v>37.020000000000003</v>
      </c>
      <c r="K223" s="91"/>
      <c r="L223" s="91"/>
      <c r="M223" s="91"/>
      <c r="P223" s="113"/>
    </row>
    <row r="224" spans="2:16" s="27" customFormat="1" ht="12.75">
      <c r="B224" s="98"/>
      <c r="C224" s="56"/>
      <c r="D224" s="644">
        <f>SUM(D212:D223)</f>
        <v>1006</v>
      </c>
      <c r="E224" s="644">
        <f>SUM(E212:E223)</f>
        <v>759.49999999999989</v>
      </c>
      <c r="F224" s="644">
        <f>SUM(F212:F223)</f>
        <v>1765.5000000000002</v>
      </c>
      <c r="G224" s="646">
        <f>MAX(G212:G223)</f>
        <v>112.88</v>
      </c>
      <c r="H224" s="646">
        <f>SUMPRODUCT(D212:D223,H212:H223)/SUM(D212:D223)</f>
        <v>66.526132206759442</v>
      </c>
      <c r="I224" s="645">
        <f>MAX(I212:I223)</f>
        <v>88</v>
      </c>
      <c r="J224" s="646">
        <f>SUMPRODUCT(E212:E223,J212:J223)/SUM(E212:E223)</f>
        <v>38.239020408163277</v>
      </c>
      <c r="K224" s="91"/>
      <c r="L224" s="91"/>
      <c r="M224" s="91"/>
      <c r="P224" s="113"/>
    </row>
    <row r="225" spans="2:16" s="27" customFormat="1" ht="12.75">
      <c r="B225" s="98"/>
      <c r="C225" s="56"/>
      <c r="D225" s="85"/>
      <c r="E225" s="85"/>
      <c r="F225" s="85"/>
      <c r="G225" s="148"/>
      <c r="H225" s="148"/>
      <c r="I225" s="188"/>
      <c r="J225" s="148"/>
      <c r="K225" s="91"/>
      <c r="L225" s="91"/>
      <c r="M225" s="91"/>
      <c r="P225" s="113"/>
    </row>
    <row r="226" spans="2:16" s="27" customFormat="1" ht="12.75">
      <c r="B226" s="98"/>
      <c r="C226" s="90" t="s">
        <v>34</v>
      </c>
      <c r="D226" s="56"/>
      <c r="E226" s="56"/>
      <c r="F226" s="85"/>
      <c r="G226" s="148"/>
      <c r="H226" s="148"/>
      <c r="I226" s="188"/>
      <c r="J226" s="148"/>
      <c r="K226" s="91"/>
      <c r="L226" s="91"/>
      <c r="M226" s="91"/>
      <c r="P226" s="113"/>
    </row>
    <row r="227" spans="2:16" s="27" customFormat="1" ht="12.75">
      <c r="B227" s="98"/>
      <c r="C227" s="58" t="s">
        <v>159</v>
      </c>
      <c r="D227" s="56"/>
      <c r="E227" s="56"/>
      <c r="F227" s="85"/>
      <c r="G227" s="148"/>
      <c r="H227" s="148"/>
      <c r="I227" s="188"/>
      <c r="J227" s="148"/>
      <c r="K227" s="91"/>
      <c r="L227" s="91"/>
      <c r="M227" s="91"/>
      <c r="P227" s="113"/>
    </row>
    <row r="228" spans="2:16" s="27" customFormat="1" ht="12.75">
      <c r="B228" s="98"/>
      <c r="C228" s="492"/>
      <c r="D228" s="793"/>
      <c r="E228" s="793"/>
      <c r="F228" s="492"/>
      <c r="G228" s="148"/>
      <c r="H228" s="148"/>
      <c r="I228" s="188"/>
      <c r="J228" s="148"/>
      <c r="K228" s="91"/>
      <c r="L228" s="91"/>
      <c r="M228" s="91"/>
      <c r="P228" s="113"/>
    </row>
    <row r="229" spans="2:16" s="27" customFormat="1" ht="12.75">
      <c r="B229" s="98"/>
      <c r="C229" s="471"/>
      <c r="D229" s="493" t="s">
        <v>102</v>
      </c>
      <c r="E229" s="493" t="s">
        <v>103</v>
      </c>
      <c r="F229" s="471"/>
      <c r="G229" s="148"/>
      <c r="H229" s="148"/>
      <c r="I229" s="188"/>
      <c r="J229" s="148"/>
      <c r="K229" s="91"/>
      <c r="L229" s="91"/>
      <c r="M229" s="91"/>
      <c r="P229" s="113"/>
    </row>
    <row r="230" spans="2:16" s="27" customFormat="1" ht="15.75">
      <c r="B230" s="98"/>
      <c r="C230" s="309" t="s">
        <v>226</v>
      </c>
      <c r="D230" s="468">
        <v>0.37368247005176636</v>
      </c>
      <c r="E230" s="468">
        <v>0.33780365938274742</v>
      </c>
      <c r="F230" s="309" t="s">
        <v>153</v>
      </c>
      <c r="G230" s="289"/>
      <c r="H230" s="148"/>
      <c r="I230" s="188"/>
      <c r="J230" s="148"/>
      <c r="K230" s="91"/>
      <c r="L230" s="91"/>
      <c r="M230" s="91"/>
      <c r="P230" s="113"/>
    </row>
    <row r="231" spans="2:16" s="27" customFormat="1" ht="12.75">
      <c r="B231" s="98"/>
      <c r="C231" s="309" t="s">
        <v>153</v>
      </c>
      <c r="D231" s="468">
        <v>0.22211544893600163</v>
      </c>
      <c r="E231" s="468">
        <v>0.23532961961852575</v>
      </c>
      <c r="F231" s="309" t="s">
        <v>364</v>
      </c>
      <c r="G231" s="148"/>
      <c r="H231" s="148"/>
      <c r="I231" s="188"/>
      <c r="J231" s="148"/>
      <c r="K231" s="91"/>
      <c r="L231" s="91"/>
      <c r="M231" s="91"/>
      <c r="P231" s="113"/>
    </row>
    <row r="232" spans="2:16" s="27" customFormat="1" ht="12.75">
      <c r="B232" s="98"/>
      <c r="C232" s="309" t="s">
        <v>155</v>
      </c>
      <c r="D232" s="468">
        <v>0.2069873927232459</v>
      </c>
      <c r="E232" s="468">
        <v>0.22466153276973697</v>
      </c>
      <c r="F232" s="309" t="s">
        <v>226</v>
      </c>
      <c r="G232" s="148"/>
      <c r="H232" s="148"/>
      <c r="I232" s="188"/>
      <c r="J232" s="148"/>
      <c r="K232" s="91"/>
      <c r="L232" s="91"/>
      <c r="M232" s="91"/>
      <c r="P232" s="113"/>
    </row>
    <row r="233" spans="2:16" s="27" customFormat="1" ht="12.75">
      <c r="B233" s="98"/>
      <c r="C233" s="309" t="s">
        <v>156</v>
      </c>
      <c r="D233" s="468">
        <v>0.14498253961895785</v>
      </c>
      <c r="E233" s="468">
        <v>0.12726275695268241</v>
      </c>
      <c r="F233" s="309" t="s">
        <v>155</v>
      </c>
      <c r="G233" s="148"/>
      <c r="H233" s="148"/>
      <c r="I233" s="188"/>
      <c r="J233" s="148"/>
      <c r="K233" s="91"/>
      <c r="L233" s="91"/>
      <c r="M233" s="91"/>
      <c r="P233" s="113"/>
    </row>
    <row r="234" spans="2:16" s="27" customFormat="1" ht="12.75">
      <c r="B234" s="98"/>
      <c r="C234" s="309" t="s">
        <v>364</v>
      </c>
      <c r="D234" s="468">
        <v>3.8289885562516689E-2</v>
      </c>
      <c r="E234" s="468">
        <v>5.9376954341320322E-2</v>
      </c>
      <c r="F234" s="309" t="s">
        <v>156</v>
      </c>
      <c r="G234" s="148"/>
      <c r="H234" s="148"/>
      <c r="I234" s="188"/>
      <c r="J234" s="148"/>
      <c r="K234" s="91"/>
      <c r="L234" s="91"/>
      <c r="M234" s="91"/>
      <c r="P234" s="113"/>
    </row>
    <row r="235" spans="2:16" s="27" customFormat="1" ht="12.75">
      <c r="B235" s="98"/>
      <c r="C235" s="309" t="s">
        <v>363</v>
      </c>
      <c r="D235" s="468">
        <v>1.1823142486907322E-2</v>
      </c>
      <c r="E235" s="468">
        <v>1.206435057608222E-2</v>
      </c>
      <c r="F235" s="309" t="s">
        <v>363</v>
      </c>
      <c r="G235" s="148"/>
      <c r="H235" s="148"/>
      <c r="I235" s="188"/>
      <c r="J235" s="148"/>
      <c r="K235" s="91"/>
      <c r="L235" s="91"/>
      <c r="M235" s="91"/>
      <c r="P235" s="113"/>
    </row>
    <row r="236" spans="2:16" s="27" customFormat="1" ht="12.75">
      <c r="B236" s="98"/>
      <c r="C236" s="309" t="s">
        <v>154</v>
      </c>
      <c r="D236" s="468">
        <v>2.0962595632524205E-3</v>
      </c>
      <c r="E236" s="468">
        <v>2.3018273214777092E-3</v>
      </c>
      <c r="F236" s="309" t="s">
        <v>154</v>
      </c>
      <c r="G236" s="148"/>
      <c r="H236" s="148"/>
      <c r="I236" s="188"/>
      <c r="J236" s="148"/>
      <c r="K236" s="91"/>
      <c r="L236" s="91"/>
      <c r="M236" s="91"/>
      <c r="P236" s="113"/>
    </row>
    <row r="237" spans="2:16" s="27" customFormat="1" ht="12.75">
      <c r="B237" s="98"/>
      <c r="C237" s="471" t="s">
        <v>366</v>
      </c>
      <c r="D237" s="494">
        <v>2.2861057351733368E-5</v>
      </c>
      <c r="E237" s="494">
        <v>1.1992990374272408E-3</v>
      </c>
      <c r="F237" s="471" t="s">
        <v>366</v>
      </c>
      <c r="G237" s="148"/>
      <c r="H237" s="148"/>
      <c r="I237" s="188"/>
      <c r="J237" s="148"/>
      <c r="K237" s="91"/>
      <c r="L237" s="91"/>
      <c r="M237" s="91"/>
      <c r="P237" s="113"/>
    </row>
    <row r="238" spans="2:16" s="27" customFormat="1" ht="12.75">
      <c r="B238" s="98"/>
      <c r="C238" s="56"/>
      <c r="D238" s="85"/>
      <c r="E238" s="85"/>
      <c r="F238" s="85"/>
      <c r="G238" s="148"/>
      <c r="H238" s="148"/>
      <c r="I238" s="188"/>
      <c r="J238" s="148"/>
      <c r="K238" s="91"/>
      <c r="L238" s="91"/>
      <c r="M238" s="91"/>
      <c r="P238" s="113"/>
    </row>
    <row r="239" spans="2:16" s="27" customFormat="1" ht="12.75">
      <c r="B239" s="98"/>
      <c r="C239" s="90" t="s">
        <v>112</v>
      </c>
      <c r="D239" s="90"/>
      <c r="E239" s="90"/>
      <c r="F239" s="34"/>
      <c r="H239" s="35"/>
      <c r="I239" s="36"/>
      <c r="K239" s="91"/>
      <c r="L239" s="91"/>
      <c r="M239" s="91"/>
      <c r="P239" s="113"/>
    </row>
    <row r="240" spans="2:16" s="27" customFormat="1" ht="12.75">
      <c r="B240" s="98"/>
      <c r="C240" s="37" t="s">
        <v>108</v>
      </c>
      <c r="D240" s="37"/>
      <c r="E240" s="37"/>
      <c r="F240" s="30"/>
      <c r="G240" s="30"/>
      <c r="H240" s="31"/>
      <c r="I240" s="32"/>
      <c r="K240" s="85"/>
      <c r="L240" s="91"/>
      <c r="M240" s="91"/>
      <c r="P240" s="113"/>
    </row>
    <row r="241" spans="1:256" s="27" customFormat="1" ht="12.75">
      <c r="A241" s="56"/>
      <c r="B241" s="85"/>
      <c r="C241" s="422"/>
      <c r="D241" s="790" t="s">
        <v>104</v>
      </c>
      <c r="E241" s="790"/>
      <c r="F241" s="481" t="s">
        <v>28</v>
      </c>
      <c r="G241" s="791" t="s">
        <v>106</v>
      </c>
      <c r="H241" s="791"/>
      <c r="I241" s="791" t="s">
        <v>107</v>
      </c>
      <c r="J241" s="791"/>
      <c r="K241" s="91"/>
      <c r="L241" s="85"/>
      <c r="M241" s="148"/>
      <c r="N241" s="148"/>
      <c r="O241" s="148"/>
      <c r="P241" s="148"/>
      <c r="Q241" s="85"/>
      <c r="R241" s="85"/>
      <c r="S241" s="85"/>
      <c r="T241" s="85"/>
      <c r="U241" s="148"/>
      <c r="V241" s="148"/>
      <c r="W241" s="148"/>
      <c r="X241" s="148"/>
      <c r="Y241" s="56"/>
      <c r="Z241" s="85"/>
      <c r="AA241" s="85"/>
      <c r="AB241" s="85"/>
      <c r="AC241" s="148"/>
      <c r="AD241" s="148"/>
      <c r="AE241" s="148"/>
      <c r="AF241" s="148"/>
      <c r="AG241" s="56"/>
      <c r="AH241" s="85"/>
      <c r="AI241" s="85"/>
      <c r="AJ241" s="85"/>
      <c r="AK241" s="148"/>
      <c r="AL241" s="148"/>
      <c r="AM241" s="148"/>
      <c r="AN241" s="148"/>
      <c r="AO241" s="56"/>
      <c r="AP241" s="85"/>
      <c r="AQ241" s="85"/>
      <c r="AR241" s="85"/>
      <c r="AS241" s="148"/>
      <c r="AT241" s="148"/>
      <c r="AU241" s="148"/>
      <c r="AV241" s="148"/>
      <c r="AW241" s="56"/>
      <c r="AX241" s="85"/>
      <c r="AY241" s="85"/>
      <c r="AZ241" s="85"/>
      <c r="BA241" s="148"/>
      <c r="BB241" s="148"/>
      <c r="BC241" s="148"/>
      <c r="BD241" s="148"/>
      <c r="BE241" s="56"/>
      <c r="BF241" s="85"/>
      <c r="BG241" s="85"/>
      <c r="BH241" s="85"/>
      <c r="BI241" s="148"/>
      <c r="BJ241" s="148"/>
      <c r="BK241" s="148"/>
      <c r="BL241" s="148"/>
      <c r="BM241" s="56"/>
      <c r="BN241" s="85"/>
      <c r="BO241" s="85"/>
      <c r="BP241" s="85"/>
      <c r="BQ241" s="148"/>
      <c r="BR241" s="148"/>
      <c r="BS241" s="148"/>
      <c r="BT241" s="148"/>
      <c r="BU241" s="56"/>
      <c r="BV241" s="85"/>
      <c r="BW241" s="85"/>
      <c r="BX241" s="85"/>
      <c r="BY241" s="148"/>
      <c r="BZ241" s="148"/>
      <c r="CA241" s="148"/>
      <c r="CB241" s="148"/>
      <c r="CC241" s="56"/>
      <c r="CD241" s="85"/>
      <c r="CE241" s="85"/>
      <c r="CF241" s="85"/>
      <c r="CG241" s="148"/>
      <c r="CH241" s="148"/>
      <c r="CI241" s="148"/>
      <c r="CJ241" s="148"/>
      <c r="CK241" s="56"/>
      <c r="CL241" s="85"/>
      <c r="CM241" s="85"/>
      <c r="CN241" s="85"/>
      <c r="CO241" s="148"/>
      <c r="CP241" s="148"/>
      <c r="CQ241" s="148"/>
      <c r="CR241" s="148"/>
      <c r="CS241" s="56"/>
      <c r="CT241" s="85"/>
      <c r="CU241" s="85"/>
      <c r="CV241" s="85"/>
      <c r="CW241" s="148"/>
      <c r="CX241" s="148"/>
      <c r="CY241" s="148"/>
      <c r="CZ241" s="148"/>
      <c r="DA241" s="56"/>
      <c r="DB241" s="85"/>
      <c r="DC241" s="85"/>
      <c r="DD241" s="85"/>
      <c r="DE241" s="148"/>
      <c r="DF241" s="148"/>
      <c r="DG241" s="148"/>
      <c r="DH241" s="148"/>
      <c r="DI241" s="56"/>
      <c r="DJ241" s="85"/>
      <c r="DK241" s="85"/>
      <c r="DL241" s="85"/>
      <c r="DM241" s="148"/>
      <c r="DN241" s="148"/>
      <c r="DO241" s="148"/>
      <c r="DP241" s="148"/>
      <c r="DQ241" s="56"/>
      <c r="DR241" s="85"/>
      <c r="DS241" s="85"/>
      <c r="DT241" s="85"/>
      <c r="DU241" s="148"/>
      <c r="DV241" s="148"/>
      <c r="DW241" s="148"/>
      <c r="DX241" s="148"/>
      <c r="DY241" s="56"/>
      <c r="DZ241" s="85"/>
      <c r="EA241" s="85"/>
      <c r="EB241" s="85"/>
      <c r="EC241" s="148"/>
      <c r="ED241" s="148"/>
      <c r="EE241" s="148"/>
      <c r="EF241" s="148"/>
      <c r="EG241" s="56"/>
      <c r="EH241" s="85"/>
      <c r="EI241" s="85"/>
      <c r="EJ241" s="85"/>
      <c r="EK241" s="148"/>
      <c r="EL241" s="148"/>
      <c r="EM241" s="148"/>
      <c r="EN241" s="148"/>
      <c r="EO241" s="56"/>
      <c r="EP241" s="85"/>
      <c r="EQ241" s="85"/>
      <c r="ER241" s="85"/>
      <c r="ES241" s="148"/>
      <c r="ET241" s="148"/>
      <c r="EU241" s="148"/>
      <c r="EV241" s="148"/>
      <c r="EW241" s="56"/>
      <c r="EX241" s="85"/>
      <c r="EY241" s="85"/>
      <c r="EZ241" s="85"/>
      <c r="FA241" s="148"/>
      <c r="FB241" s="148"/>
      <c r="FC241" s="148"/>
      <c r="FD241" s="148"/>
      <c r="FE241" s="56"/>
      <c r="FF241" s="85"/>
      <c r="FG241" s="85"/>
      <c r="FH241" s="85"/>
      <c r="FI241" s="148"/>
      <c r="FJ241" s="148"/>
      <c r="FK241" s="148"/>
      <c r="FL241" s="148"/>
      <c r="FM241" s="56"/>
      <c r="FN241" s="85"/>
      <c r="FO241" s="85"/>
      <c r="FP241" s="85"/>
      <c r="FQ241" s="148"/>
      <c r="FR241" s="148"/>
      <c r="FS241" s="148"/>
      <c r="FT241" s="148"/>
      <c r="FU241" s="56"/>
      <c r="FV241" s="85"/>
      <c r="FW241" s="85"/>
      <c r="FX241" s="85"/>
      <c r="FY241" s="148"/>
      <c r="FZ241" s="148"/>
      <c r="GA241" s="148"/>
      <c r="GB241" s="148"/>
      <c r="GC241" s="56"/>
      <c r="GD241" s="85"/>
      <c r="GE241" s="85"/>
      <c r="GF241" s="85"/>
      <c r="GG241" s="148"/>
      <c r="GH241" s="148"/>
      <c r="GI241" s="148"/>
      <c r="GJ241" s="148"/>
      <c r="GK241" s="56"/>
      <c r="GL241" s="85"/>
      <c r="GM241" s="85"/>
      <c r="GN241" s="85"/>
      <c r="GO241" s="148"/>
      <c r="GP241" s="148"/>
      <c r="GQ241" s="148"/>
      <c r="GR241" s="148"/>
      <c r="GS241" s="56"/>
      <c r="GT241" s="85"/>
      <c r="GU241" s="85"/>
      <c r="GV241" s="85"/>
      <c r="GW241" s="148"/>
      <c r="GX241" s="148"/>
      <c r="GY241" s="148"/>
      <c r="GZ241" s="148"/>
      <c r="HA241" s="56"/>
      <c r="HB241" s="85"/>
      <c r="HC241" s="85"/>
      <c r="HD241" s="85"/>
      <c r="HE241" s="148"/>
      <c r="HF241" s="148"/>
      <c r="HG241" s="148"/>
      <c r="HH241" s="148"/>
      <c r="HI241" s="56"/>
      <c r="HJ241" s="85"/>
      <c r="HK241" s="85"/>
      <c r="HL241" s="85"/>
      <c r="HM241" s="148"/>
      <c r="HN241" s="148"/>
      <c r="HO241" s="148"/>
      <c r="HP241" s="148"/>
      <c r="HQ241" s="56"/>
      <c r="HR241" s="85"/>
      <c r="HS241" s="85"/>
      <c r="HT241" s="85"/>
      <c r="HU241" s="148"/>
      <c r="HV241" s="148"/>
      <c r="HW241" s="148"/>
      <c r="HX241" s="148"/>
      <c r="HY241" s="56"/>
      <c r="HZ241" s="85"/>
      <c r="IA241" s="85"/>
      <c r="IB241" s="85"/>
      <c r="IC241" s="148"/>
      <c r="ID241" s="148"/>
      <c r="IE241" s="148"/>
      <c r="IF241" s="148"/>
      <c r="IG241" s="56"/>
      <c r="IH241" s="85"/>
      <c r="II241" s="85"/>
      <c r="IJ241" s="85"/>
      <c r="IK241" s="148"/>
      <c r="IL241" s="148"/>
      <c r="IM241" s="148"/>
      <c r="IN241" s="148"/>
      <c r="IO241" s="56"/>
      <c r="IP241" s="85"/>
      <c r="IQ241" s="85"/>
      <c r="IR241" s="85"/>
      <c r="IS241" s="148"/>
      <c r="IT241" s="148"/>
      <c r="IU241" s="148"/>
      <c r="IV241" s="148"/>
    </row>
    <row r="242" spans="1:256" s="27" customFormat="1" ht="12.75">
      <c r="B242" s="98"/>
      <c r="C242" s="482"/>
      <c r="D242" s="489" t="s">
        <v>63</v>
      </c>
      <c r="E242" s="489" t="s">
        <v>64</v>
      </c>
      <c r="F242" s="388" t="s">
        <v>105</v>
      </c>
      <c r="G242" s="388" t="s">
        <v>75</v>
      </c>
      <c r="H242" s="388" t="s">
        <v>29</v>
      </c>
      <c r="I242" s="388" t="s">
        <v>75</v>
      </c>
      <c r="J242" s="388" t="s">
        <v>29</v>
      </c>
      <c r="K242" s="91"/>
      <c r="L242" s="91"/>
      <c r="M242" s="91"/>
      <c r="P242" s="113"/>
    </row>
    <row r="243" spans="1:256" s="27" customFormat="1" ht="12.75">
      <c r="B243" s="98"/>
      <c r="C243" s="339" t="s">
        <v>4</v>
      </c>
      <c r="D243" s="349">
        <v>34.5</v>
      </c>
      <c r="E243" s="349">
        <v>55.8</v>
      </c>
      <c r="F243" s="349">
        <f>D243+E243</f>
        <v>90.3</v>
      </c>
      <c r="G243" s="404">
        <v>696.90438914030005</v>
      </c>
      <c r="H243" s="375">
        <v>162.97</v>
      </c>
      <c r="I243" s="375">
        <v>97.356666666699994</v>
      </c>
      <c r="J243" s="375">
        <v>45.53</v>
      </c>
      <c r="K243" s="86"/>
      <c r="L243" s="91"/>
      <c r="M243" s="91"/>
      <c r="P243" s="113"/>
    </row>
    <row r="244" spans="1:256" s="27" customFormat="1" ht="12.75">
      <c r="B244" s="98"/>
      <c r="C244" s="339" t="s">
        <v>5</v>
      </c>
      <c r="D244" s="349">
        <v>22.3</v>
      </c>
      <c r="E244" s="349">
        <v>97.8</v>
      </c>
      <c r="F244" s="349">
        <f t="shared" ref="F244:F254" si="12">D244+E244</f>
        <v>120.1</v>
      </c>
      <c r="G244" s="404">
        <v>54368.666666666701</v>
      </c>
      <c r="H244" s="375">
        <v>106.27</v>
      </c>
      <c r="I244" s="375">
        <v>61.159880239499998</v>
      </c>
      <c r="J244" s="375">
        <v>12.56</v>
      </c>
      <c r="K244" s="86"/>
      <c r="L244" s="91"/>
      <c r="M244" s="91"/>
      <c r="P244" s="113"/>
    </row>
    <row r="245" spans="1:256" s="27" customFormat="1" ht="12.75">
      <c r="B245" s="98"/>
      <c r="C245" s="339" t="s">
        <v>0</v>
      </c>
      <c r="D245" s="349">
        <v>28.5</v>
      </c>
      <c r="E245" s="349">
        <v>47.9</v>
      </c>
      <c r="F245" s="349">
        <f t="shared" si="12"/>
        <v>76.400000000000006</v>
      </c>
      <c r="G245" s="404">
        <v>342.34683026580001</v>
      </c>
      <c r="H245" s="375">
        <v>110.16</v>
      </c>
      <c r="I245" s="375">
        <v>49.240106951900003</v>
      </c>
      <c r="J245" s="375">
        <v>20.02</v>
      </c>
      <c r="K245" s="86"/>
      <c r="L245" s="91"/>
      <c r="M245" s="91"/>
      <c r="P245" s="113"/>
    </row>
    <row r="246" spans="1:256" s="27" customFormat="1" ht="12.75">
      <c r="B246" s="98"/>
      <c r="C246" s="339" t="s">
        <v>2</v>
      </c>
      <c r="D246" s="349">
        <v>21.2</v>
      </c>
      <c r="E246" s="349">
        <v>51.4</v>
      </c>
      <c r="F246" s="349">
        <f t="shared" si="12"/>
        <v>72.599999999999994</v>
      </c>
      <c r="G246" s="404">
        <v>180</v>
      </c>
      <c r="H246" s="375">
        <v>83.66</v>
      </c>
      <c r="I246" s="375">
        <v>46.407681271400001</v>
      </c>
      <c r="J246" s="375">
        <v>28.92</v>
      </c>
      <c r="K246" s="86"/>
      <c r="L246" s="91"/>
      <c r="M246" s="91"/>
      <c r="P246" s="113"/>
    </row>
    <row r="247" spans="1:256" s="27" customFormat="1" ht="12.75">
      <c r="B247" s="98"/>
      <c r="C247" s="339" t="s">
        <v>6</v>
      </c>
      <c r="D247" s="349">
        <v>6.7</v>
      </c>
      <c r="E247" s="349">
        <v>23.3</v>
      </c>
      <c r="F247" s="349">
        <f t="shared" si="12"/>
        <v>30</v>
      </c>
      <c r="G247" s="404">
        <v>164.84</v>
      </c>
      <c r="H247" s="375">
        <v>108.96</v>
      </c>
      <c r="I247" s="375">
        <v>44.171163202099997</v>
      </c>
      <c r="J247" s="375">
        <v>34.61</v>
      </c>
      <c r="K247" s="86"/>
      <c r="L247" s="91"/>
      <c r="M247" s="91"/>
      <c r="P247" s="113"/>
    </row>
    <row r="248" spans="1:256" s="27" customFormat="1" ht="12.75">
      <c r="B248" s="98"/>
      <c r="C248" s="339" t="s">
        <v>7</v>
      </c>
      <c r="D248" s="349">
        <v>9.1</v>
      </c>
      <c r="E248" s="349">
        <v>4.5999999999999996</v>
      </c>
      <c r="F248" s="349">
        <f t="shared" si="12"/>
        <v>13.7</v>
      </c>
      <c r="G248" s="404">
        <v>146.5455357143</v>
      </c>
      <c r="H248" s="375">
        <v>91.39</v>
      </c>
      <c r="I248" s="375">
        <v>44.7</v>
      </c>
      <c r="J248" s="375">
        <v>38.22</v>
      </c>
      <c r="K248" s="86"/>
      <c r="L248" s="91"/>
      <c r="M248" s="91"/>
      <c r="P248" s="113"/>
    </row>
    <row r="249" spans="1:256" s="27" customFormat="1" ht="12.75">
      <c r="B249" s="98"/>
      <c r="C249" s="339" t="s">
        <v>8</v>
      </c>
      <c r="D249" s="349">
        <v>14.9</v>
      </c>
      <c r="E249" s="349">
        <v>14.5</v>
      </c>
      <c r="F249" s="349">
        <f t="shared" si="12"/>
        <v>29.4</v>
      </c>
      <c r="G249" s="404">
        <v>700</v>
      </c>
      <c r="H249" s="375">
        <v>86.17</v>
      </c>
      <c r="I249" s="375">
        <v>48.122222222200001</v>
      </c>
      <c r="J249" s="375">
        <v>7.52</v>
      </c>
      <c r="K249" s="86"/>
      <c r="L249" s="91"/>
      <c r="M249" s="91"/>
      <c r="P249" s="113"/>
    </row>
    <row r="250" spans="1:256" s="27" customFormat="1" ht="12.75">
      <c r="B250" s="98"/>
      <c r="C250" s="339" t="s">
        <v>9</v>
      </c>
      <c r="D250" s="349">
        <v>22.6</v>
      </c>
      <c r="E250" s="349">
        <v>5.6</v>
      </c>
      <c r="F250" s="349">
        <f t="shared" si="12"/>
        <v>28.200000000000003</v>
      </c>
      <c r="G250" s="404">
        <v>256.20970037450002</v>
      </c>
      <c r="H250" s="375">
        <v>83.68</v>
      </c>
      <c r="I250" s="375">
        <v>45</v>
      </c>
      <c r="J250" s="375">
        <v>24.36</v>
      </c>
      <c r="K250" s="86"/>
      <c r="L250" s="91"/>
      <c r="M250" s="91"/>
      <c r="P250" s="113"/>
    </row>
    <row r="251" spans="1:256" s="27" customFormat="1" ht="12.75">
      <c r="B251" s="98"/>
      <c r="C251" s="339" t="s">
        <v>10</v>
      </c>
      <c r="D251" s="349">
        <v>10.9</v>
      </c>
      <c r="E251" s="349">
        <v>22.6</v>
      </c>
      <c r="F251" s="349">
        <f t="shared" si="12"/>
        <v>33.5</v>
      </c>
      <c r="G251" s="404">
        <v>236.2963333333</v>
      </c>
      <c r="H251" s="375">
        <v>132.93</v>
      </c>
      <c r="I251" s="375">
        <v>47.974509803899998</v>
      </c>
      <c r="J251" s="375">
        <v>37.79</v>
      </c>
      <c r="K251" s="86"/>
      <c r="L251" s="91"/>
      <c r="M251" s="91"/>
      <c r="P251" s="113"/>
    </row>
    <row r="252" spans="1:256" s="27" customFormat="1" ht="12.75">
      <c r="B252" s="98"/>
      <c r="C252" s="339" t="s">
        <v>11</v>
      </c>
      <c r="D252" s="349">
        <v>14.4</v>
      </c>
      <c r="E252" s="349">
        <v>42.7</v>
      </c>
      <c r="F252" s="349">
        <f t="shared" si="12"/>
        <v>57.1</v>
      </c>
      <c r="G252" s="404">
        <v>492.68760714289999</v>
      </c>
      <c r="H252" s="375">
        <v>158.63999999999999</v>
      </c>
      <c r="I252" s="375">
        <v>59.541803278700002</v>
      </c>
      <c r="J252" s="375">
        <v>31.41</v>
      </c>
      <c r="K252" s="86"/>
      <c r="L252" s="91"/>
      <c r="M252" s="91"/>
      <c r="P252" s="113"/>
    </row>
    <row r="253" spans="1:256" s="27" customFormat="1" ht="12.75">
      <c r="B253" s="98"/>
      <c r="C253" s="339" t="s">
        <v>12</v>
      </c>
      <c r="D253" s="349">
        <v>14.2</v>
      </c>
      <c r="E253" s="349">
        <v>33.799999999999997</v>
      </c>
      <c r="F253" s="349">
        <f t="shared" si="12"/>
        <v>48</v>
      </c>
      <c r="G253" s="404">
        <v>44123.67</v>
      </c>
      <c r="H253" s="375">
        <v>156.44999999999999</v>
      </c>
      <c r="I253" s="375">
        <v>54.279116465900003</v>
      </c>
      <c r="J253" s="375">
        <v>38.950000000000003</v>
      </c>
      <c r="K253" s="86"/>
      <c r="L253" s="91"/>
      <c r="M253" s="91"/>
      <c r="P253" s="113"/>
    </row>
    <row r="254" spans="1:256" s="27" customFormat="1" ht="12.75">
      <c r="B254" s="98"/>
      <c r="C254" s="343" t="s">
        <v>13</v>
      </c>
      <c r="D254" s="350">
        <v>8</v>
      </c>
      <c r="E254" s="350">
        <v>34.4</v>
      </c>
      <c r="F254" s="485">
        <f t="shared" si="12"/>
        <v>42.4</v>
      </c>
      <c r="G254" s="700">
        <v>370.27499999999998</v>
      </c>
      <c r="H254" s="381">
        <v>136.80000000000001</v>
      </c>
      <c r="I254" s="381">
        <v>67.039903846200005</v>
      </c>
      <c r="J254" s="381">
        <v>34.01</v>
      </c>
      <c r="K254" s="86"/>
      <c r="L254" s="91"/>
      <c r="M254" s="91"/>
      <c r="P254" s="113"/>
    </row>
    <row r="255" spans="1:256" s="27" customFormat="1" ht="12.75">
      <c r="B255" s="98"/>
      <c r="C255" s="56"/>
      <c r="D255" s="644">
        <f>SUM(D243:D254)</f>
        <v>207.29999999999998</v>
      </c>
      <c r="E255" s="644">
        <f>SUM(E243:E254)</f>
        <v>434.40000000000003</v>
      </c>
      <c r="F255" s="644">
        <f>SUM(F243:F254)</f>
        <v>641.69999999999993</v>
      </c>
      <c r="G255" s="646">
        <f>MAX(G243:G254)</f>
        <v>54368.666666666701</v>
      </c>
      <c r="H255" s="646">
        <f>SUMPRODUCT(D243:D254,H243:H254)/SUM(D243:D254)</f>
        <v>119.11028943560062</v>
      </c>
      <c r="I255" s="646">
        <f>MAX(I243:I254)</f>
        <v>97.356666666699994</v>
      </c>
      <c r="J255" s="646">
        <f>SUMPRODUCT(E243:E254,J243:J254)/SUM(E243:E254)</f>
        <v>27.909263351749537</v>
      </c>
      <c r="K255" s="91"/>
      <c r="L255" s="91"/>
      <c r="M255" s="91"/>
      <c r="P255" s="113"/>
    </row>
    <row r="256" spans="1:256" s="91" customFormat="1" ht="12.75">
      <c r="B256" s="102"/>
      <c r="C256" s="56"/>
      <c r="D256" s="644"/>
      <c r="E256" s="644"/>
      <c r="F256" s="644"/>
      <c r="G256" s="646"/>
      <c r="H256" s="646"/>
      <c r="I256" s="645"/>
      <c r="J256" s="646"/>
      <c r="P256" s="114"/>
    </row>
    <row r="257" spans="2:16" s="91" customFormat="1" ht="20.25" customHeight="1">
      <c r="B257" s="102"/>
      <c r="C257" s="62" t="s">
        <v>26</v>
      </c>
      <c r="D257" s="62"/>
      <c r="E257" s="62"/>
      <c r="F257" s="27"/>
      <c r="G257" s="33"/>
      <c r="P257" s="114"/>
    </row>
    <row r="258" spans="2:16" s="91" customFormat="1" ht="11.25" customHeight="1">
      <c r="B258" s="102"/>
      <c r="C258" s="61" t="s">
        <v>139</v>
      </c>
      <c r="D258" s="61"/>
      <c r="E258" s="61"/>
      <c r="F258" s="149"/>
      <c r="G258" s="150"/>
      <c r="H258" s="56"/>
      <c r="I258" s="38"/>
      <c r="P258" s="114"/>
    </row>
    <row r="259" spans="2:16" s="91" customFormat="1" ht="11.25" customHeight="1">
      <c r="B259" s="102"/>
      <c r="C259" s="495"/>
      <c r="D259" s="789" t="s">
        <v>130</v>
      </c>
      <c r="E259" s="789" t="s">
        <v>131</v>
      </c>
      <c r="F259" s="789" t="s">
        <v>201</v>
      </c>
      <c r="G259" s="266"/>
      <c r="H259" s="639"/>
      <c r="I259" s="792" t="s">
        <v>165</v>
      </c>
      <c r="J259" s="792"/>
      <c r="P259" s="114"/>
    </row>
    <row r="260" spans="2:16" s="91" customFormat="1" ht="17.25" customHeight="1">
      <c r="B260" s="102"/>
      <c r="C260" s="496" t="s">
        <v>50</v>
      </c>
      <c r="D260" s="788"/>
      <c r="E260" s="788"/>
      <c r="F260" s="788"/>
      <c r="G260" s="266"/>
      <c r="H260" s="734"/>
      <c r="I260" s="792"/>
      <c r="J260" s="792"/>
      <c r="K260" s="56"/>
      <c r="N260" s="114"/>
    </row>
    <row r="261" spans="2:16" ht="17.25" customHeight="1">
      <c r="C261" s="497">
        <v>42736</v>
      </c>
      <c r="D261" s="498">
        <v>387.13799999999998</v>
      </c>
      <c r="E261" s="499">
        <v>51.09</v>
      </c>
      <c r="F261" s="499">
        <v>51.499553543761998</v>
      </c>
      <c r="G261" s="735" t="s">
        <v>87</v>
      </c>
      <c r="H261" s="639">
        <f>SUM(D261:D291)</f>
        <v>17752.632999999998</v>
      </c>
      <c r="I261" s="736">
        <f>SUMPRODUCT(D261:D291,E261:E291)/H261</f>
        <v>72.317626437723362</v>
      </c>
      <c r="J261" s="737">
        <v>73.5743078746534</v>
      </c>
      <c r="K261" s="702"/>
      <c r="L261" s="702"/>
      <c r="M261" s="702"/>
      <c r="N261" s="38"/>
      <c r="P261" s="56"/>
    </row>
    <row r="262" spans="2:16" ht="11.25" customHeight="1">
      <c r="C262" s="497">
        <v>42737</v>
      </c>
      <c r="D262" s="498">
        <v>504.67599999999999</v>
      </c>
      <c r="E262" s="499">
        <v>60.2</v>
      </c>
      <c r="F262" s="499">
        <v>61.683674884864701</v>
      </c>
      <c r="G262" s="735" t="s">
        <v>88</v>
      </c>
      <c r="H262" s="639">
        <f>SUM(D292:D319)</f>
        <v>14934.918000000005</v>
      </c>
      <c r="I262" s="736">
        <f>SUMPRODUCT(D292:D319,E292:E319)/H262</f>
        <v>52.099980148535117</v>
      </c>
      <c r="J262" s="737">
        <v>52.8447450371362</v>
      </c>
      <c r="K262" s="702"/>
      <c r="L262" s="702"/>
      <c r="M262" s="702"/>
      <c r="N262" s="38"/>
      <c r="P262" s="56"/>
    </row>
    <row r="263" spans="2:16" ht="11.25" customHeight="1">
      <c r="C263" s="497">
        <v>42738</v>
      </c>
      <c r="D263" s="498">
        <v>541.22199999999998</v>
      </c>
      <c r="E263" s="499">
        <v>65.61</v>
      </c>
      <c r="F263" s="499">
        <v>67.413924575213898</v>
      </c>
      <c r="G263" s="735" t="s">
        <v>89</v>
      </c>
      <c r="H263" s="639">
        <f>SUM(D320:D350)</f>
        <v>14722.169999999998</v>
      </c>
      <c r="I263" s="736">
        <f>SUMPRODUCT(D320:D350,E320:E350)/H263</f>
        <v>43.406918972542783</v>
      </c>
      <c r="J263" s="737">
        <v>43.578237301315703</v>
      </c>
      <c r="K263" s="702"/>
      <c r="L263" s="702"/>
      <c r="M263" s="702"/>
      <c r="N263" s="38"/>
      <c r="P263" s="56"/>
    </row>
    <row r="264" spans="2:16" ht="11.25" customHeight="1">
      <c r="C264" s="497">
        <v>42739</v>
      </c>
      <c r="D264" s="498">
        <v>552.88400000000001</v>
      </c>
      <c r="E264" s="499">
        <v>66.290000000000006</v>
      </c>
      <c r="F264" s="499">
        <v>67.396242882064499</v>
      </c>
      <c r="G264" s="735" t="s">
        <v>90</v>
      </c>
      <c r="H264" s="639">
        <f>SUM(D351:D380)</f>
        <v>13782.690000000002</v>
      </c>
      <c r="I264" s="736">
        <f>SUMPRODUCT(D351:D380,E351:E380)/H264</f>
        <v>43.794303714296689</v>
      </c>
      <c r="J264" s="737">
        <v>43.942157303907898</v>
      </c>
      <c r="K264" s="702"/>
      <c r="L264" s="702"/>
      <c r="M264" s="702"/>
      <c r="N264" s="38"/>
      <c r="P264" s="56"/>
    </row>
    <row r="265" spans="2:16" ht="11.25" customHeight="1">
      <c r="C265" s="497">
        <v>42740</v>
      </c>
      <c r="D265" s="498">
        <v>558.05200000000002</v>
      </c>
      <c r="E265" s="499">
        <v>64.78</v>
      </c>
      <c r="F265" s="499">
        <v>66.056473527320307</v>
      </c>
      <c r="G265" s="735" t="s">
        <v>91</v>
      </c>
      <c r="H265" s="639">
        <f>SUM(D381:D411)</f>
        <v>15531.547000000002</v>
      </c>
      <c r="I265" s="736">
        <f>SUMPRODUCT(D381:D411,E381:E411)/H265</f>
        <v>47.383299518071183</v>
      </c>
      <c r="J265" s="737">
        <v>47.579971946704198</v>
      </c>
      <c r="K265" s="702"/>
      <c r="L265" s="702"/>
      <c r="M265" s="702"/>
      <c r="N265" s="38"/>
      <c r="P265" s="56"/>
    </row>
    <row r="266" spans="2:16" ht="11.25" customHeight="1">
      <c r="C266" s="497">
        <v>42741</v>
      </c>
      <c r="D266" s="498">
        <v>464.75299999999999</v>
      </c>
      <c r="E266" s="499">
        <v>64.63</v>
      </c>
      <c r="F266" s="499">
        <v>65.772567718879998</v>
      </c>
      <c r="G266" s="735" t="s">
        <v>92</v>
      </c>
      <c r="H266" s="639">
        <f>SUM(D412:D441)</f>
        <v>17052.591999999997</v>
      </c>
      <c r="I266" s="736">
        <f>SUMPRODUCT(D412:D441,E412:E441)/H266</f>
        <v>50.485780771626978</v>
      </c>
      <c r="J266" s="737">
        <v>50.802341746680398</v>
      </c>
      <c r="K266" s="702"/>
      <c r="L266" s="702"/>
      <c r="M266" s="702"/>
      <c r="N266" s="38"/>
      <c r="P266" s="56"/>
    </row>
    <row r="267" spans="2:16" ht="11.25" customHeight="1">
      <c r="C267" s="497">
        <v>42742</v>
      </c>
      <c r="D267" s="498">
        <v>506.88400000000001</v>
      </c>
      <c r="E267" s="499">
        <v>65.11</v>
      </c>
      <c r="F267" s="499">
        <v>66.098416835890205</v>
      </c>
      <c r="G267" s="735" t="s">
        <v>93</v>
      </c>
      <c r="H267" s="639">
        <f>SUM(D442:D472)</f>
        <v>17696.207999999995</v>
      </c>
      <c r="I267" s="736">
        <f>SUMPRODUCT(D442:D472,E442:E472)/H267</f>
        <v>48.800714724307063</v>
      </c>
      <c r="J267" s="737">
        <v>49.176531124771103</v>
      </c>
      <c r="K267" s="702"/>
      <c r="L267" s="702"/>
      <c r="M267" s="702"/>
      <c r="N267" s="38"/>
      <c r="P267" s="56"/>
    </row>
    <row r="268" spans="2:16" ht="11.25" customHeight="1">
      <c r="C268" s="497">
        <v>42743</v>
      </c>
      <c r="D268" s="498">
        <v>484.69799999999998</v>
      </c>
      <c r="E268" s="499">
        <v>59.98</v>
      </c>
      <c r="F268" s="499">
        <v>60.966314964521302</v>
      </c>
      <c r="G268" s="735" t="s">
        <v>94</v>
      </c>
      <c r="H268" s="639">
        <f>SUM(D473:D503)</f>
        <v>16569.186999999998</v>
      </c>
      <c r="I268" s="736">
        <f>SUMPRODUCT(D473:D503,E473:E503)/H268</f>
        <v>47.746513628580594</v>
      </c>
      <c r="J268" s="737">
        <v>48.1303753373532</v>
      </c>
      <c r="K268" s="702"/>
      <c r="L268" s="702"/>
      <c r="M268" s="702"/>
      <c r="N268" s="38"/>
      <c r="P268" s="56"/>
    </row>
    <row r="269" spans="2:16" ht="11.25" customHeight="1">
      <c r="C269" s="497">
        <v>42744</v>
      </c>
      <c r="D269" s="498">
        <v>587.39800000000002</v>
      </c>
      <c r="E269" s="499">
        <v>70.3</v>
      </c>
      <c r="F269" s="499">
        <v>72.166488701386697</v>
      </c>
      <c r="G269" s="735" t="s">
        <v>95</v>
      </c>
      <c r="H269" s="639">
        <f>SUM(D504:D533)</f>
        <v>15028.866999999998</v>
      </c>
      <c r="I269" s="736">
        <f>SUMPRODUCT(D504:D533,E504:E533)/H269</f>
        <v>49.356279698263357</v>
      </c>
      <c r="J269" s="737">
        <v>49.595573543409699</v>
      </c>
      <c r="K269" s="702"/>
      <c r="L269" s="702"/>
      <c r="M269" s="702"/>
      <c r="N269" s="38"/>
      <c r="P269" s="56"/>
    </row>
    <row r="270" spans="2:16" ht="11.25" customHeight="1">
      <c r="C270" s="497">
        <v>42745</v>
      </c>
      <c r="D270" s="498">
        <v>597.73500000000001</v>
      </c>
      <c r="E270" s="499">
        <v>65.67</v>
      </c>
      <c r="F270" s="499">
        <v>66.954268500663702</v>
      </c>
      <c r="G270" s="735" t="s">
        <v>96</v>
      </c>
      <c r="H270" s="639">
        <f>SUM(D534:D564)</f>
        <v>15589.267000000002</v>
      </c>
      <c r="I270" s="736">
        <f>SUMPRODUCT(D534:D564,E534:E564)/H270</f>
        <v>57.006437762596526</v>
      </c>
      <c r="J270" s="737">
        <v>57.598634567285103</v>
      </c>
      <c r="K270" s="702"/>
      <c r="L270" s="702"/>
      <c r="M270" s="702"/>
      <c r="N270" s="38"/>
      <c r="P270" s="56"/>
    </row>
    <row r="271" spans="2:16" ht="11.25" customHeight="1">
      <c r="C271" s="497">
        <v>42746</v>
      </c>
      <c r="D271" s="498">
        <v>623.18700000000001</v>
      </c>
      <c r="E271" s="499">
        <v>72.89</v>
      </c>
      <c r="F271" s="499">
        <v>74.095562671807102</v>
      </c>
      <c r="G271" s="735" t="s">
        <v>97</v>
      </c>
      <c r="H271" s="639">
        <f>SUM(D565:D594)</f>
        <v>16556.882999999998</v>
      </c>
      <c r="I271" s="736">
        <f>SUMPRODUCT(D565:D594,E565:E594)/H271</f>
        <v>59.630204340394265</v>
      </c>
      <c r="J271" s="737">
        <v>60.530396845772501</v>
      </c>
      <c r="K271" s="702"/>
      <c r="L271" s="702"/>
      <c r="M271" s="702"/>
      <c r="N271" s="38"/>
      <c r="P271" s="56"/>
    </row>
    <row r="272" spans="2:16" ht="11.25" customHeight="1">
      <c r="C272" s="497">
        <v>42747</v>
      </c>
      <c r="D272" s="498">
        <v>615.50900000000001</v>
      </c>
      <c r="E272" s="499">
        <v>75.28</v>
      </c>
      <c r="F272" s="499">
        <v>76.423896272236107</v>
      </c>
      <c r="G272" s="735" t="s">
        <v>98</v>
      </c>
      <c r="H272" s="639">
        <f>SUM(D595:D625)</f>
        <v>16997.382999999998</v>
      </c>
      <c r="I272" s="736">
        <f>SUMPRODUCT(D595:D625,E595:E625)/H272</f>
        <v>59.212247006495062</v>
      </c>
      <c r="J272" s="737">
        <v>60.459691332331602</v>
      </c>
      <c r="K272" s="702"/>
      <c r="L272" s="702"/>
      <c r="M272" s="702"/>
      <c r="N272" s="38"/>
      <c r="P272" s="56"/>
    </row>
    <row r="273" spans="2:16" ht="11.25" customHeight="1">
      <c r="C273" s="497">
        <v>42748</v>
      </c>
      <c r="D273" s="498">
        <v>616.82000000000005</v>
      </c>
      <c r="E273" s="499">
        <v>68.13</v>
      </c>
      <c r="F273" s="499">
        <v>69.167783328597807</v>
      </c>
      <c r="G273" s="266"/>
      <c r="H273" s="639">
        <f>SUM(H261:H272)</f>
        <v>192214.345</v>
      </c>
      <c r="I273" s="640"/>
      <c r="J273" s="639"/>
      <c r="K273" s="704"/>
      <c r="L273" s="702"/>
      <c r="M273" s="702"/>
      <c r="N273" s="38"/>
      <c r="P273" s="56"/>
    </row>
    <row r="274" spans="2:16" ht="11.25" customHeight="1">
      <c r="C274" s="497">
        <v>42749</v>
      </c>
      <c r="D274" s="498">
        <v>558.64200000000005</v>
      </c>
      <c r="E274" s="499">
        <v>65</v>
      </c>
      <c r="F274" s="499">
        <v>65.425382249551006</v>
      </c>
      <c r="G274" s="703"/>
      <c r="H274" s="701"/>
      <c r="I274" s="701"/>
      <c r="J274" s="702"/>
      <c r="K274" s="705"/>
      <c r="L274" s="704"/>
      <c r="M274" s="702"/>
      <c r="N274" s="38"/>
      <c r="P274" s="56"/>
    </row>
    <row r="275" spans="2:16" ht="11.25" customHeight="1">
      <c r="B275" s="99" t="s">
        <v>39</v>
      </c>
      <c r="C275" s="497">
        <v>42750</v>
      </c>
      <c r="D275" s="498">
        <v>505.70499999999998</v>
      </c>
      <c r="E275" s="499">
        <v>61.44</v>
      </c>
      <c r="F275" s="499">
        <v>62.031007335725299</v>
      </c>
      <c r="G275" s="703"/>
      <c r="H275" s="701"/>
      <c r="I275" s="701"/>
      <c r="J275" s="706"/>
      <c r="K275" s="705"/>
      <c r="L275" s="702"/>
      <c r="M275" s="702"/>
      <c r="N275" s="38"/>
      <c r="P275" s="56"/>
    </row>
    <row r="276" spans="2:16" ht="11.25" customHeight="1">
      <c r="C276" s="497">
        <v>42751</v>
      </c>
      <c r="D276" s="498">
        <v>612.94299999999998</v>
      </c>
      <c r="E276" s="499">
        <v>68.48</v>
      </c>
      <c r="F276" s="499">
        <v>70.182979853541696</v>
      </c>
      <c r="G276" s="703"/>
      <c r="H276" s="701"/>
      <c r="I276" s="701"/>
      <c r="J276" s="702"/>
      <c r="K276" s="705"/>
      <c r="L276" s="702"/>
      <c r="M276" s="702"/>
      <c r="N276" s="38"/>
      <c r="P276" s="56"/>
    </row>
    <row r="277" spans="2:16" ht="11.25" customHeight="1">
      <c r="C277" s="497">
        <v>42752</v>
      </c>
      <c r="D277" s="498">
        <v>627.23900000000003</v>
      </c>
      <c r="E277" s="499">
        <v>72.39</v>
      </c>
      <c r="F277" s="499">
        <v>73.752542173377407</v>
      </c>
      <c r="G277" s="703"/>
      <c r="H277" s="701"/>
      <c r="I277" s="701"/>
      <c r="J277" s="702"/>
      <c r="K277" s="705"/>
      <c r="L277" s="702"/>
      <c r="M277" s="702"/>
      <c r="N277" s="38"/>
      <c r="P277" s="56"/>
    </row>
    <row r="278" spans="2:16" ht="11.25" customHeight="1">
      <c r="C278" s="497">
        <v>42753</v>
      </c>
      <c r="D278" s="498">
        <v>649.68700000000001</v>
      </c>
      <c r="E278" s="499">
        <v>78.83</v>
      </c>
      <c r="F278" s="499">
        <v>80.331296039049505</v>
      </c>
      <c r="G278" s="703"/>
      <c r="H278" s="701"/>
      <c r="I278" s="701"/>
      <c r="J278" s="702"/>
      <c r="K278" s="705"/>
      <c r="L278" s="702"/>
      <c r="M278" s="702"/>
      <c r="N278" s="38"/>
      <c r="P278" s="56"/>
    </row>
    <row r="279" spans="2:16" ht="11.25" customHeight="1">
      <c r="C279" s="497">
        <v>42754</v>
      </c>
      <c r="D279" s="498">
        <v>631.98900000000003</v>
      </c>
      <c r="E279" s="499">
        <v>85.79</v>
      </c>
      <c r="F279" s="499">
        <v>87.301952740314206</v>
      </c>
      <c r="G279" s="703"/>
      <c r="H279" s="701"/>
      <c r="I279" s="701"/>
      <c r="J279" s="702"/>
      <c r="K279" s="705"/>
      <c r="L279" s="702"/>
      <c r="M279" s="702"/>
      <c r="N279" s="38"/>
      <c r="P279" s="56"/>
    </row>
    <row r="280" spans="2:16" ht="11.25" customHeight="1">
      <c r="C280" s="497">
        <v>42755</v>
      </c>
      <c r="D280" s="498">
        <v>632.81600000000003</v>
      </c>
      <c r="E280" s="499">
        <v>88</v>
      </c>
      <c r="F280" s="499">
        <v>89.603767211720097</v>
      </c>
      <c r="G280" s="703"/>
      <c r="H280" s="701"/>
      <c r="I280" s="701"/>
      <c r="J280" s="702"/>
      <c r="K280" s="705"/>
      <c r="L280" s="702"/>
      <c r="M280" s="702"/>
      <c r="N280" s="38"/>
      <c r="P280" s="56"/>
    </row>
    <row r="281" spans="2:16" ht="11.25" customHeight="1">
      <c r="C281" s="497">
        <v>42756</v>
      </c>
      <c r="D281" s="498">
        <v>535.01400000000001</v>
      </c>
      <c r="E281" s="499">
        <v>79.010000000000005</v>
      </c>
      <c r="F281" s="499">
        <v>79.692665688129395</v>
      </c>
      <c r="G281" s="703"/>
      <c r="H281" s="701"/>
      <c r="I281" s="701"/>
      <c r="J281" s="702"/>
      <c r="K281" s="705"/>
      <c r="L281" s="702"/>
      <c r="M281" s="702"/>
      <c r="N281" s="38"/>
      <c r="P281" s="56"/>
    </row>
    <row r="282" spans="2:16" ht="11.25" customHeight="1">
      <c r="C282" s="497">
        <v>42757</v>
      </c>
      <c r="D282" s="498">
        <v>535.83399999999995</v>
      </c>
      <c r="E282" s="499">
        <v>72.069999999999993</v>
      </c>
      <c r="F282" s="499">
        <v>72.723251646099598</v>
      </c>
      <c r="G282" s="703"/>
      <c r="H282" s="701"/>
      <c r="I282" s="701"/>
      <c r="J282" s="702"/>
      <c r="K282" s="705"/>
      <c r="L282" s="702"/>
      <c r="M282" s="702"/>
      <c r="N282" s="38"/>
      <c r="P282" s="56"/>
    </row>
    <row r="283" spans="2:16" ht="11.25" customHeight="1">
      <c r="C283" s="497">
        <v>42758</v>
      </c>
      <c r="D283" s="498">
        <v>633.03200000000004</v>
      </c>
      <c r="E283" s="499">
        <v>83.85</v>
      </c>
      <c r="F283" s="499">
        <v>85.764988983590499</v>
      </c>
      <c r="G283" s="703"/>
      <c r="H283" s="701"/>
      <c r="I283" s="701"/>
      <c r="J283" s="702"/>
      <c r="K283" s="705"/>
      <c r="L283" s="702"/>
      <c r="M283" s="702"/>
      <c r="N283" s="38"/>
      <c r="P283" s="56"/>
    </row>
    <row r="284" spans="2:16" ht="11.25" customHeight="1">
      <c r="C284" s="497">
        <v>42759</v>
      </c>
      <c r="D284" s="498">
        <v>631.63400000000001</v>
      </c>
      <c r="E284" s="499">
        <v>87.9</v>
      </c>
      <c r="F284" s="499">
        <v>89.148677176497301</v>
      </c>
      <c r="G284" s="703"/>
      <c r="H284" s="701"/>
      <c r="I284" s="701"/>
      <c r="J284" s="702"/>
      <c r="K284" s="705"/>
      <c r="L284" s="702"/>
      <c r="M284" s="702"/>
      <c r="N284" s="38"/>
      <c r="P284" s="56"/>
    </row>
    <row r="285" spans="2:16" ht="11.25" customHeight="1">
      <c r="C285" s="497">
        <v>42760</v>
      </c>
      <c r="D285" s="498">
        <v>630.173</v>
      </c>
      <c r="E285" s="499">
        <v>91.88</v>
      </c>
      <c r="F285" s="499">
        <v>92.893739985212306</v>
      </c>
      <c r="G285" s="703"/>
      <c r="H285" s="701"/>
      <c r="I285" s="701"/>
      <c r="J285" s="702"/>
      <c r="K285" s="705"/>
      <c r="L285" s="702"/>
      <c r="M285" s="702"/>
      <c r="N285" s="38"/>
      <c r="P285" s="56"/>
    </row>
    <row r="286" spans="2:16">
      <c r="C286" s="497">
        <v>42761</v>
      </c>
      <c r="D286" s="498">
        <v>635.73599999999999</v>
      </c>
      <c r="E286" s="499">
        <v>87.88</v>
      </c>
      <c r="F286" s="499">
        <v>88.503907813020504</v>
      </c>
      <c r="G286" s="703"/>
      <c r="H286" s="701"/>
      <c r="I286" s="701"/>
      <c r="J286" s="702"/>
      <c r="K286" s="705"/>
      <c r="L286" s="702"/>
      <c r="M286" s="702"/>
      <c r="N286" s="38"/>
      <c r="P286" s="56"/>
    </row>
    <row r="287" spans="2:16">
      <c r="C287" s="497">
        <v>42762</v>
      </c>
      <c r="D287" s="498">
        <v>616.89400000000001</v>
      </c>
      <c r="E287" s="499">
        <v>75.930000000000007</v>
      </c>
      <c r="F287" s="499">
        <v>76.830665401277898</v>
      </c>
      <c r="G287" s="703"/>
      <c r="H287" s="701"/>
      <c r="I287" s="701"/>
      <c r="J287" s="702"/>
      <c r="K287" s="705"/>
      <c r="L287" s="702"/>
      <c r="M287" s="702"/>
      <c r="N287" s="38"/>
      <c r="P287" s="56"/>
    </row>
    <row r="288" spans="2:16">
      <c r="C288" s="497">
        <v>42763</v>
      </c>
      <c r="D288" s="498">
        <v>557.64300000000003</v>
      </c>
      <c r="E288" s="499">
        <v>61.42</v>
      </c>
      <c r="F288" s="499">
        <v>61.9299418541761</v>
      </c>
      <c r="G288" s="703"/>
      <c r="H288" s="701"/>
      <c r="I288" s="701"/>
      <c r="J288" s="702"/>
      <c r="K288" s="705"/>
      <c r="L288" s="702"/>
      <c r="M288" s="702"/>
      <c r="N288" s="38"/>
      <c r="P288" s="56"/>
    </row>
    <row r="289" spans="2:16">
      <c r="C289" s="497">
        <v>42764</v>
      </c>
      <c r="D289" s="498">
        <v>509.87599999999998</v>
      </c>
      <c r="E289" s="499">
        <v>62.3</v>
      </c>
      <c r="F289" s="499">
        <v>63.3216055162125</v>
      </c>
      <c r="G289" s="703"/>
      <c r="H289" s="701"/>
      <c r="I289" s="701"/>
      <c r="J289" s="702"/>
      <c r="K289" s="705"/>
      <c r="L289" s="702"/>
      <c r="M289" s="702"/>
      <c r="N289" s="38"/>
      <c r="P289" s="56"/>
    </row>
    <row r="290" spans="2:16">
      <c r="C290" s="497">
        <v>42765</v>
      </c>
      <c r="D290" s="498">
        <v>612.98900000000003</v>
      </c>
      <c r="E290" s="499">
        <v>70.81</v>
      </c>
      <c r="F290" s="499">
        <v>72.568260146020805</v>
      </c>
      <c r="G290" s="703"/>
      <c r="H290" s="701"/>
      <c r="I290" s="701"/>
      <c r="J290" s="702"/>
      <c r="K290" s="705"/>
      <c r="L290" s="702"/>
      <c r="M290" s="702"/>
      <c r="N290" s="38"/>
      <c r="P290" s="56"/>
    </row>
    <row r="291" spans="2:16">
      <c r="C291" s="497">
        <v>42766</v>
      </c>
      <c r="D291" s="498">
        <v>593.83100000000002</v>
      </c>
      <c r="E291" s="499">
        <v>73.27</v>
      </c>
      <c r="F291" s="499">
        <v>74.982962510089706</v>
      </c>
      <c r="G291" s="703"/>
      <c r="H291" s="701"/>
      <c r="I291" s="701"/>
      <c r="J291" s="702"/>
      <c r="K291" s="705"/>
      <c r="L291" s="702"/>
      <c r="M291" s="702"/>
      <c r="N291" s="38"/>
      <c r="P291" s="56"/>
    </row>
    <row r="292" spans="2:16">
      <c r="C292" s="497">
        <v>42767</v>
      </c>
      <c r="D292" s="498">
        <v>610.95399999999995</v>
      </c>
      <c r="E292" s="499">
        <v>69.09</v>
      </c>
      <c r="F292" s="499">
        <v>70.082156859424501</v>
      </c>
      <c r="G292" s="703"/>
      <c r="H292" s="701"/>
      <c r="I292" s="701"/>
      <c r="J292" s="702"/>
      <c r="K292" s="702"/>
      <c r="L292" s="702"/>
      <c r="M292" s="702"/>
      <c r="N292" s="38"/>
      <c r="P292" s="56"/>
    </row>
    <row r="293" spans="2:16">
      <c r="C293" s="497">
        <v>42768</v>
      </c>
      <c r="D293" s="498">
        <v>612.36</v>
      </c>
      <c r="E293" s="499">
        <v>49.02</v>
      </c>
      <c r="F293" s="499">
        <v>50.1530085974466</v>
      </c>
      <c r="G293" s="703"/>
      <c r="H293" s="701"/>
      <c r="I293" s="701"/>
      <c r="J293" s="702"/>
      <c r="K293" s="702"/>
      <c r="L293" s="702"/>
      <c r="M293" s="702"/>
      <c r="N293" s="38"/>
      <c r="P293" s="56"/>
    </row>
    <row r="294" spans="2:16">
      <c r="C294" s="497">
        <v>42769</v>
      </c>
      <c r="D294" s="498">
        <v>578.03499999999997</v>
      </c>
      <c r="E294" s="499">
        <v>47.77</v>
      </c>
      <c r="F294" s="499">
        <v>48.883592502348598</v>
      </c>
      <c r="G294" s="703"/>
      <c r="H294" s="701"/>
      <c r="I294" s="701"/>
      <c r="J294" s="702"/>
      <c r="K294" s="702"/>
      <c r="L294" s="702"/>
      <c r="M294" s="702"/>
      <c r="N294" s="38"/>
      <c r="P294" s="56"/>
    </row>
    <row r="295" spans="2:16">
      <c r="C295" s="497">
        <v>42770</v>
      </c>
      <c r="D295" s="498">
        <v>517.97799999999995</v>
      </c>
      <c r="E295" s="499">
        <v>44.25</v>
      </c>
      <c r="F295" s="499">
        <v>44.820412225957497</v>
      </c>
      <c r="G295" s="703"/>
      <c r="H295" s="701"/>
      <c r="I295" s="701"/>
      <c r="J295" s="702"/>
      <c r="K295" s="702"/>
      <c r="L295" s="702"/>
      <c r="M295" s="702"/>
      <c r="N295" s="38"/>
      <c r="P295" s="56"/>
    </row>
    <row r="296" spans="2:16">
      <c r="C296" s="497">
        <v>42771</v>
      </c>
      <c r="D296" s="498">
        <v>499.75599999999997</v>
      </c>
      <c r="E296" s="499">
        <v>29.76</v>
      </c>
      <c r="F296" s="499">
        <v>29.908849820298499</v>
      </c>
      <c r="G296" s="703"/>
      <c r="H296" s="701"/>
      <c r="I296" s="701"/>
      <c r="J296" s="702"/>
      <c r="K296" s="702"/>
      <c r="L296" s="702"/>
      <c r="M296" s="702"/>
      <c r="N296" s="38"/>
      <c r="P296" s="56"/>
    </row>
    <row r="297" spans="2:16">
      <c r="C297" s="497">
        <v>42772</v>
      </c>
      <c r="D297" s="498">
        <v>535.31399999999996</v>
      </c>
      <c r="E297" s="499">
        <v>49.66</v>
      </c>
      <c r="F297" s="499">
        <v>50.546263565440498</v>
      </c>
      <c r="G297" s="703"/>
      <c r="H297" s="701"/>
      <c r="I297" s="701"/>
      <c r="J297" s="702"/>
      <c r="K297" s="702"/>
      <c r="L297" s="702"/>
      <c r="M297" s="702"/>
      <c r="N297" s="38"/>
      <c r="P297" s="56"/>
    </row>
    <row r="298" spans="2:16">
      <c r="C298" s="497">
        <v>42773</v>
      </c>
      <c r="D298" s="498">
        <v>541.11800000000005</v>
      </c>
      <c r="E298" s="499">
        <v>55.46</v>
      </c>
      <c r="F298" s="499">
        <v>56.4130773196283</v>
      </c>
      <c r="G298" s="703"/>
      <c r="H298" s="701"/>
      <c r="I298" s="701"/>
      <c r="J298" s="702"/>
      <c r="K298" s="702"/>
      <c r="L298" s="702"/>
      <c r="M298" s="702"/>
      <c r="N298" s="38"/>
      <c r="P298" s="56"/>
    </row>
    <row r="299" spans="2:16">
      <c r="C299" s="497">
        <v>42774</v>
      </c>
      <c r="D299" s="498">
        <v>567.20600000000002</v>
      </c>
      <c r="E299" s="499">
        <v>55.43</v>
      </c>
      <c r="F299" s="499">
        <v>56.314025092123401</v>
      </c>
      <c r="G299" s="703"/>
      <c r="H299" s="701"/>
      <c r="I299" s="701"/>
      <c r="J299" s="702"/>
      <c r="K299" s="702"/>
      <c r="L299" s="702"/>
      <c r="M299" s="702"/>
      <c r="N299" s="38"/>
      <c r="P299" s="56"/>
    </row>
    <row r="300" spans="2:16">
      <c r="C300" s="497">
        <v>42775</v>
      </c>
      <c r="D300" s="498">
        <v>560.41600000000005</v>
      </c>
      <c r="E300" s="499">
        <v>61.11</v>
      </c>
      <c r="F300" s="499">
        <v>62.331408281076797</v>
      </c>
      <c r="G300" s="703"/>
      <c r="H300" s="701"/>
      <c r="I300" s="701"/>
      <c r="J300" s="702"/>
      <c r="K300" s="702"/>
      <c r="L300" s="702"/>
      <c r="M300" s="702"/>
      <c r="N300" s="38"/>
      <c r="P300" s="56"/>
    </row>
    <row r="301" spans="2:16">
      <c r="C301" s="497">
        <v>42776</v>
      </c>
      <c r="D301" s="498">
        <v>569.38499999999999</v>
      </c>
      <c r="E301" s="499">
        <v>64.47</v>
      </c>
      <c r="F301" s="499">
        <v>65.705496293166902</v>
      </c>
      <c r="G301" s="703"/>
      <c r="H301" s="701"/>
      <c r="I301" s="701"/>
      <c r="J301" s="702"/>
      <c r="K301" s="702"/>
      <c r="L301" s="702"/>
      <c r="M301" s="702"/>
      <c r="N301" s="38"/>
      <c r="P301" s="56"/>
    </row>
    <row r="302" spans="2:16">
      <c r="C302" s="497">
        <v>42777</v>
      </c>
      <c r="D302" s="498">
        <v>485.21100000000001</v>
      </c>
      <c r="E302" s="499">
        <v>54.05</v>
      </c>
      <c r="F302" s="499">
        <v>54.438228482488299</v>
      </c>
      <c r="G302" s="703"/>
      <c r="H302" s="701"/>
      <c r="I302" s="701"/>
      <c r="J302" s="702"/>
      <c r="K302" s="702"/>
      <c r="L302" s="702"/>
      <c r="M302" s="702"/>
      <c r="N302" s="38"/>
      <c r="P302" s="56"/>
    </row>
    <row r="303" spans="2:16">
      <c r="C303" s="497">
        <v>42778</v>
      </c>
      <c r="D303" s="498">
        <v>467.245</v>
      </c>
      <c r="E303" s="499">
        <v>42.78</v>
      </c>
      <c r="F303" s="499">
        <v>42.880532232990603</v>
      </c>
      <c r="G303" s="703"/>
      <c r="H303" s="701"/>
      <c r="I303" s="701"/>
      <c r="J303" s="702"/>
      <c r="K303" s="702"/>
      <c r="L303" s="702"/>
      <c r="M303" s="702"/>
      <c r="N303" s="38"/>
      <c r="P303" s="56"/>
    </row>
    <row r="304" spans="2:16">
      <c r="B304" s="99" t="s">
        <v>40</v>
      </c>
      <c r="C304" s="497">
        <v>42779</v>
      </c>
      <c r="D304" s="498">
        <v>558.351</v>
      </c>
      <c r="E304" s="499">
        <v>51.39</v>
      </c>
      <c r="F304" s="499">
        <v>52.356048459429502</v>
      </c>
      <c r="G304" s="703"/>
      <c r="H304" s="701"/>
      <c r="I304" s="701"/>
      <c r="J304" s="702"/>
      <c r="K304" s="702"/>
      <c r="L304" s="702"/>
      <c r="M304" s="702"/>
      <c r="N304" s="38"/>
      <c r="P304" s="56"/>
    </row>
    <row r="305" spans="3:16">
      <c r="C305" s="497">
        <v>42780</v>
      </c>
      <c r="D305" s="498">
        <v>567.63499999999999</v>
      </c>
      <c r="E305" s="499">
        <v>56.17</v>
      </c>
      <c r="F305" s="499">
        <v>57.301877941591997</v>
      </c>
      <c r="G305" s="703"/>
      <c r="H305" s="701"/>
      <c r="I305" s="701"/>
      <c r="J305" s="702"/>
      <c r="K305" s="702"/>
      <c r="L305" s="702"/>
      <c r="M305" s="702"/>
      <c r="N305" s="38"/>
      <c r="P305" s="56"/>
    </row>
    <row r="306" spans="3:16">
      <c r="C306" s="497">
        <v>42781</v>
      </c>
      <c r="D306" s="498">
        <v>574.93899999999996</v>
      </c>
      <c r="E306" s="499">
        <v>56.58</v>
      </c>
      <c r="F306" s="499">
        <v>57.737463471075898</v>
      </c>
      <c r="G306" s="703"/>
      <c r="H306" s="701"/>
      <c r="I306" s="701"/>
      <c r="J306" s="702"/>
      <c r="K306" s="702"/>
      <c r="L306" s="702"/>
      <c r="M306" s="702"/>
      <c r="N306" s="38"/>
      <c r="P306" s="56"/>
    </row>
    <row r="307" spans="3:16">
      <c r="C307" s="497">
        <v>42782</v>
      </c>
      <c r="D307" s="498">
        <v>568.62900000000002</v>
      </c>
      <c r="E307" s="499">
        <v>57.25</v>
      </c>
      <c r="F307" s="499">
        <v>58.341866336275601</v>
      </c>
      <c r="G307" s="703"/>
      <c r="H307" s="701"/>
      <c r="I307" s="701"/>
      <c r="J307" s="702"/>
      <c r="K307" s="702"/>
      <c r="L307" s="702"/>
      <c r="M307" s="702"/>
      <c r="N307" s="38"/>
      <c r="P307" s="56"/>
    </row>
    <row r="308" spans="3:16">
      <c r="C308" s="497">
        <v>42783</v>
      </c>
      <c r="D308" s="498">
        <v>565.06500000000005</v>
      </c>
      <c r="E308" s="499">
        <v>59.56</v>
      </c>
      <c r="F308" s="499">
        <v>60.317972474867602</v>
      </c>
      <c r="G308" s="703"/>
      <c r="H308" s="701"/>
      <c r="I308" s="701"/>
      <c r="J308" s="702"/>
      <c r="K308" s="702"/>
      <c r="L308" s="702"/>
      <c r="M308" s="702"/>
      <c r="N308" s="38"/>
      <c r="P308" s="56"/>
    </row>
    <row r="309" spans="3:16">
      <c r="C309" s="497">
        <v>42784</v>
      </c>
      <c r="D309" s="498">
        <v>494.37200000000001</v>
      </c>
      <c r="E309" s="499">
        <v>54.12</v>
      </c>
      <c r="F309" s="499">
        <v>54.536174294172397</v>
      </c>
      <c r="G309" s="703"/>
      <c r="H309" s="701"/>
      <c r="I309" s="701"/>
      <c r="J309" s="702"/>
      <c r="K309" s="702"/>
      <c r="L309" s="702"/>
      <c r="M309" s="702"/>
      <c r="N309" s="38"/>
      <c r="P309" s="56"/>
    </row>
    <row r="310" spans="3:16">
      <c r="C310" s="497">
        <v>42785</v>
      </c>
      <c r="D310" s="498">
        <v>432.18799999999999</v>
      </c>
      <c r="E310" s="499">
        <v>46.23</v>
      </c>
      <c r="F310" s="499">
        <v>46.841557076809202</v>
      </c>
      <c r="G310" s="703"/>
      <c r="H310" s="701"/>
      <c r="I310" s="701"/>
      <c r="J310" s="702"/>
      <c r="K310" s="702"/>
      <c r="L310" s="702"/>
      <c r="M310" s="702"/>
      <c r="N310" s="38"/>
      <c r="P310" s="56"/>
    </row>
    <row r="311" spans="3:16">
      <c r="C311" s="497">
        <v>42786</v>
      </c>
      <c r="D311" s="498">
        <v>541.25900000000001</v>
      </c>
      <c r="E311" s="499">
        <v>52.74</v>
      </c>
      <c r="F311" s="499">
        <v>54.150533016667801</v>
      </c>
      <c r="G311" s="703"/>
      <c r="H311" s="701"/>
      <c r="I311" s="701"/>
      <c r="J311" s="702"/>
      <c r="K311" s="702"/>
      <c r="L311" s="702"/>
      <c r="M311" s="702"/>
      <c r="N311" s="38"/>
      <c r="P311" s="56"/>
    </row>
    <row r="312" spans="3:16">
      <c r="C312" s="497">
        <v>42787</v>
      </c>
      <c r="D312" s="498">
        <v>538.70500000000004</v>
      </c>
      <c r="E312" s="499">
        <v>51.41</v>
      </c>
      <c r="F312" s="499">
        <v>52.443654559508097</v>
      </c>
      <c r="G312" s="703"/>
      <c r="H312" s="701"/>
      <c r="I312" s="701"/>
      <c r="J312" s="702"/>
      <c r="K312" s="702"/>
      <c r="L312" s="702"/>
      <c r="M312" s="702"/>
      <c r="N312" s="38"/>
      <c r="P312" s="56"/>
    </row>
    <row r="313" spans="3:16">
      <c r="C313" s="497">
        <v>42788</v>
      </c>
      <c r="D313" s="498">
        <v>534.78800000000001</v>
      </c>
      <c r="E313" s="499">
        <v>52.38</v>
      </c>
      <c r="F313" s="499">
        <v>53.2543456927649</v>
      </c>
      <c r="G313" s="703"/>
      <c r="H313" s="701"/>
      <c r="I313" s="701"/>
      <c r="J313" s="702"/>
      <c r="K313" s="702"/>
      <c r="L313" s="702"/>
      <c r="M313" s="702"/>
      <c r="N313" s="38"/>
      <c r="P313" s="56"/>
    </row>
    <row r="314" spans="3:16">
      <c r="C314" s="497">
        <v>42789</v>
      </c>
      <c r="D314" s="498">
        <v>538.05600000000004</v>
      </c>
      <c r="E314" s="499">
        <v>55.16</v>
      </c>
      <c r="F314" s="499">
        <v>55.593463766736498</v>
      </c>
      <c r="G314" s="703"/>
      <c r="H314" s="701"/>
      <c r="I314" s="701"/>
      <c r="J314" s="702"/>
      <c r="K314" s="702"/>
      <c r="L314" s="702"/>
      <c r="M314" s="702"/>
      <c r="N314" s="38"/>
      <c r="P314" s="56"/>
    </row>
    <row r="315" spans="3:16">
      <c r="C315" s="497">
        <v>42790</v>
      </c>
      <c r="D315" s="498">
        <v>546.37</v>
      </c>
      <c r="E315" s="499">
        <v>50.5</v>
      </c>
      <c r="F315" s="499">
        <v>51.176204450100599</v>
      </c>
      <c r="G315" s="703"/>
      <c r="H315" s="701"/>
      <c r="I315" s="701"/>
      <c r="J315" s="702"/>
      <c r="K315" s="702"/>
      <c r="L315" s="702"/>
      <c r="M315" s="702"/>
      <c r="N315" s="38"/>
      <c r="P315" s="56"/>
    </row>
    <row r="316" spans="3:16">
      <c r="C316" s="497">
        <v>42791</v>
      </c>
      <c r="D316" s="498">
        <v>479.41500000000002</v>
      </c>
      <c r="E316" s="499">
        <v>50.11</v>
      </c>
      <c r="F316" s="499">
        <v>50.522433849195799</v>
      </c>
      <c r="G316" s="703"/>
      <c r="H316" s="701"/>
      <c r="I316" s="701"/>
      <c r="J316" s="702"/>
      <c r="K316" s="702"/>
      <c r="L316" s="702"/>
      <c r="M316" s="702"/>
      <c r="N316" s="38"/>
      <c r="P316" s="56"/>
    </row>
    <row r="317" spans="3:16">
      <c r="C317" s="497">
        <v>42792</v>
      </c>
      <c r="D317" s="498">
        <v>429.62900000000002</v>
      </c>
      <c r="E317" s="499">
        <v>47.8</v>
      </c>
      <c r="F317" s="499">
        <v>48.297878061185102</v>
      </c>
      <c r="G317" s="703"/>
      <c r="H317" s="701"/>
      <c r="I317" s="701"/>
      <c r="J317" s="702"/>
      <c r="K317" s="702"/>
      <c r="L317" s="702"/>
      <c r="M317" s="702"/>
      <c r="N317" s="38"/>
      <c r="P317" s="56"/>
    </row>
    <row r="318" spans="3:16">
      <c r="C318" s="497">
        <v>42793</v>
      </c>
      <c r="D318" s="498">
        <v>515.24300000000005</v>
      </c>
      <c r="E318" s="499">
        <v>44.4</v>
      </c>
      <c r="F318" s="499">
        <v>44.8687381640448</v>
      </c>
      <c r="G318" s="703"/>
      <c r="H318" s="701"/>
      <c r="I318" s="701"/>
      <c r="J318" s="702"/>
      <c r="K318" s="702"/>
      <c r="L318" s="702"/>
      <c r="M318" s="702"/>
      <c r="N318" s="38"/>
      <c r="P318" s="56"/>
    </row>
    <row r="319" spans="3:16">
      <c r="C319" s="497">
        <v>42794</v>
      </c>
      <c r="D319" s="498">
        <v>505.29599999999999</v>
      </c>
      <c r="E319" s="499">
        <v>40.090000000000003</v>
      </c>
      <c r="F319" s="499">
        <v>40.441033458918199</v>
      </c>
      <c r="G319" s="703"/>
      <c r="H319" s="701"/>
      <c r="I319" s="701"/>
      <c r="J319" s="702"/>
      <c r="K319" s="702"/>
      <c r="L319" s="702"/>
      <c r="M319" s="702"/>
      <c r="N319" s="38"/>
      <c r="P319" s="56"/>
    </row>
    <row r="320" spans="3:16">
      <c r="C320" s="497">
        <v>42795</v>
      </c>
      <c r="D320" s="498">
        <v>527.91399999999999</v>
      </c>
      <c r="E320" s="499">
        <v>48.58</v>
      </c>
      <c r="F320" s="499">
        <v>49.099765825419297</v>
      </c>
      <c r="G320" s="703"/>
      <c r="H320" s="701"/>
      <c r="I320" s="701"/>
      <c r="J320" s="702"/>
      <c r="K320" s="702"/>
      <c r="L320" s="702"/>
      <c r="M320" s="702"/>
      <c r="N320" s="38"/>
      <c r="P320" s="56"/>
    </row>
    <row r="321" spans="2:16">
      <c r="C321" s="497">
        <v>42796</v>
      </c>
      <c r="D321" s="498">
        <v>526.33500000000004</v>
      </c>
      <c r="E321" s="499">
        <v>51.08</v>
      </c>
      <c r="F321" s="499">
        <v>51.363585698662</v>
      </c>
      <c r="G321" s="703"/>
      <c r="H321" s="701"/>
      <c r="I321" s="701"/>
      <c r="J321" s="702"/>
      <c r="K321" s="702"/>
      <c r="L321" s="702"/>
      <c r="M321" s="702"/>
      <c r="N321" s="38"/>
      <c r="P321" s="56"/>
    </row>
    <row r="322" spans="2:16">
      <c r="C322" s="497">
        <v>42797</v>
      </c>
      <c r="D322" s="498">
        <v>510.60599999999999</v>
      </c>
      <c r="E322" s="499">
        <v>40.67</v>
      </c>
      <c r="F322" s="499">
        <v>40.779890945168901</v>
      </c>
      <c r="G322" s="703"/>
      <c r="H322" s="701"/>
      <c r="I322" s="701"/>
      <c r="J322" s="702"/>
      <c r="K322" s="702"/>
      <c r="L322" s="702"/>
      <c r="M322" s="702"/>
      <c r="N322" s="38"/>
      <c r="P322" s="56"/>
    </row>
    <row r="323" spans="2:16">
      <c r="C323" s="497">
        <v>42798</v>
      </c>
      <c r="D323" s="498">
        <v>444.65</v>
      </c>
      <c r="E323" s="499">
        <v>36.43</v>
      </c>
      <c r="F323" s="499">
        <v>36.285780695289297</v>
      </c>
      <c r="G323" s="703"/>
      <c r="H323" s="701"/>
      <c r="I323" s="701"/>
      <c r="J323" s="702"/>
      <c r="K323" s="702"/>
      <c r="L323" s="702"/>
      <c r="M323" s="702"/>
      <c r="N323" s="38"/>
      <c r="P323" s="56"/>
    </row>
    <row r="324" spans="2:16">
      <c r="C324" s="497">
        <v>42799</v>
      </c>
      <c r="D324" s="498">
        <v>436.01900000000001</v>
      </c>
      <c r="E324" s="499">
        <v>28.81</v>
      </c>
      <c r="F324" s="499">
        <v>29.110940865426201</v>
      </c>
      <c r="G324" s="703"/>
      <c r="H324" s="701"/>
      <c r="I324" s="701"/>
      <c r="J324" s="702"/>
      <c r="K324" s="702"/>
      <c r="L324" s="702"/>
      <c r="M324" s="702"/>
      <c r="N324" s="38"/>
      <c r="P324" s="56"/>
    </row>
    <row r="325" spans="2:16">
      <c r="C325" s="497">
        <v>42800</v>
      </c>
      <c r="D325" s="498">
        <v>493.197</v>
      </c>
      <c r="E325" s="499">
        <v>42.16</v>
      </c>
      <c r="F325" s="499">
        <v>42.870510874247302</v>
      </c>
      <c r="G325" s="703"/>
      <c r="H325" s="701"/>
      <c r="I325" s="701"/>
      <c r="J325" s="702"/>
      <c r="K325" s="702"/>
      <c r="L325" s="702"/>
      <c r="M325" s="702"/>
      <c r="N325" s="38"/>
      <c r="P325" s="56"/>
    </row>
    <row r="326" spans="2:16">
      <c r="C326" s="497">
        <v>42801</v>
      </c>
      <c r="D326" s="498">
        <v>516.51499999999999</v>
      </c>
      <c r="E326" s="499">
        <v>48.38</v>
      </c>
      <c r="F326" s="499">
        <v>49.083362643340898</v>
      </c>
      <c r="G326" s="703"/>
      <c r="H326" s="701"/>
      <c r="I326" s="701"/>
      <c r="J326" s="702"/>
      <c r="K326" s="702"/>
      <c r="L326" s="702"/>
      <c r="M326" s="702"/>
      <c r="N326" s="38"/>
      <c r="P326" s="56"/>
    </row>
    <row r="327" spans="2:16">
      <c r="C327" s="497">
        <v>42802</v>
      </c>
      <c r="D327" s="498">
        <v>500.88499999999999</v>
      </c>
      <c r="E327" s="499">
        <v>49.31</v>
      </c>
      <c r="F327" s="499">
        <v>49.732593672867097</v>
      </c>
      <c r="G327" s="703"/>
      <c r="H327" s="701"/>
      <c r="I327" s="701"/>
      <c r="J327" s="702"/>
      <c r="K327" s="702"/>
      <c r="L327" s="702"/>
      <c r="M327" s="702"/>
      <c r="N327" s="38"/>
      <c r="P327" s="56"/>
    </row>
    <row r="328" spans="2:16">
      <c r="C328" s="497">
        <v>42803</v>
      </c>
      <c r="D328" s="498">
        <v>492.32600000000002</v>
      </c>
      <c r="E328" s="499">
        <v>49.46</v>
      </c>
      <c r="F328" s="499">
        <v>49.644158299232899</v>
      </c>
      <c r="G328" s="703"/>
      <c r="H328" s="701"/>
      <c r="I328" s="701"/>
      <c r="J328" s="702"/>
      <c r="K328" s="702"/>
      <c r="L328" s="702"/>
      <c r="M328" s="702"/>
      <c r="N328" s="38"/>
      <c r="P328" s="56"/>
    </row>
    <row r="329" spans="2:16">
      <c r="C329" s="497">
        <v>42804</v>
      </c>
      <c r="D329" s="498">
        <v>476.916</v>
      </c>
      <c r="E329" s="499">
        <v>48.73</v>
      </c>
      <c r="F329" s="499">
        <v>48.978978587818403</v>
      </c>
      <c r="G329" s="703"/>
      <c r="H329" s="701"/>
      <c r="I329" s="701"/>
      <c r="J329" s="702"/>
      <c r="K329" s="702"/>
      <c r="L329" s="702"/>
      <c r="M329" s="702"/>
      <c r="N329" s="38"/>
      <c r="P329" s="56"/>
    </row>
    <row r="330" spans="2:16">
      <c r="C330" s="497">
        <v>42805</v>
      </c>
      <c r="D330" s="498">
        <v>410.04199999999997</v>
      </c>
      <c r="E330" s="499">
        <v>46</v>
      </c>
      <c r="F330" s="499">
        <v>45.943321849146699</v>
      </c>
      <c r="G330" s="703"/>
      <c r="H330" s="701"/>
      <c r="I330" s="701"/>
      <c r="J330" s="702"/>
      <c r="K330" s="702"/>
      <c r="L330" s="702"/>
      <c r="M330" s="702"/>
      <c r="N330" s="38"/>
      <c r="P330" s="56"/>
    </row>
    <row r="331" spans="2:16">
      <c r="C331" s="497">
        <v>42806</v>
      </c>
      <c r="D331" s="498">
        <v>428.13499999999999</v>
      </c>
      <c r="E331" s="499">
        <v>21.31</v>
      </c>
      <c r="F331" s="499">
        <v>21.5126047926308</v>
      </c>
      <c r="G331" s="703"/>
      <c r="H331" s="701"/>
      <c r="I331" s="701"/>
      <c r="J331" s="702"/>
      <c r="K331" s="702"/>
      <c r="L331" s="702"/>
      <c r="M331" s="702"/>
      <c r="N331" s="38"/>
      <c r="P331" s="56"/>
    </row>
    <row r="332" spans="2:16">
      <c r="B332" s="99" t="s">
        <v>41</v>
      </c>
      <c r="C332" s="497">
        <v>42807</v>
      </c>
      <c r="D332" s="498">
        <v>500.846</v>
      </c>
      <c r="E332" s="499">
        <v>32.67</v>
      </c>
      <c r="F332" s="499">
        <v>33.4385568414625</v>
      </c>
      <c r="G332" s="703"/>
      <c r="H332" s="701"/>
      <c r="I332" s="701"/>
      <c r="J332" s="702"/>
      <c r="K332" s="702"/>
      <c r="L332" s="702"/>
      <c r="M332" s="702"/>
      <c r="N332" s="38"/>
      <c r="P332" s="56"/>
    </row>
    <row r="333" spans="2:16">
      <c r="C333" s="497">
        <v>42808</v>
      </c>
      <c r="D333" s="498">
        <v>499.00700000000001</v>
      </c>
      <c r="E333" s="499">
        <v>38.630000000000003</v>
      </c>
      <c r="F333" s="499">
        <v>39.231261577918701</v>
      </c>
      <c r="G333" s="703"/>
      <c r="H333" s="701"/>
      <c r="I333" s="701"/>
      <c r="J333" s="702"/>
      <c r="K333" s="702"/>
      <c r="L333" s="702"/>
      <c r="M333" s="702"/>
      <c r="N333" s="38"/>
      <c r="P333" s="56"/>
    </row>
    <row r="334" spans="2:16">
      <c r="C334" s="497">
        <v>42809</v>
      </c>
      <c r="D334" s="498">
        <v>493.63499999999999</v>
      </c>
      <c r="E334" s="499">
        <v>44.03</v>
      </c>
      <c r="F334" s="499">
        <v>44.690179831140902</v>
      </c>
      <c r="G334" s="703"/>
      <c r="H334" s="701"/>
      <c r="I334" s="701"/>
      <c r="J334" s="702"/>
      <c r="K334" s="702"/>
      <c r="L334" s="702"/>
      <c r="M334" s="702"/>
      <c r="N334" s="38"/>
      <c r="P334" s="56"/>
    </row>
    <row r="335" spans="2:16">
      <c r="C335" s="497">
        <v>42810</v>
      </c>
      <c r="D335" s="498">
        <v>488.053</v>
      </c>
      <c r="E335" s="499">
        <v>45.17</v>
      </c>
      <c r="F335" s="499">
        <v>45.666400701773298</v>
      </c>
      <c r="G335" s="703"/>
      <c r="H335" s="701"/>
      <c r="I335" s="701"/>
      <c r="J335" s="702"/>
      <c r="K335" s="702"/>
      <c r="L335" s="702"/>
      <c r="M335" s="702"/>
      <c r="N335" s="38"/>
      <c r="P335" s="56"/>
    </row>
    <row r="336" spans="2:16">
      <c r="C336" s="497">
        <v>42811</v>
      </c>
      <c r="D336" s="498">
        <v>467.09500000000003</v>
      </c>
      <c r="E336" s="499">
        <v>46.46</v>
      </c>
      <c r="F336" s="499">
        <v>46.753900706914997</v>
      </c>
      <c r="G336" s="703"/>
      <c r="H336" s="701"/>
      <c r="I336" s="701"/>
      <c r="J336" s="702"/>
      <c r="K336" s="702"/>
      <c r="L336" s="702"/>
      <c r="M336" s="702"/>
      <c r="N336" s="38"/>
      <c r="P336" s="56"/>
    </row>
    <row r="337" spans="3:16">
      <c r="C337" s="497">
        <v>42812</v>
      </c>
      <c r="D337" s="498">
        <v>432.03199999999998</v>
      </c>
      <c r="E337" s="499">
        <v>43.36</v>
      </c>
      <c r="F337" s="499">
        <v>43.380806135710898</v>
      </c>
      <c r="G337" s="703"/>
      <c r="H337" s="701"/>
      <c r="I337" s="701"/>
      <c r="J337" s="702"/>
      <c r="K337" s="702"/>
      <c r="L337" s="702"/>
      <c r="M337" s="702"/>
      <c r="N337" s="38"/>
      <c r="P337" s="56"/>
    </row>
    <row r="338" spans="3:16">
      <c r="C338" s="497">
        <v>42813</v>
      </c>
      <c r="D338" s="498">
        <v>365.77499999999998</v>
      </c>
      <c r="E338" s="499">
        <v>44.49</v>
      </c>
      <c r="F338" s="499">
        <v>44.503083145911503</v>
      </c>
      <c r="G338" s="703"/>
      <c r="H338" s="701"/>
      <c r="I338" s="701"/>
      <c r="J338" s="702"/>
      <c r="K338" s="702"/>
      <c r="L338" s="702"/>
      <c r="M338" s="702"/>
      <c r="N338" s="38"/>
      <c r="P338" s="56"/>
    </row>
    <row r="339" spans="3:16">
      <c r="C339" s="497">
        <v>42814</v>
      </c>
      <c r="D339" s="498">
        <v>459.14699999999999</v>
      </c>
      <c r="E339" s="499">
        <v>47.2</v>
      </c>
      <c r="F339" s="499">
        <v>47.211704385919397</v>
      </c>
      <c r="G339" s="703"/>
      <c r="H339" s="701"/>
      <c r="I339" s="701"/>
      <c r="J339" s="702"/>
      <c r="K339" s="702"/>
      <c r="L339" s="702"/>
      <c r="M339" s="702"/>
      <c r="N339" s="38"/>
      <c r="P339" s="56"/>
    </row>
    <row r="340" spans="3:16">
      <c r="C340" s="497">
        <v>42815</v>
      </c>
      <c r="D340" s="498">
        <v>476.45400000000001</v>
      </c>
      <c r="E340" s="499">
        <v>45.78</v>
      </c>
      <c r="F340" s="499">
        <v>46.318136029504501</v>
      </c>
      <c r="G340" s="703"/>
      <c r="H340" s="701"/>
      <c r="I340" s="701"/>
      <c r="J340" s="702"/>
      <c r="K340" s="702"/>
      <c r="L340" s="702"/>
      <c r="M340" s="702"/>
      <c r="N340" s="38"/>
      <c r="P340" s="56"/>
    </row>
    <row r="341" spans="3:16">
      <c r="C341" s="497">
        <v>42816</v>
      </c>
      <c r="D341" s="498">
        <v>478.78399999999999</v>
      </c>
      <c r="E341" s="499">
        <v>38.08</v>
      </c>
      <c r="F341" s="499">
        <v>38.447857319085898</v>
      </c>
      <c r="G341" s="703"/>
      <c r="H341" s="701"/>
      <c r="I341" s="701"/>
      <c r="J341" s="702"/>
      <c r="K341" s="702"/>
      <c r="L341" s="702"/>
      <c r="M341" s="702"/>
      <c r="N341" s="38"/>
      <c r="P341" s="56"/>
    </row>
    <row r="342" spans="3:16">
      <c r="C342" s="497">
        <v>42817</v>
      </c>
      <c r="D342" s="498">
        <v>490.834</v>
      </c>
      <c r="E342" s="499">
        <v>45.22</v>
      </c>
      <c r="F342" s="499">
        <v>45.802470066889398</v>
      </c>
      <c r="G342" s="703"/>
      <c r="H342" s="701"/>
      <c r="I342" s="701"/>
      <c r="J342" s="702"/>
      <c r="K342" s="702"/>
      <c r="L342" s="702"/>
      <c r="M342" s="702"/>
      <c r="N342" s="38"/>
      <c r="P342" s="56"/>
    </row>
    <row r="343" spans="3:16">
      <c r="C343" s="497">
        <v>42818</v>
      </c>
      <c r="D343" s="498">
        <v>497.28800000000001</v>
      </c>
      <c r="E343" s="499">
        <v>52</v>
      </c>
      <c r="F343" s="499">
        <v>52.035750978949103</v>
      </c>
      <c r="G343" s="703"/>
      <c r="H343" s="701"/>
      <c r="I343" s="701"/>
      <c r="J343" s="702"/>
      <c r="K343" s="702"/>
      <c r="L343" s="702"/>
      <c r="M343" s="702"/>
      <c r="N343" s="38"/>
      <c r="P343" s="56"/>
    </row>
    <row r="344" spans="3:16">
      <c r="C344" s="497">
        <v>42819</v>
      </c>
      <c r="D344" s="498">
        <v>448.238</v>
      </c>
      <c r="E344" s="499">
        <v>40.14</v>
      </c>
      <c r="F344" s="499">
        <v>40.442364236088203</v>
      </c>
      <c r="G344" s="703"/>
      <c r="H344" s="701"/>
      <c r="I344" s="701"/>
      <c r="J344" s="702"/>
      <c r="K344" s="702"/>
      <c r="L344" s="702"/>
      <c r="M344" s="702"/>
      <c r="N344" s="38"/>
      <c r="P344" s="56"/>
    </row>
    <row r="345" spans="3:16">
      <c r="C345" s="497">
        <v>42820</v>
      </c>
      <c r="D345" s="498">
        <v>397.40199999999999</v>
      </c>
      <c r="E345" s="499">
        <v>35.33</v>
      </c>
      <c r="F345" s="499">
        <v>35.396020786653501</v>
      </c>
      <c r="G345" s="703"/>
      <c r="H345" s="701"/>
      <c r="I345" s="701"/>
      <c r="J345" s="702"/>
      <c r="K345" s="702"/>
      <c r="L345" s="702"/>
      <c r="M345" s="702"/>
      <c r="N345" s="38"/>
      <c r="P345" s="56"/>
    </row>
    <row r="346" spans="3:16">
      <c r="C346" s="497">
        <v>42821</v>
      </c>
      <c r="D346" s="498">
        <v>490.95699999999999</v>
      </c>
      <c r="E346" s="499">
        <v>44.8</v>
      </c>
      <c r="F346" s="499">
        <v>45.563589362444503</v>
      </c>
      <c r="G346" s="703"/>
      <c r="H346" s="701"/>
      <c r="I346" s="701"/>
      <c r="J346" s="702"/>
      <c r="K346" s="702"/>
      <c r="L346" s="702"/>
      <c r="M346" s="702"/>
      <c r="N346" s="38"/>
      <c r="P346" s="56"/>
    </row>
    <row r="347" spans="3:16">
      <c r="C347" s="497">
        <v>42822</v>
      </c>
      <c r="D347" s="498">
        <v>496.33699999999999</v>
      </c>
      <c r="E347" s="499">
        <v>48.43</v>
      </c>
      <c r="F347" s="499">
        <v>48.6969535762262</v>
      </c>
      <c r="G347" s="703"/>
      <c r="H347" s="701"/>
      <c r="I347" s="701"/>
      <c r="J347" s="702"/>
      <c r="K347" s="702"/>
      <c r="L347" s="702"/>
      <c r="M347" s="702"/>
      <c r="N347" s="38"/>
      <c r="P347" s="56"/>
    </row>
    <row r="348" spans="3:16">
      <c r="C348" s="497">
        <v>42823</v>
      </c>
      <c r="D348" s="498">
        <v>500.39100000000002</v>
      </c>
      <c r="E348" s="499">
        <v>48.57</v>
      </c>
      <c r="F348" s="499">
        <v>48.675830250794696</v>
      </c>
      <c r="G348" s="703"/>
      <c r="H348" s="701"/>
      <c r="I348" s="701"/>
      <c r="J348" s="702"/>
      <c r="K348" s="702"/>
      <c r="L348" s="702"/>
      <c r="M348" s="702"/>
      <c r="N348" s="38"/>
      <c r="P348" s="56"/>
    </row>
    <row r="349" spans="3:16">
      <c r="C349" s="497">
        <v>42824</v>
      </c>
      <c r="D349" s="498">
        <v>487.14299999999997</v>
      </c>
      <c r="E349" s="499">
        <v>45.46</v>
      </c>
      <c r="F349" s="499">
        <v>45.194268336097799</v>
      </c>
      <c r="G349" s="703"/>
      <c r="H349" s="701"/>
      <c r="I349" s="701"/>
      <c r="J349" s="702"/>
      <c r="K349" s="702"/>
      <c r="L349" s="702"/>
      <c r="M349" s="702"/>
      <c r="N349" s="38"/>
      <c r="P349" s="56"/>
    </row>
    <row r="350" spans="3:16">
      <c r="C350" s="497">
        <v>42825</v>
      </c>
      <c r="D350" s="498">
        <v>489.21199999999999</v>
      </c>
      <c r="E350" s="499">
        <v>41.94</v>
      </c>
      <c r="F350" s="499">
        <v>41.6565376154064</v>
      </c>
      <c r="G350" s="703"/>
      <c r="H350" s="701"/>
      <c r="I350" s="701"/>
      <c r="J350" s="702"/>
      <c r="K350" s="702"/>
      <c r="L350" s="702"/>
      <c r="M350" s="702"/>
      <c r="N350" s="38"/>
      <c r="P350" s="56"/>
    </row>
    <row r="351" spans="3:16">
      <c r="C351" s="497">
        <v>42826</v>
      </c>
      <c r="D351" s="498">
        <v>451.46100000000001</v>
      </c>
      <c r="E351" s="499">
        <v>31.86</v>
      </c>
      <c r="F351" s="499">
        <v>31.6326987810003</v>
      </c>
      <c r="G351" s="703"/>
      <c r="H351" s="701"/>
      <c r="I351" s="701"/>
      <c r="J351" s="702"/>
      <c r="K351" s="702"/>
      <c r="L351" s="702"/>
      <c r="M351" s="702"/>
      <c r="N351" s="38"/>
      <c r="P351" s="56"/>
    </row>
    <row r="352" spans="3:16">
      <c r="C352" s="497">
        <v>42827</v>
      </c>
      <c r="D352" s="498">
        <v>397.11</v>
      </c>
      <c r="E352" s="499">
        <v>33.82</v>
      </c>
      <c r="F352" s="499">
        <v>33.655651619837002</v>
      </c>
      <c r="G352" s="703"/>
      <c r="H352" s="701"/>
      <c r="I352" s="701"/>
      <c r="J352" s="702"/>
      <c r="K352" s="702"/>
      <c r="L352" s="702"/>
      <c r="M352" s="702"/>
      <c r="N352" s="38"/>
      <c r="P352" s="56"/>
    </row>
    <row r="353" spans="2:16">
      <c r="C353" s="497">
        <v>42828</v>
      </c>
      <c r="D353" s="498">
        <v>483.428</v>
      </c>
      <c r="E353" s="499">
        <v>48.51</v>
      </c>
      <c r="F353" s="499">
        <v>49.172730897054699</v>
      </c>
      <c r="G353" s="703"/>
      <c r="H353" s="701"/>
      <c r="I353" s="701"/>
      <c r="J353" s="702"/>
      <c r="K353" s="702"/>
      <c r="L353" s="702"/>
      <c r="M353" s="702"/>
      <c r="N353" s="38"/>
      <c r="P353" s="56"/>
    </row>
    <row r="354" spans="2:16">
      <c r="C354" s="497">
        <v>42829</v>
      </c>
      <c r="D354" s="498">
        <v>488.79399999999998</v>
      </c>
      <c r="E354" s="499">
        <v>45.01</v>
      </c>
      <c r="F354" s="499">
        <v>45.2145499835026</v>
      </c>
      <c r="G354" s="703"/>
      <c r="H354" s="701"/>
      <c r="I354" s="701"/>
      <c r="J354" s="702"/>
      <c r="K354" s="702"/>
      <c r="L354" s="702"/>
      <c r="M354" s="702"/>
      <c r="N354" s="38"/>
      <c r="P354" s="56"/>
    </row>
    <row r="355" spans="2:16">
      <c r="C355" s="497">
        <v>42830</v>
      </c>
      <c r="D355" s="498">
        <v>492.07900000000001</v>
      </c>
      <c r="E355" s="499">
        <v>38.450000000000003</v>
      </c>
      <c r="F355" s="499">
        <v>38.7109484816487</v>
      </c>
      <c r="G355" s="703"/>
      <c r="H355" s="701"/>
      <c r="I355" s="701"/>
      <c r="J355" s="702"/>
      <c r="K355" s="702"/>
      <c r="L355" s="702"/>
      <c r="M355" s="702"/>
      <c r="N355" s="38"/>
      <c r="P355" s="56"/>
    </row>
    <row r="356" spans="2:16">
      <c r="C356" s="497">
        <v>42831</v>
      </c>
      <c r="D356" s="498">
        <v>491.80399999999997</v>
      </c>
      <c r="E356" s="499">
        <v>37.96</v>
      </c>
      <c r="F356" s="499">
        <v>38.213861859482897</v>
      </c>
      <c r="G356" s="703"/>
      <c r="H356" s="701"/>
      <c r="I356" s="701"/>
      <c r="J356" s="702"/>
      <c r="K356" s="702"/>
      <c r="L356" s="702"/>
      <c r="M356" s="702"/>
      <c r="N356" s="38"/>
      <c r="P356" s="56"/>
    </row>
    <row r="357" spans="2:16">
      <c r="C357" s="497">
        <v>42832</v>
      </c>
      <c r="D357" s="498">
        <v>490.15</v>
      </c>
      <c r="E357" s="499">
        <v>45.21</v>
      </c>
      <c r="F357" s="499">
        <v>45.860697476850703</v>
      </c>
      <c r="G357" s="703"/>
      <c r="H357" s="701"/>
      <c r="I357" s="701"/>
      <c r="J357" s="702"/>
      <c r="K357" s="702"/>
      <c r="L357" s="702"/>
      <c r="M357" s="702"/>
      <c r="N357" s="38"/>
      <c r="P357" s="56"/>
    </row>
    <row r="358" spans="2:16">
      <c r="C358" s="497">
        <v>42833</v>
      </c>
      <c r="D358" s="498">
        <v>435.39499999999998</v>
      </c>
      <c r="E358" s="499">
        <v>47.94</v>
      </c>
      <c r="F358" s="499">
        <v>47.975542059981102</v>
      </c>
      <c r="G358" s="703"/>
      <c r="H358" s="701"/>
      <c r="I358" s="701"/>
      <c r="J358" s="702"/>
      <c r="K358" s="702"/>
      <c r="L358" s="702"/>
      <c r="M358" s="702"/>
      <c r="N358" s="38"/>
      <c r="P358" s="56"/>
    </row>
    <row r="359" spans="2:16">
      <c r="C359" s="497">
        <v>42834</v>
      </c>
      <c r="D359" s="498">
        <v>397.34500000000003</v>
      </c>
      <c r="E359" s="499">
        <v>43.1</v>
      </c>
      <c r="F359" s="499">
        <v>42.933642328667197</v>
      </c>
      <c r="G359" s="703"/>
      <c r="H359" s="701"/>
      <c r="I359" s="701"/>
      <c r="J359" s="702"/>
      <c r="K359" s="702"/>
      <c r="L359" s="702"/>
      <c r="M359" s="702"/>
      <c r="N359" s="38"/>
      <c r="P359" s="56"/>
    </row>
    <row r="360" spans="2:16">
      <c r="C360" s="497">
        <v>42835</v>
      </c>
      <c r="D360" s="498">
        <v>476.10399999999998</v>
      </c>
      <c r="E360" s="499">
        <v>47.1</v>
      </c>
      <c r="F360" s="499">
        <v>47.832531502306097</v>
      </c>
      <c r="G360" s="703"/>
      <c r="H360" s="701"/>
      <c r="I360" s="701"/>
      <c r="J360" s="702"/>
      <c r="K360" s="702"/>
      <c r="L360" s="702"/>
      <c r="M360" s="702"/>
      <c r="N360" s="38"/>
      <c r="P360" s="56"/>
    </row>
    <row r="361" spans="2:16">
      <c r="C361" s="497">
        <v>42836</v>
      </c>
      <c r="D361" s="498">
        <v>503.17599999999999</v>
      </c>
      <c r="E361" s="499">
        <v>47.9</v>
      </c>
      <c r="F361" s="499">
        <v>48.365462228379101</v>
      </c>
      <c r="G361" s="703"/>
      <c r="H361" s="701"/>
      <c r="I361" s="701"/>
      <c r="J361" s="702"/>
      <c r="K361" s="702"/>
      <c r="L361" s="702"/>
      <c r="M361" s="702"/>
      <c r="N361" s="38"/>
      <c r="P361" s="56"/>
    </row>
    <row r="362" spans="2:16">
      <c r="C362" s="497">
        <v>42837</v>
      </c>
      <c r="D362" s="498">
        <v>496.00400000000002</v>
      </c>
      <c r="E362" s="499">
        <v>51.86</v>
      </c>
      <c r="F362" s="499">
        <v>52.092931383878103</v>
      </c>
      <c r="G362" s="703"/>
      <c r="H362" s="701"/>
      <c r="I362" s="701"/>
      <c r="J362" s="702"/>
      <c r="K362" s="702"/>
      <c r="L362" s="702"/>
      <c r="M362" s="702"/>
      <c r="N362" s="38"/>
      <c r="P362" s="56"/>
    </row>
    <row r="363" spans="2:16">
      <c r="B363" s="99" t="s">
        <v>42</v>
      </c>
      <c r="C363" s="497">
        <v>42838</v>
      </c>
      <c r="D363" s="498">
        <v>431.774</v>
      </c>
      <c r="E363" s="499">
        <v>48.18</v>
      </c>
      <c r="F363" s="499">
        <v>48.219273081664099</v>
      </c>
      <c r="G363" s="703"/>
      <c r="H363" s="701"/>
      <c r="I363" s="701"/>
      <c r="J363" s="702"/>
      <c r="K363" s="702"/>
      <c r="L363" s="702"/>
      <c r="M363" s="702"/>
      <c r="N363" s="38"/>
      <c r="P363" s="56"/>
    </row>
    <row r="364" spans="2:16">
      <c r="C364" s="497">
        <v>42839</v>
      </c>
      <c r="D364" s="498">
        <v>363.42399999999998</v>
      </c>
      <c r="E364" s="499">
        <v>45.3</v>
      </c>
      <c r="F364" s="499">
        <v>45.130284770333098</v>
      </c>
      <c r="G364" s="703"/>
      <c r="H364" s="701"/>
      <c r="I364" s="701"/>
      <c r="J364" s="702"/>
      <c r="K364" s="702"/>
      <c r="L364" s="702"/>
      <c r="M364" s="702"/>
      <c r="N364" s="38"/>
      <c r="P364" s="56"/>
    </row>
    <row r="365" spans="2:16">
      <c r="C365" s="497">
        <v>42840</v>
      </c>
      <c r="D365" s="498">
        <v>375.024</v>
      </c>
      <c r="E365" s="499">
        <v>42.11</v>
      </c>
      <c r="F365" s="499">
        <v>42.259363844897898</v>
      </c>
      <c r="G365" s="703"/>
      <c r="H365" s="701"/>
      <c r="I365" s="701"/>
      <c r="J365" s="702"/>
      <c r="K365" s="702"/>
      <c r="L365" s="702"/>
      <c r="M365" s="702"/>
      <c r="N365" s="38"/>
      <c r="P365" s="56"/>
    </row>
    <row r="366" spans="2:16">
      <c r="C366" s="497">
        <v>42841</v>
      </c>
      <c r="D366" s="498">
        <v>351.94499999999999</v>
      </c>
      <c r="E366" s="499">
        <v>40.08</v>
      </c>
      <c r="F366" s="499">
        <v>40.365940461401898</v>
      </c>
      <c r="G366" s="703"/>
      <c r="H366" s="701"/>
      <c r="I366" s="701"/>
      <c r="J366" s="702"/>
      <c r="K366" s="702"/>
      <c r="L366" s="702"/>
      <c r="M366" s="702"/>
      <c r="N366" s="38"/>
      <c r="P366" s="56"/>
    </row>
    <row r="367" spans="2:16">
      <c r="C367" s="497">
        <v>42842</v>
      </c>
      <c r="D367" s="498">
        <v>395.012</v>
      </c>
      <c r="E367" s="499">
        <v>47.99</v>
      </c>
      <c r="F367" s="499">
        <v>48.230736149305997</v>
      </c>
      <c r="G367" s="703"/>
      <c r="H367" s="701"/>
      <c r="I367" s="701"/>
      <c r="J367" s="702"/>
      <c r="K367" s="702"/>
      <c r="L367" s="702"/>
      <c r="M367" s="702"/>
      <c r="N367" s="38"/>
      <c r="P367" s="56"/>
    </row>
    <row r="368" spans="2:16">
      <c r="C368" s="497">
        <v>42843</v>
      </c>
      <c r="D368" s="498">
        <v>469.75599999999997</v>
      </c>
      <c r="E368" s="499">
        <v>43.1</v>
      </c>
      <c r="F368" s="499">
        <v>43.538279611557201</v>
      </c>
      <c r="G368" s="703"/>
      <c r="H368" s="701"/>
      <c r="I368" s="701"/>
      <c r="J368" s="702"/>
      <c r="K368" s="702"/>
      <c r="L368" s="702"/>
      <c r="M368" s="702"/>
      <c r="N368" s="38"/>
      <c r="P368" s="56"/>
    </row>
    <row r="369" spans="3:16">
      <c r="C369" s="497">
        <v>42844</v>
      </c>
      <c r="D369" s="498">
        <v>496.28500000000003</v>
      </c>
      <c r="E369" s="499">
        <v>39.24</v>
      </c>
      <c r="F369" s="499">
        <v>39.520289498076899</v>
      </c>
      <c r="G369" s="703"/>
      <c r="H369" s="701"/>
      <c r="I369" s="701"/>
      <c r="J369" s="702"/>
      <c r="K369" s="702"/>
      <c r="L369" s="702"/>
      <c r="M369" s="702"/>
      <c r="N369" s="38"/>
      <c r="P369" s="56"/>
    </row>
    <row r="370" spans="3:16">
      <c r="C370" s="497">
        <v>42845</v>
      </c>
      <c r="D370" s="498">
        <v>494.43099999999998</v>
      </c>
      <c r="E370" s="499">
        <v>40.46</v>
      </c>
      <c r="F370" s="499">
        <v>40.6983952816488</v>
      </c>
      <c r="G370" s="703"/>
      <c r="H370" s="701"/>
      <c r="I370" s="701"/>
      <c r="J370" s="702"/>
      <c r="K370" s="702"/>
      <c r="L370" s="702"/>
      <c r="M370" s="702"/>
      <c r="N370" s="38"/>
      <c r="P370" s="56"/>
    </row>
    <row r="371" spans="3:16">
      <c r="C371" s="497">
        <v>42846</v>
      </c>
      <c r="D371" s="498">
        <v>494.31799999999998</v>
      </c>
      <c r="E371" s="499">
        <v>44.17</v>
      </c>
      <c r="F371" s="499">
        <v>44.595158234467199</v>
      </c>
      <c r="G371" s="106"/>
      <c r="H371" s="92"/>
      <c r="I371" s="92"/>
      <c r="N371" s="38"/>
      <c r="P371" s="56"/>
    </row>
    <row r="372" spans="3:16">
      <c r="C372" s="497">
        <v>42847</v>
      </c>
      <c r="D372" s="498">
        <v>440.99099999999999</v>
      </c>
      <c r="E372" s="499">
        <v>46.23</v>
      </c>
      <c r="F372" s="499">
        <v>46.7119738835977</v>
      </c>
      <c r="G372" s="106"/>
      <c r="H372" s="92"/>
      <c r="I372" s="92"/>
      <c r="N372" s="38"/>
      <c r="P372" s="56"/>
    </row>
    <row r="373" spans="3:16">
      <c r="C373" s="497">
        <v>42848</v>
      </c>
      <c r="D373" s="498">
        <v>399.15</v>
      </c>
      <c r="E373" s="499">
        <v>48.24</v>
      </c>
      <c r="F373" s="499">
        <v>48.304547693865999</v>
      </c>
      <c r="G373" s="106"/>
      <c r="H373" s="92"/>
      <c r="I373" s="92"/>
      <c r="N373" s="38"/>
      <c r="P373" s="56"/>
    </row>
    <row r="374" spans="3:16">
      <c r="C374" s="497">
        <v>42849</v>
      </c>
      <c r="D374" s="498">
        <v>480.44600000000003</v>
      </c>
      <c r="E374" s="499">
        <v>53.73</v>
      </c>
      <c r="F374" s="499">
        <v>54.344600344900599</v>
      </c>
      <c r="G374" s="106"/>
      <c r="H374" s="92"/>
      <c r="I374" s="92"/>
      <c r="N374" s="38"/>
      <c r="P374" s="56"/>
    </row>
    <row r="375" spans="3:16">
      <c r="C375" s="497">
        <v>42850</v>
      </c>
      <c r="D375" s="498">
        <v>517.92999999999995</v>
      </c>
      <c r="E375" s="499">
        <v>50.15</v>
      </c>
      <c r="F375" s="499">
        <v>50.2669113542199</v>
      </c>
      <c r="G375" s="106"/>
      <c r="H375" s="92"/>
      <c r="I375" s="92"/>
      <c r="N375" s="38"/>
      <c r="P375" s="56"/>
    </row>
    <row r="376" spans="3:16">
      <c r="C376" s="497">
        <v>42851</v>
      </c>
      <c r="D376" s="498">
        <v>503.77</v>
      </c>
      <c r="E376" s="499">
        <v>47.28</v>
      </c>
      <c r="F376" s="499">
        <v>47.9870440329574</v>
      </c>
      <c r="G376" s="106"/>
      <c r="H376" s="92"/>
      <c r="I376" s="92"/>
      <c r="N376" s="38"/>
      <c r="P376" s="56"/>
    </row>
    <row r="377" spans="3:16">
      <c r="C377" s="497">
        <v>42852</v>
      </c>
      <c r="D377" s="498">
        <v>497.25200000000001</v>
      </c>
      <c r="E377" s="499">
        <v>44.92</v>
      </c>
      <c r="F377" s="499">
        <v>45.461323549659397</v>
      </c>
      <c r="G377" s="106"/>
      <c r="H377" s="92"/>
      <c r="I377" s="92"/>
      <c r="N377" s="38"/>
      <c r="P377" s="56"/>
    </row>
    <row r="378" spans="3:16">
      <c r="C378" s="497">
        <v>42853</v>
      </c>
      <c r="D378" s="498">
        <v>545.79399999999998</v>
      </c>
      <c r="E378" s="499">
        <v>48.02</v>
      </c>
      <c r="F378" s="499">
        <v>48.779460411136697</v>
      </c>
      <c r="G378" s="106"/>
      <c r="H378" s="92"/>
      <c r="I378" s="92"/>
      <c r="N378" s="38"/>
      <c r="P378" s="56"/>
    </row>
    <row r="379" spans="3:16">
      <c r="C379" s="497">
        <v>42854</v>
      </c>
      <c r="D379" s="498">
        <v>458.72399999999999</v>
      </c>
      <c r="E379" s="499">
        <v>45.84</v>
      </c>
      <c r="F379" s="499">
        <v>45.8468675555837</v>
      </c>
      <c r="G379" s="106"/>
      <c r="H379" s="92"/>
      <c r="I379" s="92"/>
      <c r="N379" s="38"/>
      <c r="P379" s="56"/>
    </row>
    <row r="380" spans="3:16">
      <c r="C380" s="497">
        <v>42855</v>
      </c>
      <c r="D380" s="498">
        <v>463.81400000000002</v>
      </c>
      <c r="E380" s="499">
        <v>16.899999999999999</v>
      </c>
      <c r="F380" s="499">
        <v>16.458314455379298</v>
      </c>
      <c r="G380" s="106"/>
      <c r="H380" s="92"/>
      <c r="I380" s="92"/>
      <c r="N380" s="38"/>
      <c r="P380" s="56"/>
    </row>
    <row r="381" spans="3:16">
      <c r="C381" s="497">
        <v>42856</v>
      </c>
      <c r="D381" s="498">
        <v>402.70100000000002</v>
      </c>
      <c r="E381" s="499">
        <v>37.880000000000003</v>
      </c>
      <c r="F381" s="499">
        <v>38.0182719172603</v>
      </c>
      <c r="G381" s="106"/>
      <c r="H381" s="92"/>
      <c r="I381" s="92"/>
      <c r="N381" s="38"/>
      <c r="P381" s="56"/>
    </row>
    <row r="382" spans="3:16">
      <c r="C382" s="497">
        <v>42857</v>
      </c>
      <c r="D382" s="498">
        <v>496.70699999999999</v>
      </c>
      <c r="E382" s="499">
        <v>51.73</v>
      </c>
      <c r="F382" s="499">
        <v>51.883648758978602</v>
      </c>
      <c r="G382" s="106"/>
      <c r="H382" s="92"/>
      <c r="I382" s="92"/>
      <c r="N382" s="38"/>
      <c r="P382" s="56"/>
    </row>
    <row r="383" spans="3:16">
      <c r="C383" s="497">
        <v>42858</v>
      </c>
      <c r="D383" s="498">
        <v>522.13800000000003</v>
      </c>
      <c r="E383" s="499">
        <v>49.25</v>
      </c>
      <c r="F383" s="499">
        <v>49.763551483595798</v>
      </c>
      <c r="G383" s="106"/>
      <c r="H383" s="92"/>
      <c r="I383" s="92"/>
      <c r="N383" s="38"/>
      <c r="P383" s="56"/>
    </row>
    <row r="384" spans="3:16">
      <c r="C384" s="497">
        <v>42859</v>
      </c>
      <c r="D384" s="498">
        <v>536.19399999999996</v>
      </c>
      <c r="E384" s="499">
        <v>48.36</v>
      </c>
      <c r="F384" s="499">
        <v>48.886001507077097</v>
      </c>
      <c r="G384" s="106"/>
      <c r="H384" s="92"/>
      <c r="I384" s="92"/>
      <c r="N384" s="38"/>
      <c r="P384" s="56"/>
    </row>
    <row r="385" spans="2:16">
      <c r="C385" s="497">
        <v>42860</v>
      </c>
      <c r="D385" s="498">
        <v>524.87699999999995</v>
      </c>
      <c r="E385" s="499">
        <v>43.26</v>
      </c>
      <c r="F385" s="499">
        <v>43.553707924946004</v>
      </c>
      <c r="G385" s="106"/>
      <c r="H385" s="92"/>
      <c r="I385" s="92"/>
      <c r="N385" s="38"/>
      <c r="P385" s="56"/>
    </row>
    <row r="386" spans="2:16">
      <c r="C386" s="497">
        <v>42861</v>
      </c>
      <c r="D386" s="498">
        <v>440.44400000000002</v>
      </c>
      <c r="E386" s="499">
        <v>41.12</v>
      </c>
      <c r="F386" s="499">
        <v>40.847454412564197</v>
      </c>
      <c r="G386" s="106"/>
      <c r="H386" s="92"/>
      <c r="I386" s="92"/>
      <c r="N386" s="38"/>
      <c r="P386" s="56"/>
    </row>
    <row r="387" spans="2:16">
      <c r="C387" s="497">
        <v>42862</v>
      </c>
      <c r="D387" s="498">
        <v>375.59100000000001</v>
      </c>
      <c r="E387" s="499">
        <v>45.86</v>
      </c>
      <c r="F387" s="499">
        <v>45.566509129817597</v>
      </c>
      <c r="G387" s="106"/>
      <c r="H387" s="92"/>
      <c r="I387" s="92"/>
      <c r="N387" s="38"/>
      <c r="P387" s="56"/>
    </row>
    <row r="388" spans="2:16">
      <c r="C388" s="497">
        <v>42863</v>
      </c>
      <c r="D388" s="498">
        <v>493.21699999999998</v>
      </c>
      <c r="E388" s="499">
        <v>48.6</v>
      </c>
      <c r="F388" s="499">
        <v>49.318090133838602</v>
      </c>
      <c r="G388" s="106"/>
      <c r="H388" s="92"/>
      <c r="I388" s="92"/>
      <c r="N388" s="38"/>
      <c r="P388" s="56"/>
    </row>
    <row r="389" spans="2:16">
      <c r="C389" s="497">
        <v>42864</v>
      </c>
      <c r="D389" s="498">
        <v>518.75800000000004</v>
      </c>
      <c r="E389" s="499">
        <v>51.34</v>
      </c>
      <c r="F389" s="499">
        <v>51.465826525383001</v>
      </c>
      <c r="G389" s="106"/>
      <c r="H389" s="92"/>
      <c r="I389" s="92"/>
      <c r="N389" s="38"/>
      <c r="P389" s="56"/>
    </row>
    <row r="390" spans="2:16">
      <c r="C390" s="497">
        <v>42865</v>
      </c>
      <c r="D390" s="498">
        <v>517.66999999999996</v>
      </c>
      <c r="E390" s="499">
        <v>47.24</v>
      </c>
      <c r="F390" s="499">
        <v>47.486922390265903</v>
      </c>
      <c r="G390" s="106"/>
      <c r="H390" s="92"/>
      <c r="I390" s="92"/>
      <c r="N390" s="38"/>
      <c r="P390" s="56"/>
    </row>
    <row r="391" spans="2:16">
      <c r="C391" s="497">
        <v>42866</v>
      </c>
      <c r="D391" s="498">
        <v>516.16499999999996</v>
      </c>
      <c r="E391" s="499">
        <v>40.98</v>
      </c>
      <c r="F391" s="499">
        <v>41.047992643149001</v>
      </c>
      <c r="G391" s="106"/>
      <c r="H391" s="92"/>
      <c r="I391" s="92"/>
      <c r="N391" s="38"/>
      <c r="P391" s="56"/>
    </row>
    <row r="392" spans="2:16">
      <c r="C392" s="497">
        <v>42867</v>
      </c>
      <c r="D392" s="498">
        <v>513.69299999999998</v>
      </c>
      <c r="E392" s="499">
        <v>43.11</v>
      </c>
      <c r="F392" s="499">
        <v>43.406565120371098</v>
      </c>
      <c r="G392" s="106"/>
      <c r="H392" s="92"/>
      <c r="I392" s="92"/>
      <c r="N392" s="38"/>
      <c r="P392" s="56"/>
    </row>
    <row r="393" spans="2:16">
      <c r="B393" s="99" t="s">
        <v>41</v>
      </c>
      <c r="C393" s="497">
        <v>42868</v>
      </c>
      <c r="D393" s="498">
        <v>463.72</v>
      </c>
      <c r="E393" s="499">
        <v>42.56</v>
      </c>
      <c r="F393" s="499">
        <v>42.678005751726403</v>
      </c>
      <c r="G393" s="106"/>
      <c r="H393" s="92"/>
      <c r="I393" s="92"/>
      <c r="N393" s="38"/>
      <c r="P393" s="56"/>
    </row>
    <row r="394" spans="2:16">
      <c r="C394" s="497">
        <v>42869</v>
      </c>
      <c r="D394" s="498">
        <v>411.57900000000001</v>
      </c>
      <c r="E394" s="499">
        <v>44.13</v>
      </c>
      <c r="F394" s="499">
        <v>44.449026074951902</v>
      </c>
      <c r="G394" s="106"/>
      <c r="H394" s="92"/>
      <c r="I394" s="92"/>
      <c r="N394" s="38"/>
      <c r="P394" s="56"/>
    </row>
    <row r="395" spans="2:16">
      <c r="C395" s="497">
        <v>42870</v>
      </c>
      <c r="D395" s="498">
        <v>506.142</v>
      </c>
      <c r="E395" s="499">
        <v>49.11</v>
      </c>
      <c r="F395" s="499">
        <v>49.639078029030898</v>
      </c>
      <c r="G395" s="106"/>
      <c r="H395" s="92"/>
      <c r="I395" s="92"/>
      <c r="N395" s="38"/>
      <c r="P395" s="56"/>
    </row>
    <row r="396" spans="2:16">
      <c r="C396" s="497">
        <v>42871</v>
      </c>
      <c r="D396" s="498">
        <v>550.92999999999995</v>
      </c>
      <c r="E396" s="499">
        <v>52</v>
      </c>
      <c r="F396" s="499">
        <v>52.2952676197256</v>
      </c>
      <c r="G396" s="106"/>
      <c r="H396" s="92"/>
      <c r="I396" s="92"/>
      <c r="N396" s="38"/>
      <c r="P396" s="56"/>
    </row>
    <row r="397" spans="2:16">
      <c r="C397" s="497">
        <v>42872</v>
      </c>
      <c r="D397" s="498">
        <v>540.78499999999997</v>
      </c>
      <c r="E397" s="499">
        <v>47.87</v>
      </c>
      <c r="F397" s="499">
        <v>48.2658926943786</v>
      </c>
      <c r="G397" s="106"/>
      <c r="H397" s="92"/>
      <c r="I397" s="92"/>
      <c r="N397" s="38"/>
      <c r="P397" s="56"/>
    </row>
    <row r="398" spans="2:16">
      <c r="C398" s="497">
        <v>42873</v>
      </c>
      <c r="D398" s="498">
        <v>540.51599999999996</v>
      </c>
      <c r="E398" s="499">
        <v>43.58</v>
      </c>
      <c r="F398" s="499">
        <v>43.148225305429598</v>
      </c>
      <c r="G398" s="106"/>
      <c r="H398" s="92"/>
      <c r="I398" s="92"/>
      <c r="N398" s="38"/>
      <c r="P398" s="56"/>
    </row>
    <row r="399" spans="2:16">
      <c r="C399" s="497">
        <v>42874</v>
      </c>
      <c r="D399" s="498">
        <v>522.62599999999998</v>
      </c>
      <c r="E399" s="499">
        <v>46.37</v>
      </c>
      <c r="F399" s="499">
        <v>46.757207916414998</v>
      </c>
      <c r="G399" s="106"/>
      <c r="H399" s="92"/>
      <c r="I399" s="92"/>
      <c r="N399" s="38"/>
      <c r="P399" s="56"/>
    </row>
    <row r="400" spans="2:16">
      <c r="C400" s="497">
        <v>42875</v>
      </c>
      <c r="D400" s="498">
        <v>467.38499999999999</v>
      </c>
      <c r="E400" s="499">
        <v>45.92</v>
      </c>
      <c r="F400" s="499">
        <v>46.162376232261401</v>
      </c>
      <c r="G400" s="106"/>
      <c r="H400" s="92"/>
      <c r="I400" s="92"/>
      <c r="N400" s="38"/>
      <c r="P400" s="56"/>
    </row>
    <row r="401" spans="3:16">
      <c r="C401" s="497">
        <v>42876</v>
      </c>
      <c r="D401" s="498">
        <v>423.03100000000001</v>
      </c>
      <c r="E401" s="499">
        <v>40.270000000000003</v>
      </c>
      <c r="F401" s="499">
        <v>40.532521109897502</v>
      </c>
      <c r="G401" s="106"/>
      <c r="H401" s="92"/>
      <c r="I401" s="92"/>
      <c r="N401" s="38"/>
      <c r="P401" s="56"/>
    </row>
    <row r="402" spans="3:16">
      <c r="C402" s="497">
        <v>42877</v>
      </c>
      <c r="D402" s="498">
        <v>523.14200000000005</v>
      </c>
      <c r="E402" s="499">
        <v>48.61</v>
      </c>
      <c r="F402" s="499">
        <v>49.263183817510999</v>
      </c>
      <c r="G402" s="106"/>
      <c r="H402" s="92"/>
      <c r="I402" s="92"/>
      <c r="N402" s="38"/>
      <c r="P402" s="56"/>
    </row>
    <row r="403" spans="3:16">
      <c r="C403" s="497">
        <v>42878</v>
      </c>
      <c r="D403" s="498">
        <v>533.18799999999999</v>
      </c>
      <c r="E403" s="499">
        <v>46.35</v>
      </c>
      <c r="F403" s="499">
        <v>46.754088284341499</v>
      </c>
      <c r="G403" s="106"/>
      <c r="H403" s="92"/>
      <c r="I403" s="92"/>
      <c r="N403" s="38"/>
      <c r="P403" s="56"/>
    </row>
    <row r="404" spans="3:16">
      <c r="C404" s="497">
        <v>42879</v>
      </c>
      <c r="D404" s="498">
        <v>542.88599999999997</v>
      </c>
      <c r="E404" s="499">
        <v>47.92</v>
      </c>
      <c r="F404" s="499">
        <v>48.4654577194353</v>
      </c>
      <c r="G404" s="106"/>
      <c r="H404" s="92"/>
      <c r="I404" s="92"/>
      <c r="N404" s="38"/>
      <c r="P404" s="56"/>
    </row>
    <row r="405" spans="3:16">
      <c r="C405" s="497">
        <v>42880</v>
      </c>
      <c r="D405" s="498">
        <v>561.49300000000005</v>
      </c>
      <c r="E405" s="499">
        <v>53.07</v>
      </c>
      <c r="F405" s="499">
        <v>53.300543468492499</v>
      </c>
      <c r="G405" s="106"/>
      <c r="H405" s="92"/>
      <c r="I405" s="92"/>
      <c r="N405" s="38"/>
      <c r="P405" s="56"/>
    </row>
    <row r="406" spans="3:16">
      <c r="C406" s="497">
        <v>42881</v>
      </c>
      <c r="D406" s="498">
        <v>559.38900000000001</v>
      </c>
      <c r="E406" s="499">
        <v>52.52</v>
      </c>
      <c r="F406" s="499">
        <v>52.573700129272503</v>
      </c>
      <c r="G406" s="106"/>
      <c r="H406" s="92"/>
      <c r="I406" s="92"/>
      <c r="N406" s="38"/>
      <c r="P406" s="56"/>
    </row>
    <row r="407" spans="3:16">
      <c r="C407" s="497">
        <v>42882</v>
      </c>
      <c r="D407" s="498">
        <v>477.61700000000002</v>
      </c>
      <c r="E407" s="499">
        <v>47.68</v>
      </c>
      <c r="F407" s="499">
        <v>47.302779622339301</v>
      </c>
      <c r="G407" s="106"/>
      <c r="H407" s="92"/>
      <c r="I407" s="92"/>
      <c r="N407" s="38"/>
      <c r="P407" s="56"/>
    </row>
    <row r="408" spans="3:16">
      <c r="C408" s="497">
        <v>42883</v>
      </c>
      <c r="D408" s="498">
        <v>411.40300000000002</v>
      </c>
      <c r="E408" s="499">
        <v>44.66</v>
      </c>
      <c r="F408" s="499">
        <v>44.7262758259387</v>
      </c>
      <c r="G408" s="106"/>
      <c r="H408" s="92"/>
      <c r="I408" s="92"/>
      <c r="N408" s="38"/>
      <c r="P408" s="56"/>
    </row>
    <row r="409" spans="3:16">
      <c r="C409" s="497">
        <v>42884</v>
      </c>
      <c r="D409" s="498">
        <v>527.93200000000002</v>
      </c>
      <c r="E409" s="499">
        <v>52.36</v>
      </c>
      <c r="F409" s="499">
        <v>52.790669655758101</v>
      </c>
      <c r="G409" s="106"/>
      <c r="H409" s="92"/>
      <c r="I409" s="92"/>
      <c r="N409" s="38"/>
      <c r="P409" s="56"/>
    </row>
    <row r="410" spans="3:16">
      <c r="C410" s="497">
        <v>42885</v>
      </c>
      <c r="D410" s="498">
        <v>550.14800000000002</v>
      </c>
      <c r="E410" s="499">
        <v>53.08</v>
      </c>
      <c r="F410" s="499">
        <v>53.278490721209003</v>
      </c>
      <c r="G410" s="106"/>
      <c r="H410" s="92"/>
      <c r="I410" s="92"/>
      <c r="N410" s="38"/>
      <c r="P410" s="56"/>
    </row>
    <row r="411" spans="3:16">
      <c r="C411" s="497">
        <v>42886</v>
      </c>
      <c r="D411" s="498">
        <v>559.48</v>
      </c>
      <c r="E411" s="499">
        <v>53.69</v>
      </c>
      <c r="F411" s="499">
        <v>53.937975681782397</v>
      </c>
      <c r="G411" s="106"/>
      <c r="H411" s="92"/>
      <c r="I411" s="92"/>
      <c r="N411" s="38"/>
      <c r="P411" s="56"/>
    </row>
    <row r="412" spans="3:16">
      <c r="C412" s="497">
        <v>42887</v>
      </c>
      <c r="D412" s="498">
        <v>585.774</v>
      </c>
      <c r="E412" s="499">
        <v>55.2</v>
      </c>
      <c r="F412" s="499">
        <v>55.405809816967199</v>
      </c>
      <c r="G412" s="106"/>
      <c r="H412" s="92"/>
      <c r="I412" s="92"/>
      <c r="N412" s="38"/>
      <c r="P412" s="56"/>
    </row>
    <row r="413" spans="3:16">
      <c r="C413" s="497">
        <v>42888</v>
      </c>
      <c r="D413" s="498">
        <v>539.14499999999998</v>
      </c>
      <c r="E413" s="499">
        <v>52.75</v>
      </c>
      <c r="F413" s="499">
        <v>52.853320004935298</v>
      </c>
      <c r="G413" s="106"/>
      <c r="H413" s="92"/>
      <c r="I413" s="92"/>
      <c r="N413" s="38"/>
      <c r="P413" s="56"/>
    </row>
    <row r="414" spans="3:16">
      <c r="C414" s="497">
        <v>42889</v>
      </c>
      <c r="D414" s="498">
        <v>500.43799999999999</v>
      </c>
      <c r="E414" s="499">
        <v>48.47</v>
      </c>
      <c r="F414" s="499">
        <v>48.596988436322803</v>
      </c>
      <c r="G414" s="106"/>
      <c r="H414" s="92"/>
      <c r="I414" s="92"/>
      <c r="N414" s="38"/>
      <c r="P414" s="56"/>
    </row>
    <row r="415" spans="3:16">
      <c r="C415" s="497">
        <v>42890</v>
      </c>
      <c r="D415" s="498">
        <v>447.15300000000002</v>
      </c>
      <c r="E415" s="499">
        <v>42.87</v>
      </c>
      <c r="F415" s="499">
        <v>43.023063825555901</v>
      </c>
      <c r="G415" s="106"/>
      <c r="H415" s="92"/>
      <c r="I415" s="92"/>
      <c r="N415" s="38"/>
      <c r="P415" s="56"/>
    </row>
    <row r="416" spans="3:16">
      <c r="C416" s="497">
        <v>42891</v>
      </c>
      <c r="D416" s="498">
        <v>532.75199999999995</v>
      </c>
      <c r="E416" s="499">
        <v>47.24</v>
      </c>
      <c r="F416" s="499">
        <v>47.841561168444997</v>
      </c>
      <c r="G416" s="106"/>
      <c r="H416" s="92"/>
      <c r="I416" s="92"/>
      <c r="N416" s="38"/>
      <c r="P416" s="56"/>
    </row>
    <row r="417" spans="2:16">
      <c r="C417" s="497">
        <v>42892</v>
      </c>
      <c r="D417" s="498">
        <v>521.49599999999998</v>
      </c>
      <c r="E417" s="499">
        <v>47.26</v>
      </c>
      <c r="F417" s="499">
        <v>47.817342647721503</v>
      </c>
      <c r="G417" s="106"/>
      <c r="H417" s="92"/>
      <c r="I417" s="92"/>
      <c r="N417" s="38"/>
      <c r="P417" s="56"/>
    </row>
    <row r="418" spans="2:16">
      <c r="C418" s="497">
        <v>42893</v>
      </c>
      <c r="D418" s="498">
        <v>521.952</v>
      </c>
      <c r="E418" s="499">
        <v>49.54</v>
      </c>
      <c r="F418" s="499">
        <v>49.9099370872867</v>
      </c>
      <c r="G418" s="106"/>
      <c r="H418" s="92"/>
      <c r="I418" s="92"/>
      <c r="N418" s="38"/>
      <c r="P418" s="56"/>
    </row>
    <row r="419" spans="2:16">
      <c r="C419" s="497">
        <v>42894</v>
      </c>
      <c r="D419" s="498">
        <v>524.39099999999996</v>
      </c>
      <c r="E419" s="499">
        <v>48.12</v>
      </c>
      <c r="F419" s="499">
        <v>48.383944444044403</v>
      </c>
      <c r="G419" s="106"/>
      <c r="H419" s="92"/>
      <c r="I419" s="92"/>
      <c r="N419" s="38"/>
      <c r="P419" s="56"/>
    </row>
    <row r="420" spans="2:16">
      <c r="C420" s="497">
        <v>42895</v>
      </c>
      <c r="D420" s="498">
        <v>544.60299999999995</v>
      </c>
      <c r="E420" s="499">
        <v>51.2</v>
      </c>
      <c r="F420" s="499">
        <v>51.547235034727201</v>
      </c>
      <c r="G420" s="106"/>
      <c r="H420" s="92"/>
      <c r="I420" s="92"/>
      <c r="N420" s="38"/>
      <c r="P420" s="56"/>
    </row>
    <row r="421" spans="2:16">
      <c r="C421" s="497">
        <v>42896</v>
      </c>
      <c r="D421" s="498">
        <v>502.06</v>
      </c>
      <c r="E421" s="499">
        <v>49.36</v>
      </c>
      <c r="F421" s="499">
        <v>49.3710305870121</v>
      </c>
      <c r="G421" s="106"/>
      <c r="H421" s="92"/>
      <c r="I421" s="92"/>
      <c r="N421" s="38"/>
      <c r="P421" s="56"/>
    </row>
    <row r="422" spans="2:16">
      <c r="C422" s="497">
        <v>42897</v>
      </c>
      <c r="D422" s="498">
        <v>446.90899999999999</v>
      </c>
      <c r="E422" s="499">
        <v>44.27</v>
      </c>
      <c r="F422" s="499">
        <v>44.238487616881699</v>
      </c>
      <c r="G422" s="106"/>
      <c r="H422" s="92"/>
      <c r="I422" s="92"/>
      <c r="N422" s="38"/>
      <c r="P422" s="56"/>
    </row>
    <row r="423" spans="2:16">
      <c r="C423" s="497">
        <v>42898</v>
      </c>
      <c r="D423" s="498">
        <v>576.59500000000003</v>
      </c>
      <c r="E423" s="499">
        <v>48.89</v>
      </c>
      <c r="F423" s="499">
        <v>49.570575704289901</v>
      </c>
      <c r="G423" s="106"/>
      <c r="H423" s="92"/>
      <c r="I423" s="92"/>
      <c r="N423" s="38"/>
      <c r="P423" s="56"/>
    </row>
    <row r="424" spans="2:16">
      <c r="B424" s="99" t="s">
        <v>43</v>
      </c>
      <c r="C424" s="497">
        <v>42899</v>
      </c>
      <c r="D424" s="498">
        <v>598.59799999999996</v>
      </c>
      <c r="E424" s="499">
        <v>50.53</v>
      </c>
      <c r="F424" s="499">
        <v>51.095066616770197</v>
      </c>
      <c r="G424" s="106"/>
      <c r="H424" s="92"/>
      <c r="I424" s="92"/>
      <c r="N424" s="38"/>
      <c r="P424" s="56"/>
    </row>
    <row r="425" spans="2:16">
      <c r="C425" s="497">
        <v>42900</v>
      </c>
      <c r="D425" s="498">
        <v>612.44799999999998</v>
      </c>
      <c r="E425" s="499">
        <v>53.79</v>
      </c>
      <c r="F425" s="499">
        <v>54.019437197083903</v>
      </c>
      <c r="G425" s="106"/>
      <c r="H425" s="92"/>
      <c r="I425" s="92"/>
      <c r="N425" s="38"/>
      <c r="P425" s="56"/>
    </row>
    <row r="426" spans="2:16">
      <c r="C426" s="497">
        <v>42901</v>
      </c>
      <c r="D426" s="498">
        <v>620.39</v>
      </c>
      <c r="E426" s="499">
        <v>53.71</v>
      </c>
      <c r="F426" s="499">
        <v>53.898959064962803</v>
      </c>
      <c r="G426" s="106"/>
      <c r="H426" s="92"/>
      <c r="I426" s="92"/>
      <c r="N426" s="38"/>
      <c r="P426" s="56"/>
    </row>
    <row r="427" spans="2:16">
      <c r="C427" s="497">
        <v>42902</v>
      </c>
      <c r="D427" s="498">
        <v>609.00800000000004</v>
      </c>
      <c r="E427" s="499">
        <v>51.02</v>
      </c>
      <c r="F427" s="499">
        <v>51.515575615209599</v>
      </c>
      <c r="G427" s="106"/>
      <c r="H427" s="92"/>
      <c r="I427" s="92"/>
      <c r="N427" s="38"/>
      <c r="P427" s="56"/>
    </row>
    <row r="428" spans="2:16">
      <c r="C428" s="497">
        <v>42903</v>
      </c>
      <c r="D428" s="498">
        <v>553.77700000000004</v>
      </c>
      <c r="E428" s="499">
        <v>50.22</v>
      </c>
      <c r="F428" s="499">
        <v>50.670688331512203</v>
      </c>
      <c r="G428" s="106"/>
      <c r="H428" s="92"/>
      <c r="I428" s="92"/>
      <c r="N428" s="38"/>
      <c r="P428" s="56"/>
    </row>
    <row r="429" spans="2:16">
      <c r="C429" s="497">
        <v>42904</v>
      </c>
      <c r="D429" s="498">
        <v>512.51700000000005</v>
      </c>
      <c r="E429" s="499">
        <v>50.36</v>
      </c>
      <c r="F429" s="499">
        <v>50.951266626702001</v>
      </c>
      <c r="G429" s="106"/>
      <c r="H429" s="92"/>
      <c r="I429" s="92"/>
      <c r="N429" s="38"/>
      <c r="P429" s="56"/>
    </row>
    <row r="430" spans="2:16">
      <c r="C430" s="497">
        <v>42905</v>
      </c>
      <c r="D430" s="498">
        <v>630.21199999999999</v>
      </c>
      <c r="E430" s="499">
        <v>53.03</v>
      </c>
      <c r="F430" s="499">
        <v>53.806622866554697</v>
      </c>
      <c r="G430" s="106"/>
      <c r="H430" s="92"/>
      <c r="I430" s="92"/>
      <c r="N430" s="38"/>
      <c r="P430" s="56"/>
    </row>
    <row r="431" spans="2:16">
      <c r="C431" s="497">
        <v>42906</v>
      </c>
      <c r="D431" s="498">
        <v>656.88900000000001</v>
      </c>
      <c r="E431" s="499">
        <v>54.21</v>
      </c>
      <c r="F431" s="499">
        <v>54.663791793710303</v>
      </c>
      <c r="G431" s="106"/>
      <c r="H431" s="92"/>
      <c r="I431" s="92"/>
      <c r="N431" s="38"/>
      <c r="P431" s="56"/>
    </row>
    <row r="432" spans="2:16">
      <c r="C432" s="497">
        <v>42907</v>
      </c>
      <c r="D432" s="498">
        <v>666.673</v>
      </c>
      <c r="E432" s="499">
        <v>56.84</v>
      </c>
      <c r="F432" s="499">
        <v>57.224965759252001</v>
      </c>
      <c r="G432" s="106"/>
      <c r="H432" s="92"/>
      <c r="I432" s="92"/>
      <c r="N432" s="38"/>
      <c r="P432" s="56"/>
    </row>
    <row r="433" spans="3:16">
      <c r="C433" s="497">
        <v>42908</v>
      </c>
      <c r="D433" s="498">
        <v>664.80799999999999</v>
      </c>
      <c r="E433" s="499">
        <v>55.99</v>
      </c>
      <c r="F433" s="499">
        <v>56.389183314782002</v>
      </c>
      <c r="G433" s="106"/>
      <c r="H433" s="92"/>
      <c r="I433" s="92"/>
      <c r="N433" s="38"/>
      <c r="P433" s="56"/>
    </row>
    <row r="434" spans="3:16">
      <c r="C434" s="497">
        <v>42909</v>
      </c>
      <c r="D434" s="498">
        <v>632.56700000000001</v>
      </c>
      <c r="E434" s="499">
        <v>52.8</v>
      </c>
      <c r="F434" s="499">
        <v>53.345965761379198</v>
      </c>
      <c r="G434" s="106"/>
      <c r="H434" s="92"/>
      <c r="I434" s="92"/>
      <c r="N434" s="38"/>
      <c r="P434" s="56"/>
    </row>
    <row r="435" spans="3:16">
      <c r="C435" s="497">
        <v>42910</v>
      </c>
      <c r="D435" s="498">
        <v>547.83100000000002</v>
      </c>
      <c r="E435" s="499">
        <v>51.96</v>
      </c>
      <c r="F435" s="499">
        <v>52.362646569203903</v>
      </c>
      <c r="G435" s="106"/>
      <c r="H435" s="92"/>
      <c r="I435" s="92"/>
      <c r="N435" s="38"/>
      <c r="P435" s="56"/>
    </row>
    <row r="436" spans="3:16">
      <c r="C436" s="497">
        <v>42911</v>
      </c>
      <c r="D436" s="498">
        <v>511.96899999999999</v>
      </c>
      <c r="E436" s="499">
        <v>47.85</v>
      </c>
      <c r="F436" s="499">
        <v>48.2052885748367</v>
      </c>
      <c r="G436" s="106"/>
      <c r="H436" s="92"/>
      <c r="I436" s="92"/>
      <c r="N436" s="38"/>
      <c r="P436" s="56"/>
    </row>
    <row r="437" spans="3:16">
      <c r="C437" s="497">
        <v>42912</v>
      </c>
      <c r="D437" s="498">
        <v>619.43799999999999</v>
      </c>
      <c r="E437" s="499">
        <v>54.64</v>
      </c>
      <c r="F437" s="499">
        <v>54.883867462790001</v>
      </c>
      <c r="G437" s="106"/>
      <c r="H437" s="92"/>
      <c r="I437" s="92"/>
      <c r="N437" s="38"/>
      <c r="P437" s="56"/>
    </row>
    <row r="438" spans="3:16">
      <c r="C438" s="497">
        <v>42913</v>
      </c>
      <c r="D438" s="498">
        <v>631.91800000000001</v>
      </c>
      <c r="E438" s="499">
        <v>51.29</v>
      </c>
      <c r="F438" s="499">
        <v>51.006534583538297</v>
      </c>
      <c r="G438" s="106"/>
      <c r="H438" s="92"/>
      <c r="I438" s="92"/>
      <c r="N438" s="38"/>
      <c r="P438" s="56"/>
    </row>
    <row r="439" spans="3:16">
      <c r="C439" s="497">
        <v>42914</v>
      </c>
      <c r="D439" s="498">
        <v>608.60900000000004</v>
      </c>
      <c r="E439" s="499">
        <v>43.66</v>
      </c>
      <c r="F439" s="499">
        <v>43.608004852752998</v>
      </c>
      <c r="G439" s="106"/>
      <c r="H439" s="92"/>
      <c r="I439" s="92"/>
      <c r="N439" s="38"/>
      <c r="P439" s="56"/>
    </row>
    <row r="440" spans="3:16">
      <c r="C440" s="497">
        <v>42915</v>
      </c>
      <c r="D440" s="498">
        <v>591.21600000000001</v>
      </c>
      <c r="E440" s="499">
        <v>44.44</v>
      </c>
      <c r="F440" s="499">
        <v>44.505335590077003</v>
      </c>
      <c r="G440" s="106"/>
      <c r="H440" s="92"/>
      <c r="I440" s="92"/>
      <c r="N440" s="38"/>
      <c r="P440" s="56"/>
    </row>
    <row r="441" spans="3:16">
      <c r="C441" s="497">
        <v>42916</v>
      </c>
      <c r="D441" s="498">
        <v>540.45600000000002</v>
      </c>
      <c r="E441" s="499">
        <v>45.06</v>
      </c>
      <c r="F441" s="499">
        <v>45.250986842676198</v>
      </c>
      <c r="G441" s="106"/>
      <c r="H441" s="92"/>
      <c r="I441" s="92"/>
      <c r="N441" s="38"/>
      <c r="P441" s="56"/>
    </row>
    <row r="442" spans="3:16">
      <c r="C442" s="497">
        <v>42917</v>
      </c>
      <c r="D442" s="498">
        <v>482.58600000000001</v>
      </c>
      <c r="E442" s="499">
        <v>44.6</v>
      </c>
      <c r="F442" s="499">
        <v>44.674531707542698</v>
      </c>
      <c r="G442" s="106"/>
      <c r="H442" s="92"/>
      <c r="I442" s="92"/>
      <c r="N442" s="38"/>
      <c r="P442" s="56"/>
    </row>
    <row r="443" spans="3:16">
      <c r="C443" s="497">
        <v>42918</v>
      </c>
      <c r="D443" s="498">
        <v>435.49</v>
      </c>
      <c r="E443" s="499">
        <v>42.67</v>
      </c>
      <c r="F443" s="499">
        <v>42.900812603414799</v>
      </c>
      <c r="G443" s="106"/>
      <c r="H443" s="92"/>
      <c r="I443" s="92"/>
      <c r="N443" s="38"/>
      <c r="P443" s="56"/>
    </row>
    <row r="444" spans="3:16">
      <c r="C444" s="497">
        <v>42919</v>
      </c>
      <c r="D444" s="498">
        <v>558.36300000000006</v>
      </c>
      <c r="E444" s="499">
        <v>47.36</v>
      </c>
      <c r="F444" s="499">
        <v>48.159938135716303</v>
      </c>
      <c r="G444" s="106"/>
      <c r="H444" s="92"/>
      <c r="I444" s="92"/>
      <c r="N444" s="38"/>
      <c r="P444" s="56"/>
    </row>
    <row r="445" spans="3:16">
      <c r="C445" s="497">
        <v>42920</v>
      </c>
      <c r="D445" s="498">
        <v>587.89300000000003</v>
      </c>
      <c r="E445" s="499">
        <v>49.04</v>
      </c>
      <c r="F445" s="499">
        <v>49.401415460215802</v>
      </c>
      <c r="G445" s="106"/>
      <c r="H445" s="92"/>
      <c r="I445" s="92"/>
      <c r="N445" s="38"/>
      <c r="P445" s="56"/>
    </row>
    <row r="446" spans="3:16">
      <c r="C446" s="497">
        <v>42921</v>
      </c>
      <c r="D446" s="498">
        <v>577.17100000000005</v>
      </c>
      <c r="E446" s="499">
        <v>48.65</v>
      </c>
      <c r="F446" s="499">
        <v>48.936302580512901</v>
      </c>
      <c r="G446" s="106"/>
      <c r="H446" s="92"/>
      <c r="I446" s="92"/>
      <c r="N446" s="38"/>
      <c r="P446" s="56"/>
    </row>
    <row r="447" spans="3:16">
      <c r="C447" s="497">
        <v>42922</v>
      </c>
      <c r="D447" s="498">
        <v>582.17700000000002</v>
      </c>
      <c r="E447" s="499">
        <v>52.25</v>
      </c>
      <c r="F447" s="499">
        <v>52.4521507273708</v>
      </c>
      <c r="G447" s="106"/>
      <c r="H447" s="92"/>
      <c r="I447" s="92"/>
      <c r="N447" s="38"/>
      <c r="P447" s="56"/>
    </row>
    <row r="448" spans="3:16">
      <c r="C448" s="497">
        <v>42923</v>
      </c>
      <c r="D448" s="498">
        <v>578.64300000000003</v>
      </c>
      <c r="E448" s="499">
        <v>50.2</v>
      </c>
      <c r="F448" s="499">
        <v>50.318534692932197</v>
      </c>
      <c r="G448" s="106"/>
      <c r="H448" s="92"/>
      <c r="I448" s="92"/>
      <c r="N448" s="38"/>
      <c r="P448" s="56"/>
    </row>
    <row r="449" spans="2:16">
      <c r="C449" s="497">
        <v>42924</v>
      </c>
      <c r="D449" s="498">
        <v>523.29399999999998</v>
      </c>
      <c r="E449" s="499">
        <v>48.27</v>
      </c>
      <c r="F449" s="499">
        <v>48.7255714648253</v>
      </c>
      <c r="G449" s="106"/>
      <c r="H449" s="92"/>
      <c r="I449" s="92"/>
      <c r="N449" s="38"/>
      <c r="P449" s="56"/>
    </row>
    <row r="450" spans="2:16">
      <c r="C450" s="497">
        <v>42925</v>
      </c>
      <c r="D450" s="498">
        <v>471.18200000000002</v>
      </c>
      <c r="E450" s="499">
        <v>46.78</v>
      </c>
      <c r="F450" s="499">
        <v>47.226966667343397</v>
      </c>
      <c r="G450" s="106"/>
      <c r="H450" s="92"/>
      <c r="I450" s="92"/>
      <c r="N450" s="38"/>
      <c r="P450" s="56"/>
    </row>
    <row r="451" spans="2:16">
      <c r="C451" s="497">
        <v>42926</v>
      </c>
      <c r="D451" s="498">
        <v>594.02499999999998</v>
      </c>
      <c r="E451" s="499">
        <v>48.84</v>
      </c>
      <c r="F451" s="499">
        <v>49.672792661545799</v>
      </c>
      <c r="G451" s="106"/>
      <c r="H451" s="92"/>
      <c r="I451" s="92"/>
      <c r="N451" s="38"/>
      <c r="P451" s="56"/>
    </row>
    <row r="452" spans="2:16">
      <c r="C452" s="497">
        <v>42927</v>
      </c>
      <c r="D452" s="498">
        <v>614.86800000000005</v>
      </c>
      <c r="E452" s="499">
        <v>50.23</v>
      </c>
      <c r="F452" s="499">
        <v>50.825375268285399</v>
      </c>
      <c r="G452" s="106"/>
      <c r="H452" s="92"/>
      <c r="I452" s="92"/>
      <c r="N452" s="38"/>
      <c r="P452" s="56"/>
    </row>
    <row r="453" spans="2:16">
      <c r="C453" s="497">
        <v>42928</v>
      </c>
      <c r="D453" s="498">
        <v>623.10500000000002</v>
      </c>
      <c r="E453" s="499">
        <v>50.12</v>
      </c>
      <c r="F453" s="499">
        <v>50.520437308178501</v>
      </c>
      <c r="G453" s="106"/>
      <c r="H453" s="92"/>
      <c r="I453" s="92"/>
      <c r="N453" s="38"/>
      <c r="P453" s="56"/>
    </row>
    <row r="454" spans="2:16">
      <c r="B454" s="99" t="s">
        <v>43</v>
      </c>
      <c r="C454" s="497">
        <v>42929</v>
      </c>
      <c r="D454" s="498">
        <v>598.32500000000005</v>
      </c>
      <c r="E454" s="499">
        <v>53.11</v>
      </c>
      <c r="F454" s="499">
        <v>53.226753147013</v>
      </c>
      <c r="G454" s="106"/>
      <c r="H454" s="92"/>
      <c r="I454" s="92"/>
      <c r="N454" s="38"/>
      <c r="P454" s="56"/>
    </row>
    <row r="455" spans="2:16">
      <c r="C455" s="497">
        <v>42930</v>
      </c>
      <c r="D455" s="498">
        <v>648.69500000000005</v>
      </c>
      <c r="E455" s="499">
        <v>49.21</v>
      </c>
      <c r="F455" s="499">
        <v>49.747433105851798</v>
      </c>
      <c r="G455" s="106"/>
      <c r="H455" s="92"/>
      <c r="I455" s="92"/>
      <c r="N455" s="38"/>
      <c r="P455" s="56"/>
    </row>
    <row r="456" spans="2:16">
      <c r="C456" s="497">
        <v>42931</v>
      </c>
      <c r="D456" s="498">
        <v>553.94399999999996</v>
      </c>
      <c r="E456" s="499">
        <v>47.23</v>
      </c>
      <c r="F456" s="499">
        <v>47.648551546233897</v>
      </c>
      <c r="G456" s="106"/>
      <c r="H456" s="92"/>
      <c r="I456" s="92"/>
      <c r="N456" s="38"/>
      <c r="P456" s="56"/>
    </row>
    <row r="457" spans="2:16">
      <c r="C457" s="497">
        <v>42932</v>
      </c>
      <c r="D457" s="498">
        <v>495.35899999999998</v>
      </c>
      <c r="E457" s="499">
        <v>47.04</v>
      </c>
      <c r="F457" s="499">
        <v>47.588880149197699</v>
      </c>
      <c r="G457" s="106"/>
      <c r="H457" s="92"/>
      <c r="I457" s="92"/>
      <c r="N457" s="38"/>
      <c r="P457" s="56"/>
    </row>
    <row r="458" spans="2:16">
      <c r="C458" s="497">
        <v>42933</v>
      </c>
      <c r="D458" s="498">
        <v>623.73599999999999</v>
      </c>
      <c r="E458" s="499">
        <v>49.24</v>
      </c>
      <c r="F458" s="499">
        <v>49.9580076444201</v>
      </c>
      <c r="G458" s="106"/>
      <c r="H458" s="92"/>
      <c r="I458" s="92"/>
      <c r="N458" s="38"/>
      <c r="P458" s="56"/>
    </row>
    <row r="459" spans="2:16">
      <c r="C459" s="497">
        <v>42934</v>
      </c>
      <c r="D459" s="498">
        <v>648.11300000000006</v>
      </c>
      <c r="E459" s="499">
        <v>49.3</v>
      </c>
      <c r="F459" s="499">
        <v>49.785650862523298</v>
      </c>
      <c r="G459" s="106"/>
      <c r="H459" s="92"/>
      <c r="I459" s="92"/>
      <c r="N459" s="38"/>
      <c r="P459" s="56"/>
    </row>
    <row r="460" spans="2:16">
      <c r="C460" s="497">
        <v>42935</v>
      </c>
      <c r="D460" s="498">
        <v>638.73199999999997</v>
      </c>
      <c r="E460" s="499">
        <v>49.2</v>
      </c>
      <c r="F460" s="499">
        <v>49.560594639531601</v>
      </c>
      <c r="G460" s="106"/>
      <c r="H460" s="92"/>
      <c r="I460" s="92"/>
      <c r="N460" s="38"/>
      <c r="P460" s="56"/>
    </row>
    <row r="461" spans="2:16">
      <c r="C461" s="497">
        <v>42936</v>
      </c>
      <c r="D461" s="498">
        <v>621.01700000000005</v>
      </c>
      <c r="E461" s="499">
        <v>48.79</v>
      </c>
      <c r="F461" s="499">
        <v>49.212506862131001</v>
      </c>
      <c r="G461" s="106"/>
      <c r="H461" s="92"/>
      <c r="I461" s="92"/>
      <c r="N461" s="38"/>
      <c r="P461" s="56"/>
    </row>
    <row r="462" spans="2:16">
      <c r="C462" s="497">
        <v>42937</v>
      </c>
      <c r="D462" s="498">
        <v>603.34799999999996</v>
      </c>
      <c r="E462" s="499">
        <v>48.57</v>
      </c>
      <c r="F462" s="499">
        <v>49.041820780650902</v>
      </c>
      <c r="G462" s="106"/>
      <c r="H462" s="92"/>
      <c r="I462" s="92"/>
      <c r="N462" s="38"/>
      <c r="P462" s="56"/>
    </row>
    <row r="463" spans="2:16">
      <c r="C463" s="497">
        <v>42938</v>
      </c>
      <c r="D463" s="498">
        <v>527.21100000000001</v>
      </c>
      <c r="E463" s="499">
        <v>48.74</v>
      </c>
      <c r="F463" s="499">
        <v>48.757674438763402</v>
      </c>
      <c r="G463" s="106"/>
      <c r="H463" s="92"/>
      <c r="I463" s="92"/>
      <c r="N463" s="38"/>
      <c r="P463" s="56"/>
    </row>
    <row r="464" spans="2:16">
      <c r="C464" s="497">
        <v>42939</v>
      </c>
      <c r="D464" s="498">
        <v>473.4</v>
      </c>
      <c r="E464" s="499">
        <v>46.74</v>
      </c>
      <c r="F464" s="499">
        <v>46.959261797634099</v>
      </c>
      <c r="G464" s="106"/>
      <c r="H464" s="92"/>
      <c r="I464" s="92"/>
      <c r="N464" s="38"/>
      <c r="P464" s="56"/>
    </row>
    <row r="465" spans="3:16">
      <c r="C465" s="497">
        <v>42940</v>
      </c>
      <c r="D465" s="498">
        <v>579.05100000000004</v>
      </c>
      <c r="E465" s="499">
        <v>47.67</v>
      </c>
      <c r="F465" s="499">
        <v>48.103613029383197</v>
      </c>
      <c r="G465" s="106"/>
      <c r="H465" s="92"/>
      <c r="I465" s="92"/>
      <c r="N465" s="38"/>
      <c r="P465" s="56"/>
    </row>
    <row r="466" spans="3:16">
      <c r="C466" s="497">
        <v>42941</v>
      </c>
      <c r="D466" s="498">
        <v>579.37099999999998</v>
      </c>
      <c r="E466" s="499">
        <v>46.96</v>
      </c>
      <c r="F466" s="499">
        <v>47.640134095267598</v>
      </c>
      <c r="G466" s="106"/>
      <c r="H466" s="92"/>
      <c r="I466" s="92"/>
      <c r="N466" s="38"/>
      <c r="P466" s="56"/>
    </row>
    <row r="467" spans="3:16">
      <c r="C467" s="497">
        <v>42942</v>
      </c>
      <c r="D467" s="498">
        <v>603.80200000000002</v>
      </c>
      <c r="E467" s="499">
        <v>50.44</v>
      </c>
      <c r="F467" s="499">
        <v>50.724134746445102</v>
      </c>
      <c r="G467" s="106"/>
      <c r="H467" s="92"/>
      <c r="I467" s="92"/>
      <c r="N467" s="38"/>
      <c r="P467" s="56"/>
    </row>
    <row r="468" spans="3:16">
      <c r="C468" s="497">
        <v>42943</v>
      </c>
      <c r="D468" s="498">
        <v>630.15700000000004</v>
      </c>
      <c r="E468" s="499">
        <v>53.82</v>
      </c>
      <c r="F468" s="499">
        <v>53.803650986824998</v>
      </c>
      <c r="G468" s="106"/>
      <c r="H468" s="92"/>
      <c r="I468" s="92"/>
      <c r="N468" s="38"/>
      <c r="P468" s="56"/>
    </row>
    <row r="469" spans="3:16">
      <c r="C469" s="497">
        <v>42944</v>
      </c>
      <c r="D469" s="498">
        <v>618.12199999999996</v>
      </c>
      <c r="E469" s="499">
        <v>50.74</v>
      </c>
      <c r="F469" s="499">
        <v>51.193809545303203</v>
      </c>
      <c r="G469" s="106"/>
      <c r="H469" s="92"/>
      <c r="I469" s="92"/>
      <c r="N469" s="38"/>
      <c r="P469" s="56"/>
    </row>
    <row r="470" spans="3:16">
      <c r="C470" s="497">
        <v>42945</v>
      </c>
      <c r="D470" s="498">
        <v>546.34299999999996</v>
      </c>
      <c r="E470" s="499">
        <v>49.06</v>
      </c>
      <c r="F470" s="499">
        <v>49.167647800869503</v>
      </c>
      <c r="G470" s="106"/>
      <c r="H470" s="92"/>
      <c r="I470" s="92"/>
      <c r="N470" s="38"/>
      <c r="P470" s="56"/>
    </row>
    <row r="471" spans="3:16">
      <c r="C471" s="497">
        <v>42946</v>
      </c>
      <c r="D471" s="498">
        <v>488.92200000000003</v>
      </c>
      <c r="E471" s="499">
        <v>44.77</v>
      </c>
      <c r="F471" s="499">
        <v>44.837403442541202</v>
      </c>
      <c r="G471" s="106"/>
      <c r="H471" s="92"/>
      <c r="I471" s="92"/>
      <c r="N471" s="38"/>
      <c r="P471" s="56"/>
    </row>
    <row r="472" spans="3:16">
      <c r="C472" s="497">
        <v>42947</v>
      </c>
      <c r="D472" s="498">
        <v>589.76300000000003</v>
      </c>
      <c r="E472" s="499">
        <v>48.01</v>
      </c>
      <c r="F472" s="499">
        <v>48.6477918749707</v>
      </c>
      <c r="G472" s="106"/>
      <c r="H472" s="92"/>
      <c r="I472" s="92"/>
      <c r="N472" s="38"/>
      <c r="P472" s="56"/>
    </row>
    <row r="473" spans="3:16">
      <c r="C473" s="497">
        <v>42948</v>
      </c>
      <c r="D473" s="498">
        <v>603.64499999999998</v>
      </c>
      <c r="E473" s="499">
        <v>50.53</v>
      </c>
      <c r="F473" s="499">
        <v>51.012014548941202</v>
      </c>
      <c r="G473" s="106"/>
      <c r="H473" s="92"/>
      <c r="I473" s="92"/>
      <c r="N473" s="38"/>
      <c r="P473" s="56"/>
    </row>
    <row r="474" spans="3:16">
      <c r="C474" s="497">
        <v>42949</v>
      </c>
      <c r="D474" s="498">
        <v>610.02200000000005</v>
      </c>
      <c r="E474" s="499">
        <v>51.31</v>
      </c>
      <c r="F474" s="499">
        <v>51.509001035044001</v>
      </c>
      <c r="G474" s="106"/>
      <c r="H474" s="92"/>
      <c r="I474" s="92"/>
      <c r="N474" s="38"/>
      <c r="P474" s="56"/>
    </row>
    <row r="475" spans="3:16">
      <c r="C475" s="497">
        <v>42950</v>
      </c>
      <c r="D475" s="498">
        <v>625.34799999999996</v>
      </c>
      <c r="E475" s="499">
        <v>51.42</v>
      </c>
      <c r="F475" s="499">
        <v>51.891448056585503</v>
      </c>
      <c r="G475" s="106"/>
      <c r="H475" s="92"/>
      <c r="I475" s="92"/>
      <c r="N475" s="38"/>
      <c r="P475" s="56"/>
    </row>
    <row r="476" spans="3:16">
      <c r="C476" s="497">
        <v>42951</v>
      </c>
      <c r="D476" s="498">
        <v>612.63800000000003</v>
      </c>
      <c r="E476" s="499">
        <v>50.39</v>
      </c>
      <c r="F476" s="499">
        <v>50.884261940287402</v>
      </c>
      <c r="G476" s="106"/>
      <c r="H476" s="92"/>
      <c r="I476" s="92"/>
      <c r="N476" s="38"/>
      <c r="P476" s="56"/>
    </row>
    <row r="477" spans="3:16">
      <c r="C477" s="497">
        <v>42952</v>
      </c>
      <c r="D477" s="498">
        <v>525.03</v>
      </c>
      <c r="E477" s="499">
        <v>46.53</v>
      </c>
      <c r="F477" s="499">
        <v>46.369361606657101</v>
      </c>
      <c r="G477" s="106"/>
      <c r="H477" s="92"/>
      <c r="I477" s="92"/>
      <c r="N477" s="38"/>
      <c r="P477" s="56"/>
    </row>
    <row r="478" spans="3:16">
      <c r="C478" s="497">
        <v>42953</v>
      </c>
      <c r="D478" s="498">
        <v>469.69400000000002</v>
      </c>
      <c r="E478" s="499">
        <v>41.28</v>
      </c>
      <c r="F478" s="499">
        <v>41.882441716522301</v>
      </c>
      <c r="G478" s="106"/>
      <c r="H478" s="92"/>
      <c r="I478" s="92"/>
      <c r="N478" s="38"/>
      <c r="P478" s="56"/>
    </row>
    <row r="479" spans="3:16">
      <c r="C479" s="497">
        <v>42954</v>
      </c>
      <c r="D479" s="498">
        <v>564.96799999999996</v>
      </c>
      <c r="E479" s="499">
        <v>47.82</v>
      </c>
      <c r="F479" s="499">
        <v>48.2610170757955</v>
      </c>
      <c r="G479" s="106"/>
      <c r="H479" s="92"/>
      <c r="I479" s="92"/>
      <c r="N479" s="38"/>
      <c r="P479" s="56"/>
    </row>
    <row r="480" spans="3:16">
      <c r="C480" s="497">
        <v>42955</v>
      </c>
      <c r="D480" s="498">
        <v>555.69500000000005</v>
      </c>
      <c r="E480" s="499">
        <v>46.57</v>
      </c>
      <c r="F480" s="499">
        <v>47.1238748216198</v>
      </c>
      <c r="G480" s="106"/>
      <c r="H480" s="92"/>
      <c r="I480" s="92"/>
      <c r="N480" s="38"/>
      <c r="P480" s="56"/>
    </row>
    <row r="481" spans="2:16">
      <c r="C481" s="497">
        <v>42956</v>
      </c>
      <c r="D481" s="498">
        <v>546.33100000000002</v>
      </c>
      <c r="E481" s="499">
        <v>45.71</v>
      </c>
      <c r="F481" s="499">
        <v>45.872955526627202</v>
      </c>
      <c r="G481" s="106"/>
      <c r="H481" s="92"/>
      <c r="I481" s="92"/>
      <c r="N481" s="38"/>
      <c r="P481" s="56"/>
    </row>
    <row r="482" spans="2:16">
      <c r="C482" s="497">
        <v>42957</v>
      </c>
      <c r="D482" s="498">
        <v>528.55100000000004</v>
      </c>
      <c r="E482" s="499">
        <v>44.08</v>
      </c>
      <c r="F482" s="499">
        <v>44.625417663519997</v>
      </c>
      <c r="G482" s="106"/>
      <c r="H482" s="92"/>
      <c r="I482" s="92"/>
      <c r="N482" s="38"/>
      <c r="P482" s="56"/>
    </row>
    <row r="483" spans="2:16">
      <c r="C483" s="497">
        <v>42958</v>
      </c>
      <c r="D483" s="498">
        <v>508.09199999999998</v>
      </c>
      <c r="E483" s="499">
        <v>43.05</v>
      </c>
      <c r="F483" s="499">
        <v>43.5417853979189</v>
      </c>
      <c r="G483" s="106"/>
      <c r="H483" s="92"/>
      <c r="I483" s="92"/>
      <c r="N483" s="38"/>
      <c r="P483" s="56"/>
    </row>
    <row r="484" spans="2:16">
      <c r="C484" s="497">
        <v>42959</v>
      </c>
      <c r="D484" s="498">
        <v>458.38499999999999</v>
      </c>
      <c r="E484" s="499">
        <v>43.22</v>
      </c>
      <c r="F484" s="499">
        <v>43.646667369337301</v>
      </c>
      <c r="G484" s="106"/>
      <c r="H484" s="92"/>
      <c r="I484" s="92"/>
      <c r="N484" s="38"/>
      <c r="P484" s="56"/>
    </row>
    <row r="485" spans="2:16">
      <c r="B485" s="99" t="s">
        <v>42</v>
      </c>
      <c r="C485" s="497">
        <v>42960</v>
      </c>
      <c r="D485" s="498">
        <v>423.5</v>
      </c>
      <c r="E485" s="499">
        <v>41.9</v>
      </c>
      <c r="F485" s="499">
        <v>42.293102768072202</v>
      </c>
      <c r="G485" s="106"/>
      <c r="H485" s="92"/>
      <c r="I485" s="92"/>
      <c r="N485" s="38"/>
      <c r="P485" s="56"/>
    </row>
    <row r="486" spans="2:16">
      <c r="C486" s="497">
        <v>42961</v>
      </c>
      <c r="D486" s="498">
        <v>485.48099999999999</v>
      </c>
      <c r="E486" s="499">
        <v>44.25</v>
      </c>
      <c r="F486" s="499">
        <v>44.590782255849398</v>
      </c>
      <c r="G486" s="106"/>
      <c r="H486" s="92"/>
      <c r="I486" s="92"/>
      <c r="N486" s="38"/>
      <c r="P486" s="56"/>
    </row>
    <row r="487" spans="2:16">
      <c r="C487" s="497">
        <v>42962</v>
      </c>
      <c r="D487" s="498">
        <v>439.94299999999998</v>
      </c>
      <c r="E487" s="499">
        <v>42.67</v>
      </c>
      <c r="F487" s="499">
        <v>42.907065086883797</v>
      </c>
      <c r="G487" s="106"/>
      <c r="H487" s="92"/>
      <c r="I487" s="92"/>
      <c r="N487" s="38"/>
      <c r="P487" s="56"/>
    </row>
    <row r="488" spans="2:16">
      <c r="C488" s="497">
        <v>42963</v>
      </c>
      <c r="D488" s="498">
        <v>530.08600000000001</v>
      </c>
      <c r="E488" s="499">
        <v>48.44</v>
      </c>
      <c r="F488" s="499">
        <v>48.940439313703699</v>
      </c>
      <c r="G488" s="106"/>
      <c r="H488" s="92"/>
      <c r="I488" s="92"/>
      <c r="N488" s="38"/>
      <c r="P488" s="56"/>
    </row>
    <row r="489" spans="2:16">
      <c r="C489" s="497">
        <v>42964</v>
      </c>
      <c r="D489" s="498">
        <v>545.57500000000005</v>
      </c>
      <c r="E489" s="499">
        <v>48.33</v>
      </c>
      <c r="F489" s="499">
        <v>48.884789233532203</v>
      </c>
      <c r="G489" s="106"/>
      <c r="H489" s="92"/>
      <c r="I489" s="92"/>
      <c r="N489" s="38"/>
      <c r="P489" s="56"/>
    </row>
    <row r="490" spans="2:16">
      <c r="C490" s="497">
        <v>42965</v>
      </c>
      <c r="D490" s="498">
        <v>566.42200000000003</v>
      </c>
      <c r="E490" s="499">
        <v>46.86</v>
      </c>
      <c r="F490" s="499">
        <v>47.350865365093398</v>
      </c>
      <c r="G490" s="106"/>
      <c r="H490" s="92"/>
      <c r="I490" s="92"/>
      <c r="N490" s="38"/>
      <c r="P490" s="56"/>
    </row>
    <row r="491" spans="2:16">
      <c r="C491" s="497">
        <v>42966</v>
      </c>
      <c r="D491" s="498">
        <v>483.98700000000002</v>
      </c>
      <c r="E491" s="499">
        <v>43.75</v>
      </c>
      <c r="F491" s="499">
        <v>44.2178980285818</v>
      </c>
      <c r="G491" s="106"/>
      <c r="H491" s="92"/>
      <c r="I491" s="92"/>
      <c r="N491" s="38"/>
      <c r="P491" s="56"/>
    </row>
    <row r="492" spans="2:16">
      <c r="C492" s="497">
        <v>42967</v>
      </c>
      <c r="D492" s="498">
        <v>447.416</v>
      </c>
      <c r="E492" s="499">
        <v>40.81</v>
      </c>
      <c r="F492" s="499">
        <v>41.170882743609198</v>
      </c>
      <c r="G492" s="106"/>
      <c r="H492" s="92"/>
      <c r="I492" s="92"/>
      <c r="N492" s="38"/>
      <c r="P492" s="56"/>
    </row>
    <row r="493" spans="2:16">
      <c r="C493" s="497">
        <v>42968</v>
      </c>
      <c r="D493" s="498">
        <v>570.76900000000001</v>
      </c>
      <c r="E493" s="499">
        <v>48.76</v>
      </c>
      <c r="F493" s="499">
        <v>49.682189942374201</v>
      </c>
      <c r="G493" s="106"/>
      <c r="H493" s="92"/>
      <c r="I493" s="92"/>
      <c r="N493" s="38"/>
      <c r="P493" s="56"/>
    </row>
    <row r="494" spans="2:16">
      <c r="C494" s="497">
        <v>42969</v>
      </c>
      <c r="D494" s="498">
        <v>595.20699999999999</v>
      </c>
      <c r="E494" s="499">
        <v>50.81</v>
      </c>
      <c r="F494" s="499">
        <v>51.390762883433801</v>
      </c>
      <c r="G494" s="106"/>
      <c r="H494" s="92"/>
      <c r="I494" s="92"/>
      <c r="N494" s="38"/>
      <c r="P494" s="56"/>
    </row>
    <row r="495" spans="2:16">
      <c r="C495" s="497">
        <v>42970</v>
      </c>
      <c r="D495" s="498">
        <v>574.07299999999998</v>
      </c>
      <c r="E495" s="499">
        <v>50.19</v>
      </c>
      <c r="F495" s="499">
        <v>50.636033608605999</v>
      </c>
      <c r="G495" s="106"/>
      <c r="H495" s="92"/>
      <c r="I495" s="92"/>
      <c r="N495" s="38"/>
      <c r="P495" s="56"/>
    </row>
    <row r="496" spans="2:16">
      <c r="C496" s="497">
        <v>42971</v>
      </c>
      <c r="D496" s="498">
        <v>581.11400000000003</v>
      </c>
      <c r="E496" s="499">
        <v>49.39</v>
      </c>
      <c r="F496" s="499">
        <v>49.813932649371303</v>
      </c>
      <c r="G496" s="106"/>
      <c r="H496" s="92"/>
      <c r="I496" s="92"/>
      <c r="N496" s="38"/>
      <c r="P496" s="56"/>
    </row>
    <row r="497" spans="3:16">
      <c r="C497" s="497">
        <v>42972</v>
      </c>
      <c r="D497" s="498">
        <v>575.76599999999996</v>
      </c>
      <c r="E497" s="499">
        <v>51.14</v>
      </c>
      <c r="F497" s="499">
        <v>51.327626731189497</v>
      </c>
      <c r="G497" s="106"/>
      <c r="H497" s="92"/>
      <c r="I497" s="92"/>
      <c r="N497" s="38"/>
      <c r="P497" s="56"/>
    </row>
    <row r="498" spans="3:16">
      <c r="C498" s="497">
        <v>42973</v>
      </c>
      <c r="D498" s="498">
        <v>507.47</v>
      </c>
      <c r="E498" s="499">
        <v>49.73</v>
      </c>
      <c r="F498" s="499">
        <v>49.733087995958002</v>
      </c>
      <c r="G498" s="106"/>
      <c r="H498" s="92"/>
      <c r="I498" s="92"/>
      <c r="N498" s="38"/>
      <c r="P498" s="56"/>
    </row>
    <row r="499" spans="3:16">
      <c r="C499" s="497">
        <v>42974</v>
      </c>
      <c r="D499" s="498">
        <v>452.80900000000003</v>
      </c>
      <c r="E499" s="499">
        <v>48.37</v>
      </c>
      <c r="F499" s="499">
        <v>48.706725796956597</v>
      </c>
      <c r="G499" s="106"/>
      <c r="H499" s="92"/>
      <c r="I499" s="92"/>
      <c r="N499" s="38"/>
      <c r="P499" s="56"/>
    </row>
    <row r="500" spans="3:16">
      <c r="C500" s="497">
        <v>42975</v>
      </c>
      <c r="D500" s="498">
        <v>566.57799999999997</v>
      </c>
      <c r="E500" s="499">
        <v>51.96</v>
      </c>
      <c r="F500" s="499">
        <v>52.437077715176898</v>
      </c>
      <c r="G500" s="106"/>
      <c r="H500" s="92"/>
      <c r="I500" s="92"/>
      <c r="N500" s="38"/>
      <c r="P500" s="56"/>
    </row>
    <row r="501" spans="3:16">
      <c r="C501" s="497">
        <v>42976</v>
      </c>
      <c r="D501" s="498">
        <v>579.12900000000002</v>
      </c>
      <c r="E501" s="499">
        <v>53.28</v>
      </c>
      <c r="F501" s="499">
        <v>53.3285247345583</v>
      </c>
      <c r="G501" s="106"/>
      <c r="H501" s="92"/>
      <c r="I501" s="92"/>
      <c r="N501" s="38"/>
      <c r="P501" s="56"/>
    </row>
    <row r="502" spans="3:16">
      <c r="C502" s="497">
        <v>42977</v>
      </c>
      <c r="D502" s="498">
        <v>530.14700000000005</v>
      </c>
      <c r="E502" s="499">
        <v>51.59</v>
      </c>
      <c r="F502" s="499">
        <v>51.791316853214198</v>
      </c>
      <c r="G502" s="106"/>
      <c r="H502" s="92"/>
      <c r="I502" s="92"/>
      <c r="N502" s="38"/>
      <c r="P502" s="56"/>
    </row>
    <row r="503" spans="3:16">
      <c r="C503" s="497">
        <v>42978</v>
      </c>
      <c r="D503" s="498">
        <v>505.31599999999997</v>
      </c>
      <c r="E503" s="499">
        <v>47.07</v>
      </c>
      <c r="F503" s="499">
        <v>47.694323579432897</v>
      </c>
      <c r="G503" s="106"/>
      <c r="H503" s="92"/>
      <c r="I503" s="92"/>
      <c r="N503" s="38"/>
      <c r="P503" s="56"/>
    </row>
    <row r="504" spans="3:16">
      <c r="C504" s="497">
        <v>42979</v>
      </c>
      <c r="D504" s="498">
        <v>512.29600000000005</v>
      </c>
      <c r="E504" s="499">
        <v>46.81</v>
      </c>
      <c r="F504" s="499">
        <v>47.150285879926699</v>
      </c>
      <c r="G504" s="106"/>
      <c r="H504" s="92"/>
      <c r="I504" s="92"/>
      <c r="N504" s="38"/>
      <c r="P504" s="56"/>
    </row>
    <row r="505" spans="3:16">
      <c r="C505" s="497">
        <v>42980</v>
      </c>
      <c r="D505" s="498">
        <v>461.661</v>
      </c>
      <c r="E505" s="499">
        <v>42.75</v>
      </c>
      <c r="F505" s="499">
        <v>42.929151557788501</v>
      </c>
      <c r="G505" s="106"/>
      <c r="H505" s="92"/>
      <c r="I505" s="92"/>
      <c r="N505" s="38"/>
      <c r="P505" s="56"/>
    </row>
    <row r="506" spans="3:16">
      <c r="C506" s="497">
        <v>42981</v>
      </c>
      <c r="D506" s="498">
        <v>407.14100000000002</v>
      </c>
      <c r="E506" s="499">
        <v>46.94</v>
      </c>
      <c r="F506" s="499">
        <v>46.763368344136303</v>
      </c>
      <c r="G506" s="106"/>
      <c r="H506" s="92"/>
      <c r="I506" s="92"/>
      <c r="N506" s="38"/>
      <c r="P506" s="56"/>
    </row>
    <row r="507" spans="3:16">
      <c r="C507" s="497">
        <v>42982</v>
      </c>
      <c r="D507" s="498">
        <v>522.37599999999998</v>
      </c>
      <c r="E507" s="499">
        <v>49.25</v>
      </c>
      <c r="F507" s="499">
        <v>50.092008061627702</v>
      </c>
      <c r="G507" s="106"/>
      <c r="H507" s="92"/>
      <c r="I507" s="92"/>
      <c r="N507" s="38"/>
      <c r="P507" s="56"/>
    </row>
    <row r="508" spans="3:16">
      <c r="C508" s="497">
        <v>42983</v>
      </c>
      <c r="D508" s="498">
        <v>541.30399999999997</v>
      </c>
      <c r="E508" s="499">
        <v>51.27</v>
      </c>
      <c r="F508" s="499">
        <v>51.386332769139997</v>
      </c>
      <c r="G508" s="106"/>
      <c r="H508" s="92"/>
      <c r="I508" s="92"/>
      <c r="N508" s="38"/>
      <c r="P508" s="56"/>
    </row>
    <row r="509" spans="3:16">
      <c r="C509" s="497">
        <v>42984</v>
      </c>
      <c r="D509" s="498">
        <v>536.63800000000003</v>
      </c>
      <c r="E509" s="499">
        <v>47.86</v>
      </c>
      <c r="F509" s="499">
        <v>48.417925798795899</v>
      </c>
      <c r="G509" s="106"/>
      <c r="H509" s="92"/>
      <c r="I509" s="92"/>
      <c r="N509" s="38"/>
      <c r="P509" s="56"/>
    </row>
    <row r="510" spans="3:16">
      <c r="C510" s="497">
        <v>42985</v>
      </c>
      <c r="D510" s="498">
        <v>545.34400000000005</v>
      </c>
      <c r="E510" s="499">
        <v>48.12</v>
      </c>
      <c r="F510" s="499">
        <v>48.785070091894603</v>
      </c>
      <c r="G510" s="106"/>
      <c r="H510" s="92"/>
      <c r="I510" s="92"/>
      <c r="N510" s="38"/>
      <c r="P510" s="56"/>
    </row>
    <row r="511" spans="3:16">
      <c r="C511" s="497">
        <v>42986</v>
      </c>
      <c r="D511" s="498">
        <v>534.18299999999999</v>
      </c>
      <c r="E511" s="499">
        <v>50.64</v>
      </c>
      <c r="F511" s="499">
        <v>50.817829547676197</v>
      </c>
      <c r="G511" s="106"/>
      <c r="H511" s="92"/>
      <c r="I511" s="92"/>
      <c r="N511" s="38"/>
      <c r="P511" s="56"/>
    </row>
    <row r="512" spans="3:16">
      <c r="C512" s="497">
        <v>42987</v>
      </c>
      <c r="D512" s="498">
        <v>458.56099999999998</v>
      </c>
      <c r="E512" s="499">
        <v>40.409999999999997</v>
      </c>
      <c r="F512" s="499">
        <v>40.346328922396502</v>
      </c>
      <c r="G512" s="106"/>
      <c r="H512" s="92"/>
      <c r="I512" s="92"/>
      <c r="N512" s="38"/>
      <c r="P512" s="56"/>
    </row>
    <row r="513" spans="2:16">
      <c r="C513" s="497">
        <v>42988</v>
      </c>
      <c r="D513" s="498">
        <v>424.42500000000001</v>
      </c>
      <c r="E513" s="499">
        <v>37.25</v>
      </c>
      <c r="F513" s="499">
        <v>37.100727222323101</v>
      </c>
      <c r="G513" s="106"/>
      <c r="H513" s="92"/>
      <c r="I513" s="92"/>
      <c r="N513" s="38"/>
      <c r="P513" s="56"/>
    </row>
    <row r="514" spans="2:16">
      <c r="C514" s="497">
        <v>42989</v>
      </c>
      <c r="D514" s="498">
        <v>498.10399999999998</v>
      </c>
      <c r="E514" s="499">
        <v>45.87</v>
      </c>
      <c r="F514" s="499">
        <v>46.364564687597898</v>
      </c>
      <c r="G514" s="106"/>
      <c r="H514" s="92"/>
      <c r="I514" s="92"/>
      <c r="N514" s="38"/>
      <c r="P514" s="56"/>
    </row>
    <row r="515" spans="2:16">
      <c r="C515" s="497">
        <v>42990</v>
      </c>
      <c r="D515" s="498">
        <v>541.84500000000003</v>
      </c>
      <c r="E515" s="499">
        <v>49.76</v>
      </c>
      <c r="F515" s="499">
        <v>50.176817187488702</v>
      </c>
      <c r="G515" s="106"/>
      <c r="H515" s="92"/>
      <c r="I515" s="92"/>
      <c r="N515" s="38"/>
      <c r="P515" s="56"/>
    </row>
    <row r="516" spans="2:16">
      <c r="B516" s="99" t="s">
        <v>44</v>
      </c>
      <c r="C516" s="497">
        <v>42991</v>
      </c>
      <c r="D516" s="498">
        <v>531.40099999999995</v>
      </c>
      <c r="E516" s="499">
        <v>50.12</v>
      </c>
      <c r="F516" s="499">
        <v>50.223770498826497</v>
      </c>
      <c r="G516" s="106"/>
      <c r="H516" s="92"/>
      <c r="I516" s="92"/>
      <c r="N516" s="38"/>
      <c r="P516" s="56"/>
    </row>
    <row r="517" spans="2:16">
      <c r="C517" s="497">
        <v>42992</v>
      </c>
      <c r="D517" s="498">
        <v>518.303</v>
      </c>
      <c r="E517" s="499">
        <v>47.68</v>
      </c>
      <c r="F517" s="499">
        <v>47.892671639271299</v>
      </c>
      <c r="G517" s="106"/>
      <c r="H517" s="92"/>
      <c r="I517" s="92"/>
      <c r="N517" s="38"/>
      <c r="P517" s="56"/>
    </row>
    <row r="518" spans="2:16">
      <c r="C518" s="497">
        <v>42993</v>
      </c>
      <c r="D518" s="498">
        <v>497.90800000000002</v>
      </c>
      <c r="E518" s="499">
        <v>46.31</v>
      </c>
      <c r="F518" s="499">
        <v>46.776811438507899</v>
      </c>
      <c r="G518" s="106"/>
      <c r="H518" s="92"/>
      <c r="I518" s="92"/>
      <c r="N518" s="38"/>
      <c r="P518" s="56"/>
    </row>
    <row r="519" spans="2:16">
      <c r="C519" s="497">
        <v>42994</v>
      </c>
      <c r="D519" s="498">
        <v>434.04899999999998</v>
      </c>
      <c r="E519" s="499">
        <v>48.64</v>
      </c>
      <c r="F519" s="499">
        <v>48.730070934354899</v>
      </c>
      <c r="G519" s="106"/>
      <c r="H519" s="92"/>
      <c r="I519" s="92"/>
      <c r="N519" s="38"/>
      <c r="P519" s="56"/>
    </row>
    <row r="520" spans="2:16">
      <c r="C520" s="497">
        <v>42995</v>
      </c>
      <c r="D520" s="498">
        <v>378.90600000000001</v>
      </c>
      <c r="E520" s="499">
        <v>48.46</v>
      </c>
      <c r="F520" s="499">
        <v>48.378926045005898</v>
      </c>
      <c r="G520" s="106"/>
      <c r="H520" s="92"/>
      <c r="I520" s="92"/>
      <c r="N520" s="38"/>
      <c r="P520" s="56"/>
    </row>
    <row r="521" spans="2:16">
      <c r="C521" s="497">
        <v>42996</v>
      </c>
      <c r="D521" s="498">
        <v>498.125</v>
      </c>
      <c r="E521" s="499">
        <v>48.1</v>
      </c>
      <c r="F521" s="499">
        <v>48.7562817805279</v>
      </c>
      <c r="G521" s="106"/>
      <c r="H521" s="92"/>
      <c r="I521" s="92"/>
      <c r="N521" s="38"/>
      <c r="P521" s="56"/>
    </row>
    <row r="522" spans="2:16">
      <c r="C522" s="497">
        <v>42997</v>
      </c>
      <c r="D522" s="498">
        <v>520.41399999999999</v>
      </c>
      <c r="E522" s="499">
        <v>52.02</v>
      </c>
      <c r="F522" s="499">
        <v>51.964031982552299</v>
      </c>
      <c r="G522" s="106"/>
      <c r="H522" s="92"/>
      <c r="I522" s="92"/>
      <c r="N522" s="38"/>
      <c r="P522" s="56"/>
    </row>
    <row r="523" spans="2:16">
      <c r="C523" s="497">
        <v>42998</v>
      </c>
      <c r="D523" s="498">
        <v>504.97500000000002</v>
      </c>
      <c r="E523" s="499">
        <v>53.86</v>
      </c>
      <c r="F523" s="499">
        <v>53.823861592192202</v>
      </c>
      <c r="G523" s="106"/>
      <c r="H523" s="92"/>
      <c r="I523" s="92"/>
      <c r="N523" s="38"/>
      <c r="P523" s="56"/>
    </row>
    <row r="524" spans="2:16">
      <c r="C524" s="497">
        <v>42999</v>
      </c>
      <c r="D524" s="498">
        <v>526.27599999999995</v>
      </c>
      <c r="E524" s="499">
        <v>52.12</v>
      </c>
      <c r="F524" s="499">
        <v>52.200142535048201</v>
      </c>
      <c r="G524" s="106"/>
      <c r="H524" s="92"/>
      <c r="I524" s="92"/>
      <c r="N524" s="38"/>
      <c r="P524" s="56"/>
    </row>
    <row r="525" spans="2:16">
      <c r="C525" s="497">
        <v>43000</v>
      </c>
      <c r="D525" s="498">
        <v>511.613</v>
      </c>
      <c r="E525" s="499">
        <v>50.43</v>
      </c>
      <c r="F525" s="499">
        <v>50.902664061402199</v>
      </c>
      <c r="G525" s="106"/>
      <c r="H525" s="92"/>
      <c r="I525" s="92"/>
      <c r="N525" s="38"/>
      <c r="P525" s="56"/>
    </row>
    <row r="526" spans="2:16">
      <c r="C526" s="497">
        <v>43001</v>
      </c>
      <c r="D526" s="498">
        <v>469.97</v>
      </c>
      <c r="E526" s="499">
        <v>50.78</v>
      </c>
      <c r="F526" s="499">
        <v>50.770588633419997</v>
      </c>
      <c r="G526" s="106"/>
      <c r="H526" s="92"/>
      <c r="I526" s="92"/>
      <c r="N526" s="38"/>
      <c r="P526" s="56"/>
    </row>
    <row r="527" spans="2:16">
      <c r="C527" s="497">
        <v>43002</v>
      </c>
      <c r="D527" s="498">
        <v>422.89800000000002</v>
      </c>
      <c r="E527" s="499">
        <v>49.16</v>
      </c>
      <c r="F527" s="499">
        <v>49.419341021527003</v>
      </c>
      <c r="G527" s="106"/>
      <c r="H527" s="92"/>
      <c r="I527" s="92"/>
      <c r="N527" s="38"/>
      <c r="P527" s="56"/>
    </row>
    <row r="528" spans="2:16">
      <c r="C528" s="497">
        <v>43003</v>
      </c>
      <c r="D528" s="498">
        <v>532.89200000000005</v>
      </c>
      <c r="E528" s="499">
        <v>51.62</v>
      </c>
      <c r="F528" s="499">
        <v>52.1213597520753</v>
      </c>
      <c r="G528" s="106"/>
      <c r="H528" s="92"/>
      <c r="I528" s="92"/>
      <c r="N528" s="38"/>
      <c r="P528" s="56"/>
    </row>
    <row r="529" spans="3:16">
      <c r="C529" s="497">
        <v>43004</v>
      </c>
      <c r="D529" s="498">
        <v>556.41600000000005</v>
      </c>
      <c r="E529" s="499">
        <v>52.33</v>
      </c>
      <c r="F529" s="499">
        <v>52.863293913011503</v>
      </c>
      <c r="G529" s="106"/>
      <c r="H529" s="92"/>
      <c r="I529" s="92"/>
      <c r="N529" s="38"/>
      <c r="P529" s="56"/>
    </row>
    <row r="530" spans="3:16">
      <c r="C530" s="497">
        <v>43005</v>
      </c>
      <c r="D530" s="498">
        <v>556.774</v>
      </c>
      <c r="E530" s="499">
        <v>54.95</v>
      </c>
      <c r="F530" s="499">
        <v>55.131919419550698</v>
      </c>
      <c r="G530" s="106"/>
      <c r="H530" s="92"/>
      <c r="I530" s="92"/>
      <c r="N530" s="38"/>
      <c r="P530" s="56"/>
    </row>
    <row r="531" spans="3:16">
      <c r="C531" s="497">
        <v>43006</v>
      </c>
      <c r="D531" s="498">
        <v>555.10599999999999</v>
      </c>
      <c r="E531" s="499">
        <v>54.21</v>
      </c>
      <c r="F531" s="499">
        <v>54.320429121446203</v>
      </c>
      <c r="G531" s="106"/>
      <c r="H531" s="92"/>
      <c r="I531" s="92"/>
      <c r="N531" s="38"/>
      <c r="P531" s="56"/>
    </row>
    <row r="532" spans="3:16">
      <c r="C532" s="497">
        <v>43007</v>
      </c>
      <c r="D532" s="498">
        <v>554.26</v>
      </c>
      <c r="E532" s="499">
        <v>54.08</v>
      </c>
      <c r="F532" s="499">
        <v>54.229048176015901</v>
      </c>
      <c r="G532" s="106"/>
      <c r="H532" s="92"/>
      <c r="I532" s="92"/>
      <c r="N532" s="38"/>
      <c r="P532" s="56"/>
    </row>
    <row r="533" spans="3:16">
      <c r="C533" s="497">
        <v>43008</v>
      </c>
      <c r="D533" s="498">
        <v>474.70299999999997</v>
      </c>
      <c r="E533" s="499">
        <v>52.78</v>
      </c>
      <c r="F533" s="499">
        <v>52.8229545072967</v>
      </c>
      <c r="G533" s="106"/>
      <c r="H533" s="92"/>
      <c r="I533" s="92"/>
      <c r="N533" s="38"/>
      <c r="P533" s="56"/>
    </row>
    <row r="534" spans="3:16">
      <c r="C534" s="497">
        <v>43009</v>
      </c>
      <c r="D534" s="498">
        <v>415.11</v>
      </c>
      <c r="E534" s="499">
        <v>50.09</v>
      </c>
      <c r="F534" s="499">
        <v>50.644307435337602</v>
      </c>
      <c r="G534" s="106"/>
      <c r="H534" s="92"/>
      <c r="I534" s="92"/>
      <c r="N534" s="38"/>
      <c r="P534" s="56"/>
    </row>
    <row r="535" spans="3:16">
      <c r="C535" s="497">
        <v>43010</v>
      </c>
      <c r="D535" s="498">
        <v>521.87800000000004</v>
      </c>
      <c r="E535" s="499">
        <v>54.82</v>
      </c>
      <c r="F535" s="499">
        <v>55.742786572169202</v>
      </c>
      <c r="G535" s="106"/>
      <c r="H535" s="92"/>
      <c r="I535" s="92"/>
      <c r="N535" s="38"/>
      <c r="P535" s="56"/>
    </row>
    <row r="536" spans="3:16">
      <c r="C536" s="497">
        <v>43011</v>
      </c>
      <c r="D536" s="498">
        <v>509.16899999999998</v>
      </c>
      <c r="E536" s="499">
        <v>56.69</v>
      </c>
      <c r="F536" s="499">
        <v>56.9139427397334</v>
      </c>
      <c r="G536" s="106"/>
      <c r="H536" s="92"/>
      <c r="I536" s="92"/>
      <c r="N536" s="38"/>
      <c r="P536" s="56"/>
    </row>
    <row r="537" spans="3:16">
      <c r="C537" s="497">
        <v>43012</v>
      </c>
      <c r="D537" s="498">
        <v>543.99699999999996</v>
      </c>
      <c r="E537" s="499">
        <v>57.52</v>
      </c>
      <c r="F537" s="499">
        <v>57.932028029009899</v>
      </c>
      <c r="G537" s="106"/>
      <c r="H537" s="92"/>
      <c r="I537" s="92"/>
      <c r="N537" s="38"/>
      <c r="P537" s="56"/>
    </row>
    <row r="538" spans="3:16">
      <c r="C538" s="497">
        <v>43013</v>
      </c>
      <c r="D538" s="498">
        <v>549.03499999999997</v>
      </c>
      <c r="E538" s="499">
        <v>57.84</v>
      </c>
      <c r="F538" s="499">
        <v>57.981014463545698</v>
      </c>
      <c r="G538" s="106"/>
      <c r="H538" s="92"/>
      <c r="I538" s="92"/>
      <c r="N538" s="38"/>
      <c r="P538" s="56"/>
    </row>
    <row r="539" spans="3:16">
      <c r="C539" s="497">
        <v>43014</v>
      </c>
      <c r="D539" s="498">
        <v>529.02800000000002</v>
      </c>
      <c r="E539" s="499">
        <v>51.67</v>
      </c>
      <c r="F539" s="499">
        <v>51.979985175285599</v>
      </c>
      <c r="G539" s="106"/>
      <c r="H539" s="92"/>
      <c r="I539" s="92"/>
      <c r="N539" s="38"/>
      <c r="P539" s="56"/>
    </row>
    <row r="540" spans="3:16">
      <c r="C540" s="497">
        <v>43015</v>
      </c>
      <c r="D540" s="498">
        <v>469.12099999999998</v>
      </c>
      <c r="E540" s="499">
        <v>53.27</v>
      </c>
      <c r="F540" s="499">
        <v>53.694534866381403</v>
      </c>
      <c r="G540" s="106"/>
      <c r="H540" s="92"/>
      <c r="I540" s="92"/>
      <c r="N540" s="38"/>
      <c r="P540" s="56"/>
    </row>
    <row r="541" spans="3:16">
      <c r="C541" s="497">
        <v>43016</v>
      </c>
      <c r="D541" s="498">
        <v>424.61799999999999</v>
      </c>
      <c r="E541" s="499">
        <v>53.98</v>
      </c>
      <c r="F541" s="499">
        <v>54.516283375077002</v>
      </c>
      <c r="G541" s="106"/>
      <c r="H541" s="92"/>
      <c r="I541" s="92"/>
      <c r="N541" s="38"/>
      <c r="P541" s="56"/>
    </row>
    <row r="542" spans="3:16">
      <c r="C542" s="497">
        <v>43017</v>
      </c>
      <c r="D542" s="498">
        <v>518.92899999999997</v>
      </c>
      <c r="E542" s="499">
        <v>60.65</v>
      </c>
      <c r="F542" s="499">
        <v>61.178856632935698</v>
      </c>
      <c r="G542" s="106"/>
      <c r="H542" s="92"/>
      <c r="I542" s="92"/>
      <c r="N542" s="38"/>
      <c r="P542" s="56"/>
    </row>
    <row r="543" spans="3:16">
      <c r="C543" s="497">
        <v>43018</v>
      </c>
      <c r="D543" s="498">
        <v>540.13400000000001</v>
      </c>
      <c r="E543" s="499">
        <v>64.58</v>
      </c>
      <c r="F543" s="499">
        <v>64.754530591364599</v>
      </c>
      <c r="G543" s="106"/>
      <c r="H543" s="92"/>
      <c r="I543" s="92"/>
      <c r="N543" s="38"/>
      <c r="P543" s="56"/>
    </row>
    <row r="544" spans="3:16">
      <c r="C544" s="497">
        <v>43019</v>
      </c>
      <c r="D544" s="498">
        <v>547.13</v>
      </c>
      <c r="E544" s="499">
        <v>63.77</v>
      </c>
      <c r="F544" s="499">
        <v>64.017635102104606</v>
      </c>
      <c r="G544" s="106"/>
      <c r="H544" s="92"/>
      <c r="I544" s="92"/>
      <c r="N544" s="38"/>
      <c r="P544" s="56"/>
    </row>
    <row r="545" spans="2:16">
      <c r="C545" s="497">
        <v>43020</v>
      </c>
      <c r="D545" s="498">
        <v>433.15899999999999</v>
      </c>
      <c r="E545" s="499">
        <v>60.01</v>
      </c>
      <c r="F545" s="499">
        <v>60.330993879936003</v>
      </c>
      <c r="G545" s="106"/>
      <c r="H545" s="92"/>
      <c r="I545" s="92"/>
      <c r="N545" s="38"/>
      <c r="P545" s="56"/>
    </row>
    <row r="546" spans="2:16">
      <c r="B546" s="99" t="s">
        <v>45</v>
      </c>
      <c r="C546" s="497">
        <v>43021</v>
      </c>
      <c r="D546" s="498">
        <v>495.76</v>
      </c>
      <c r="E546" s="499">
        <v>61.87</v>
      </c>
      <c r="F546" s="499">
        <v>62.416485097421798</v>
      </c>
      <c r="G546" s="106"/>
      <c r="H546" s="92"/>
      <c r="I546" s="92"/>
      <c r="N546" s="38"/>
      <c r="P546" s="56"/>
    </row>
    <row r="547" spans="2:16">
      <c r="C547" s="497">
        <v>43022</v>
      </c>
      <c r="D547" s="498">
        <v>473.10199999999998</v>
      </c>
      <c r="E547" s="499">
        <v>60.17</v>
      </c>
      <c r="F547" s="499">
        <v>60.497800916907799</v>
      </c>
      <c r="G547" s="106"/>
      <c r="H547" s="92"/>
      <c r="I547" s="92"/>
      <c r="N547" s="38"/>
      <c r="P547" s="56"/>
    </row>
    <row r="548" spans="2:16">
      <c r="C548" s="497">
        <v>43023</v>
      </c>
      <c r="D548" s="498">
        <v>429.50799999999998</v>
      </c>
      <c r="E548" s="499">
        <v>50.5</v>
      </c>
      <c r="F548" s="499">
        <v>50.671067628255201</v>
      </c>
      <c r="G548" s="106"/>
      <c r="H548" s="92"/>
      <c r="I548" s="92"/>
      <c r="N548" s="38"/>
      <c r="P548" s="56"/>
    </row>
    <row r="549" spans="2:16">
      <c r="C549" s="497">
        <v>43024</v>
      </c>
      <c r="D549" s="498">
        <v>540.65099999999995</v>
      </c>
      <c r="E549" s="499">
        <v>54.17</v>
      </c>
      <c r="F549" s="499">
        <v>55.6544131081967</v>
      </c>
      <c r="G549" s="106"/>
      <c r="H549" s="92"/>
      <c r="I549" s="92"/>
      <c r="N549" s="38"/>
      <c r="P549" s="56"/>
    </row>
    <row r="550" spans="2:16">
      <c r="C550" s="497">
        <v>43025</v>
      </c>
      <c r="D550" s="498">
        <v>533.97199999999998</v>
      </c>
      <c r="E550" s="499">
        <v>58.41</v>
      </c>
      <c r="F550" s="499">
        <v>59.458789852018398</v>
      </c>
      <c r="G550" s="106"/>
      <c r="H550" s="92"/>
      <c r="I550" s="92"/>
      <c r="N550" s="38"/>
      <c r="P550" s="56"/>
    </row>
    <row r="551" spans="2:16">
      <c r="C551" s="497">
        <v>43026</v>
      </c>
      <c r="D551" s="498">
        <v>539.09900000000005</v>
      </c>
      <c r="E551" s="499">
        <v>58.62</v>
      </c>
      <c r="F551" s="499">
        <v>59.665547550387899</v>
      </c>
      <c r="G551" s="106"/>
      <c r="H551" s="92"/>
      <c r="I551" s="92"/>
      <c r="N551" s="38"/>
      <c r="P551" s="56"/>
    </row>
    <row r="552" spans="2:16">
      <c r="C552" s="497">
        <v>43027</v>
      </c>
      <c r="D552" s="498">
        <v>528.33399999999995</v>
      </c>
      <c r="E552" s="499">
        <v>61.37</v>
      </c>
      <c r="F552" s="499">
        <v>61.597221718811099</v>
      </c>
      <c r="G552" s="106"/>
      <c r="H552" s="92"/>
      <c r="I552" s="92"/>
      <c r="N552" s="38"/>
      <c r="P552" s="56"/>
    </row>
    <row r="553" spans="2:16">
      <c r="C553" s="497">
        <v>43028</v>
      </c>
      <c r="D553" s="498">
        <v>522.38900000000001</v>
      </c>
      <c r="E553" s="499">
        <v>55.5</v>
      </c>
      <c r="F553" s="499">
        <v>56.212555921488203</v>
      </c>
      <c r="G553" s="106"/>
      <c r="H553" s="92"/>
      <c r="I553" s="92"/>
      <c r="N553" s="38"/>
      <c r="P553" s="56"/>
    </row>
    <row r="554" spans="2:16">
      <c r="C554" s="497">
        <v>43029</v>
      </c>
      <c r="D554" s="498">
        <v>455.44900000000001</v>
      </c>
      <c r="E554" s="499">
        <v>53.3</v>
      </c>
      <c r="F554" s="499">
        <v>53.725118462590302</v>
      </c>
      <c r="G554" s="106"/>
      <c r="H554" s="92"/>
      <c r="I554" s="92"/>
      <c r="N554" s="38"/>
      <c r="P554" s="56"/>
    </row>
    <row r="555" spans="2:16">
      <c r="C555" s="497">
        <v>43030</v>
      </c>
      <c r="D555" s="498">
        <v>414.904</v>
      </c>
      <c r="E555" s="499">
        <v>53.28</v>
      </c>
      <c r="F555" s="499">
        <v>53.8818875392679</v>
      </c>
      <c r="G555" s="106"/>
      <c r="H555" s="92"/>
      <c r="I555" s="92"/>
      <c r="N555" s="38"/>
      <c r="P555" s="56"/>
    </row>
    <row r="556" spans="2:16">
      <c r="C556" s="497">
        <v>43031</v>
      </c>
      <c r="D556" s="498">
        <v>518.86900000000003</v>
      </c>
      <c r="E556" s="499">
        <v>61.75</v>
      </c>
      <c r="F556" s="499">
        <v>62.797683441837997</v>
      </c>
      <c r="G556" s="106"/>
      <c r="H556" s="92"/>
      <c r="I556" s="92"/>
      <c r="N556" s="38"/>
      <c r="P556" s="56"/>
    </row>
    <row r="557" spans="2:16">
      <c r="C557" s="497">
        <v>43032</v>
      </c>
      <c r="D557" s="498">
        <v>536.40499999999997</v>
      </c>
      <c r="E557" s="499">
        <v>61.4</v>
      </c>
      <c r="F557" s="499">
        <v>62.316297470825802</v>
      </c>
      <c r="G557" s="106"/>
      <c r="H557" s="92"/>
      <c r="I557" s="92"/>
      <c r="N557" s="38"/>
      <c r="P557" s="56"/>
    </row>
    <row r="558" spans="2:16">
      <c r="C558" s="497">
        <v>43033</v>
      </c>
      <c r="D558" s="498">
        <v>538.23</v>
      </c>
      <c r="E558" s="499">
        <v>62.59</v>
      </c>
      <c r="F558" s="499">
        <v>63.393375045780502</v>
      </c>
      <c r="G558" s="106"/>
      <c r="H558" s="92"/>
      <c r="I558" s="92"/>
      <c r="N558" s="38"/>
      <c r="P558" s="56"/>
    </row>
    <row r="559" spans="2:16">
      <c r="C559" s="497">
        <v>43034</v>
      </c>
      <c r="D559" s="498">
        <v>536.78300000000002</v>
      </c>
      <c r="E559" s="499">
        <v>60.04</v>
      </c>
      <c r="F559" s="499">
        <v>60.763445364929602</v>
      </c>
      <c r="G559" s="106"/>
      <c r="H559" s="92"/>
      <c r="I559" s="92"/>
      <c r="N559" s="38"/>
      <c r="P559" s="56"/>
    </row>
    <row r="560" spans="2:16">
      <c r="C560" s="497">
        <v>43035</v>
      </c>
      <c r="D560" s="498">
        <v>550.35500000000002</v>
      </c>
      <c r="E560" s="499">
        <v>57.71</v>
      </c>
      <c r="F560" s="499">
        <v>58.173800532780497</v>
      </c>
      <c r="G560" s="106"/>
      <c r="H560" s="92"/>
      <c r="I560" s="92"/>
      <c r="N560" s="38"/>
      <c r="P560" s="56"/>
    </row>
    <row r="561" spans="3:16">
      <c r="C561" s="497">
        <v>43036</v>
      </c>
      <c r="D561" s="498">
        <v>460.27499999999998</v>
      </c>
      <c r="E561" s="499">
        <v>50.26</v>
      </c>
      <c r="F561" s="499">
        <v>50.5411878421259</v>
      </c>
      <c r="G561" s="106"/>
      <c r="H561" s="92"/>
      <c r="I561" s="92"/>
      <c r="N561" s="38"/>
      <c r="P561" s="56"/>
    </row>
    <row r="562" spans="3:16">
      <c r="C562" s="497">
        <v>43037</v>
      </c>
      <c r="D562" s="498">
        <v>449.16500000000002</v>
      </c>
      <c r="E562" s="499">
        <v>46.79</v>
      </c>
      <c r="F562" s="499">
        <v>47.107601922454002</v>
      </c>
      <c r="G562" s="106"/>
      <c r="H562" s="92"/>
      <c r="I562" s="92"/>
      <c r="N562" s="38"/>
      <c r="P562" s="56"/>
    </row>
    <row r="563" spans="3:16">
      <c r="C563" s="497">
        <v>43038</v>
      </c>
      <c r="D563" s="498">
        <v>528.98500000000001</v>
      </c>
      <c r="E563" s="499">
        <v>50.88</v>
      </c>
      <c r="F563" s="499">
        <v>52.297015445670198</v>
      </c>
      <c r="G563" s="106"/>
      <c r="H563" s="92"/>
      <c r="I563" s="92"/>
      <c r="N563" s="38"/>
      <c r="P563" s="56"/>
    </row>
    <row r="564" spans="3:16">
      <c r="C564" s="497">
        <v>43039</v>
      </c>
      <c r="D564" s="498">
        <v>535.72400000000005</v>
      </c>
      <c r="E564" s="499">
        <v>56.87</v>
      </c>
      <c r="F564" s="499">
        <v>58.152421017798403</v>
      </c>
      <c r="G564" s="106"/>
      <c r="H564" s="92"/>
      <c r="I564" s="92"/>
      <c r="N564" s="38"/>
      <c r="P564" s="56"/>
    </row>
    <row r="565" spans="3:16">
      <c r="C565" s="497">
        <v>43040</v>
      </c>
      <c r="D565" s="498">
        <v>429.2</v>
      </c>
      <c r="E565" s="499">
        <v>48.8</v>
      </c>
      <c r="F565" s="499">
        <v>49.137396511085797</v>
      </c>
      <c r="G565" s="106"/>
      <c r="H565" s="92"/>
      <c r="I565" s="92"/>
      <c r="N565" s="38"/>
      <c r="P565" s="56"/>
    </row>
    <row r="566" spans="3:16">
      <c r="C566" s="497">
        <v>43041</v>
      </c>
      <c r="D566" s="498">
        <v>537.76300000000003</v>
      </c>
      <c r="E566" s="499">
        <v>56.27</v>
      </c>
      <c r="F566" s="499">
        <v>57.4769683933011</v>
      </c>
      <c r="G566" s="106"/>
      <c r="H566" s="92"/>
      <c r="I566" s="92"/>
      <c r="N566" s="38"/>
      <c r="P566" s="56"/>
    </row>
    <row r="567" spans="3:16">
      <c r="C567" s="497">
        <v>43042</v>
      </c>
      <c r="D567" s="498">
        <v>557.09900000000005</v>
      </c>
      <c r="E567" s="499">
        <v>58.67</v>
      </c>
      <c r="F567" s="499">
        <v>59.5354820156575</v>
      </c>
      <c r="G567" s="106"/>
      <c r="H567" s="92"/>
      <c r="I567" s="92"/>
      <c r="N567" s="38"/>
      <c r="P567" s="56"/>
    </row>
    <row r="568" spans="3:16">
      <c r="C568" s="497">
        <v>43043</v>
      </c>
      <c r="D568" s="498">
        <v>485.46</v>
      </c>
      <c r="E568" s="499">
        <v>53.91</v>
      </c>
      <c r="F568" s="499">
        <v>54.115352373255398</v>
      </c>
      <c r="G568" s="106"/>
      <c r="H568" s="92"/>
      <c r="I568" s="92"/>
      <c r="N568" s="38"/>
      <c r="P568" s="56"/>
    </row>
    <row r="569" spans="3:16">
      <c r="C569" s="497">
        <v>43044</v>
      </c>
      <c r="D569" s="498">
        <v>447.03800000000001</v>
      </c>
      <c r="E569" s="499">
        <v>40.21</v>
      </c>
      <c r="F569" s="499">
        <v>40.493297446718401</v>
      </c>
      <c r="G569" s="106"/>
      <c r="H569" s="92"/>
      <c r="I569" s="92"/>
      <c r="N569" s="38"/>
      <c r="P569" s="56"/>
    </row>
    <row r="570" spans="3:16">
      <c r="C570" s="497">
        <v>43045</v>
      </c>
      <c r="D570" s="498">
        <v>545.64099999999996</v>
      </c>
      <c r="E570" s="499">
        <v>54.65</v>
      </c>
      <c r="F570" s="499">
        <v>56.145502181977697</v>
      </c>
      <c r="G570" s="106"/>
      <c r="H570" s="92"/>
      <c r="I570" s="92"/>
      <c r="N570" s="38"/>
      <c r="P570" s="56"/>
    </row>
    <row r="571" spans="3:16">
      <c r="C571" s="497">
        <v>43046</v>
      </c>
      <c r="D571" s="498">
        <v>568.00099999999998</v>
      </c>
      <c r="E571" s="499">
        <v>58</v>
      </c>
      <c r="F571" s="499">
        <v>58.841242340720299</v>
      </c>
      <c r="G571" s="106"/>
      <c r="H571" s="92"/>
      <c r="I571" s="92"/>
      <c r="N571" s="38"/>
      <c r="P571" s="56"/>
    </row>
    <row r="572" spans="3:16">
      <c r="C572" s="497">
        <v>43047</v>
      </c>
      <c r="D572" s="498">
        <v>568.41700000000003</v>
      </c>
      <c r="E572" s="499">
        <v>57.45</v>
      </c>
      <c r="F572" s="499">
        <v>58.051102694919997</v>
      </c>
      <c r="G572" s="106"/>
      <c r="H572" s="92"/>
      <c r="I572" s="92"/>
      <c r="N572" s="38"/>
      <c r="P572" s="56"/>
    </row>
    <row r="573" spans="3:16">
      <c r="C573" s="497">
        <v>43048</v>
      </c>
      <c r="D573" s="498">
        <v>553.02599999999995</v>
      </c>
      <c r="E573" s="499">
        <v>57.43</v>
      </c>
      <c r="F573" s="499">
        <v>57.979785310849302</v>
      </c>
      <c r="G573" s="106"/>
      <c r="H573" s="92"/>
      <c r="I573" s="92"/>
      <c r="N573" s="38"/>
      <c r="P573" s="56"/>
    </row>
    <row r="574" spans="3:16">
      <c r="C574" s="497">
        <v>43049</v>
      </c>
      <c r="D574" s="498">
        <v>562.18299999999999</v>
      </c>
      <c r="E574" s="499">
        <v>58.34</v>
      </c>
      <c r="F574" s="499">
        <v>58.899454704351498</v>
      </c>
      <c r="G574" s="106"/>
      <c r="H574" s="92"/>
      <c r="I574" s="92"/>
      <c r="N574" s="38"/>
      <c r="P574" s="56"/>
    </row>
    <row r="575" spans="3:16">
      <c r="C575" s="497">
        <v>43050</v>
      </c>
      <c r="D575" s="498">
        <v>490.27</v>
      </c>
      <c r="E575" s="499">
        <v>56.11</v>
      </c>
      <c r="F575" s="499">
        <v>56.470114827468301</v>
      </c>
      <c r="G575" s="106"/>
      <c r="H575" s="92"/>
      <c r="I575" s="92"/>
      <c r="N575" s="38"/>
      <c r="P575" s="56"/>
    </row>
    <row r="576" spans="3:16">
      <c r="C576" s="497">
        <v>43051</v>
      </c>
      <c r="D576" s="498">
        <v>470.762</v>
      </c>
      <c r="E576" s="499">
        <v>51.73</v>
      </c>
      <c r="F576" s="499">
        <v>52.200007910552998</v>
      </c>
      <c r="G576" s="106"/>
      <c r="H576" s="92"/>
      <c r="I576" s="92"/>
      <c r="N576" s="38"/>
      <c r="P576" s="56"/>
    </row>
    <row r="577" spans="2:16">
      <c r="B577" s="99" t="s">
        <v>46</v>
      </c>
      <c r="C577" s="497">
        <v>43052</v>
      </c>
      <c r="D577" s="498">
        <v>566.30399999999997</v>
      </c>
      <c r="E577" s="499">
        <v>52.03</v>
      </c>
      <c r="F577" s="499">
        <v>53.313597340070999</v>
      </c>
      <c r="G577" s="106"/>
      <c r="H577" s="92"/>
      <c r="I577" s="92"/>
      <c r="N577" s="38"/>
      <c r="P577" s="56"/>
    </row>
    <row r="578" spans="2:16">
      <c r="C578" s="497">
        <v>43053</v>
      </c>
      <c r="D578" s="498">
        <v>591.23</v>
      </c>
      <c r="E578" s="499">
        <v>57.87</v>
      </c>
      <c r="F578" s="499">
        <v>58.797944107215798</v>
      </c>
      <c r="G578" s="106"/>
      <c r="H578" s="92"/>
      <c r="I578" s="92"/>
      <c r="N578" s="38"/>
      <c r="P578" s="56"/>
    </row>
    <row r="579" spans="2:16">
      <c r="C579" s="497">
        <v>43054</v>
      </c>
      <c r="D579" s="498">
        <v>556.41099999999994</v>
      </c>
      <c r="E579" s="499">
        <v>64.599999999999994</v>
      </c>
      <c r="F579" s="499">
        <v>65.855684185315297</v>
      </c>
      <c r="G579" s="106"/>
      <c r="H579" s="92"/>
      <c r="I579" s="92"/>
      <c r="N579" s="38"/>
      <c r="P579" s="56"/>
    </row>
    <row r="580" spans="2:16">
      <c r="C580" s="497">
        <v>43055</v>
      </c>
      <c r="D580" s="498">
        <v>560.65800000000002</v>
      </c>
      <c r="E580" s="499">
        <v>67.069999999999993</v>
      </c>
      <c r="F580" s="499">
        <v>68.090603743484806</v>
      </c>
      <c r="G580" s="106"/>
      <c r="H580" s="92"/>
      <c r="I580" s="92"/>
      <c r="N580" s="38"/>
      <c r="P580" s="56"/>
    </row>
    <row r="581" spans="2:16">
      <c r="C581" s="497">
        <v>43056</v>
      </c>
      <c r="D581" s="498">
        <v>556.63599999999997</v>
      </c>
      <c r="E581" s="499">
        <v>67.099999999999994</v>
      </c>
      <c r="F581" s="499">
        <v>67.953618529626993</v>
      </c>
      <c r="G581" s="106"/>
      <c r="H581" s="92"/>
      <c r="I581" s="92"/>
      <c r="N581" s="38"/>
      <c r="P581" s="56"/>
    </row>
    <row r="582" spans="2:16">
      <c r="C582" s="497">
        <v>43057</v>
      </c>
      <c r="D582" s="498">
        <v>584.26800000000003</v>
      </c>
      <c r="E582" s="499">
        <v>59.94</v>
      </c>
      <c r="F582" s="499">
        <v>60.255659279943302</v>
      </c>
      <c r="G582" s="106"/>
      <c r="H582" s="92"/>
      <c r="I582" s="92"/>
      <c r="N582" s="38"/>
      <c r="P582" s="56"/>
    </row>
    <row r="583" spans="2:16">
      <c r="C583" s="497">
        <v>43058</v>
      </c>
      <c r="D583" s="498">
        <v>494.06200000000001</v>
      </c>
      <c r="E583" s="499">
        <v>59.74</v>
      </c>
      <c r="F583" s="499">
        <v>60.524137715989703</v>
      </c>
      <c r="G583" s="106"/>
      <c r="H583" s="92"/>
      <c r="I583" s="92"/>
      <c r="N583" s="38"/>
      <c r="P583" s="56"/>
    </row>
    <row r="584" spans="2:16">
      <c r="C584" s="497">
        <v>43059</v>
      </c>
      <c r="D584" s="498">
        <v>593.947</v>
      </c>
      <c r="E584" s="499">
        <v>67.599999999999994</v>
      </c>
      <c r="F584" s="499">
        <v>68.672905667121199</v>
      </c>
      <c r="G584" s="106"/>
      <c r="H584" s="92"/>
      <c r="I584" s="92"/>
      <c r="N584" s="38"/>
      <c r="P584" s="56"/>
    </row>
    <row r="585" spans="2:16">
      <c r="C585" s="497">
        <v>43060</v>
      </c>
      <c r="D585" s="498">
        <v>622.79</v>
      </c>
      <c r="E585" s="499">
        <v>64.75</v>
      </c>
      <c r="F585" s="499">
        <v>65.555905382230804</v>
      </c>
      <c r="G585" s="106"/>
      <c r="H585" s="92"/>
      <c r="I585" s="92"/>
      <c r="N585" s="38"/>
      <c r="P585" s="56"/>
    </row>
    <row r="586" spans="2:16">
      <c r="C586" s="497">
        <v>43061</v>
      </c>
      <c r="D586" s="498">
        <v>608.005</v>
      </c>
      <c r="E586" s="499">
        <v>59.17</v>
      </c>
      <c r="F586" s="499">
        <v>60.1160150647938</v>
      </c>
      <c r="G586" s="106"/>
      <c r="H586" s="92"/>
      <c r="I586" s="92"/>
      <c r="N586" s="38"/>
      <c r="P586" s="56"/>
    </row>
    <row r="587" spans="2:16">
      <c r="C587" s="497">
        <v>43062</v>
      </c>
      <c r="D587" s="498">
        <v>605.80100000000004</v>
      </c>
      <c r="E587" s="499">
        <v>57.33</v>
      </c>
      <c r="F587" s="499">
        <v>58.335062049022902</v>
      </c>
      <c r="G587" s="106"/>
      <c r="H587" s="92"/>
      <c r="I587" s="92"/>
      <c r="N587" s="38"/>
      <c r="P587" s="56"/>
    </row>
    <row r="588" spans="2:16">
      <c r="C588" s="497">
        <v>43063</v>
      </c>
      <c r="D588" s="498">
        <v>558.29300000000001</v>
      </c>
      <c r="E588" s="499">
        <v>61.18</v>
      </c>
      <c r="F588" s="499">
        <v>62.196239952672101</v>
      </c>
      <c r="G588" s="106"/>
      <c r="H588" s="92"/>
      <c r="I588" s="92"/>
      <c r="N588" s="38"/>
      <c r="P588" s="56"/>
    </row>
    <row r="589" spans="2:16">
      <c r="C589" s="497">
        <v>43064</v>
      </c>
      <c r="D589" s="498">
        <v>510.154</v>
      </c>
      <c r="E589" s="499">
        <v>55.6</v>
      </c>
      <c r="F589" s="499">
        <v>55.8001456977129</v>
      </c>
      <c r="G589" s="106"/>
      <c r="H589" s="92"/>
      <c r="I589" s="92"/>
      <c r="N589" s="38"/>
      <c r="P589" s="56"/>
    </row>
    <row r="590" spans="2:16">
      <c r="C590" s="497">
        <v>43065</v>
      </c>
      <c r="D590" s="498">
        <v>518.87300000000005</v>
      </c>
      <c r="E590" s="499">
        <v>56.07</v>
      </c>
      <c r="F590" s="499">
        <v>56.801275717672098</v>
      </c>
      <c r="G590" s="106"/>
      <c r="H590" s="92"/>
      <c r="I590" s="92"/>
      <c r="N590" s="38"/>
      <c r="P590" s="56"/>
    </row>
    <row r="591" spans="2:16">
      <c r="C591" s="497">
        <v>43066</v>
      </c>
      <c r="D591" s="498">
        <v>584.29700000000003</v>
      </c>
      <c r="E591" s="499">
        <v>66.319999999999993</v>
      </c>
      <c r="F591" s="499">
        <v>67.940567774486595</v>
      </c>
      <c r="G591" s="106"/>
      <c r="H591" s="92"/>
      <c r="I591" s="92"/>
      <c r="N591" s="38"/>
      <c r="P591" s="56"/>
    </row>
    <row r="592" spans="2:16">
      <c r="C592" s="497">
        <v>43067</v>
      </c>
      <c r="D592" s="498">
        <v>604.32799999999997</v>
      </c>
      <c r="E592" s="499">
        <v>69.569999999999993</v>
      </c>
      <c r="F592" s="499">
        <v>70.753322174165206</v>
      </c>
      <c r="G592" s="106"/>
      <c r="H592" s="92"/>
      <c r="I592" s="92"/>
      <c r="N592" s="38"/>
      <c r="P592" s="56"/>
    </row>
    <row r="593" spans="2:16">
      <c r="C593" s="497">
        <v>43068</v>
      </c>
      <c r="D593" s="498">
        <v>609.29399999999998</v>
      </c>
      <c r="E593" s="499">
        <v>68.63</v>
      </c>
      <c r="F593" s="499">
        <v>69.9327104146452</v>
      </c>
      <c r="G593" s="106"/>
      <c r="H593" s="92"/>
      <c r="I593" s="92"/>
      <c r="N593" s="38"/>
      <c r="P593" s="56"/>
    </row>
    <row r="594" spans="2:16">
      <c r="C594" s="497">
        <v>43069</v>
      </c>
      <c r="D594" s="498">
        <v>616.67200000000003</v>
      </c>
      <c r="E594" s="499">
        <v>69.56</v>
      </c>
      <c r="F594" s="499">
        <v>71.170463533054402</v>
      </c>
      <c r="G594" s="106"/>
      <c r="H594" s="92"/>
      <c r="I594" s="92"/>
      <c r="N594" s="38"/>
      <c r="P594" s="56"/>
    </row>
    <row r="595" spans="2:16">
      <c r="C595" s="497">
        <v>43070</v>
      </c>
      <c r="D595" s="498">
        <v>598.21199999999999</v>
      </c>
      <c r="E595" s="499">
        <v>66.33</v>
      </c>
      <c r="F595" s="499">
        <v>67.0720435158116</v>
      </c>
      <c r="G595" s="106"/>
      <c r="H595" s="92"/>
      <c r="I595" s="92"/>
      <c r="N595" s="38"/>
      <c r="P595" s="56"/>
    </row>
    <row r="596" spans="2:16">
      <c r="C596" s="497">
        <v>43071</v>
      </c>
      <c r="D596" s="498">
        <v>559.70100000000002</v>
      </c>
      <c r="E596" s="499">
        <v>61.6</v>
      </c>
      <c r="F596" s="499">
        <v>62.019923091350996</v>
      </c>
      <c r="G596" s="106"/>
      <c r="H596" s="92"/>
      <c r="I596" s="92"/>
      <c r="N596" s="38"/>
      <c r="P596" s="56"/>
    </row>
    <row r="597" spans="2:16">
      <c r="C597" s="497">
        <v>43072</v>
      </c>
      <c r="D597" s="498">
        <v>554.50900000000001</v>
      </c>
      <c r="E597" s="499">
        <v>61.09</v>
      </c>
      <c r="F597" s="499">
        <v>61.828797114238</v>
      </c>
      <c r="G597" s="106"/>
      <c r="H597" s="92"/>
      <c r="I597" s="92"/>
      <c r="N597" s="38"/>
      <c r="P597" s="56"/>
    </row>
    <row r="598" spans="2:16">
      <c r="C598" s="497">
        <v>43073</v>
      </c>
      <c r="D598" s="498">
        <v>656.39800000000002</v>
      </c>
      <c r="E598" s="499">
        <v>72.37</v>
      </c>
      <c r="F598" s="499">
        <v>73.932015704717202</v>
      </c>
      <c r="G598" s="106"/>
      <c r="H598" s="92"/>
      <c r="I598" s="92"/>
      <c r="N598" s="38"/>
      <c r="P598" s="56"/>
    </row>
    <row r="599" spans="2:16">
      <c r="C599" s="497">
        <v>43074</v>
      </c>
      <c r="D599" s="498">
        <v>676.697</v>
      </c>
      <c r="E599" s="499">
        <v>76.540000000000006</v>
      </c>
      <c r="F599" s="499">
        <v>77.909198238111003</v>
      </c>
      <c r="G599" s="106"/>
      <c r="H599" s="92"/>
      <c r="I599" s="92"/>
      <c r="N599" s="38"/>
      <c r="P599" s="56"/>
    </row>
    <row r="600" spans="2:16">
      <c r="C600" s="497">
        <v>43075</v>
      </c>
      <c r="D600" s="498">
        <v>557.23400000000004</v>
      </c>
      <c r="E600" s="499">
        <v>75.7</v>
      </c>
      <c r="F600" s="499">
        <v>76.133297886246993</v>
      </c>
      <c r="G600" s="106"/>
      <c r="H600" s="92"/>
      <c r="I600" s="92"/>
      <c r="N600" s="38"/>
      <c r="P600" s="56"/>
    </row>
    <row r="601" spans="2:16">
      <c r="C601" s="497">
        <v>43076</v>
      </c>
      <c r="D601" s="498">
        <v>617.44000000000005</v>
      </c>
      <c r="E601" s="499">
        <v>71.069999999999993</v>
      </c>
      <c r="F601" s="499">
        <v>72.293769498205705</v>
      </c>
      <c r="G601" s="106"/>
      <c r="H601" s="92"/>
      <c r="I601" s="92"/>
      <c r="N601" s="38"/>
      <c r="P601" s="56"/>
    </row>
    <row r="602" spans="2:16">
      <c r="C602" s="497">
        <v>43077</v>
      </c>
      <c r="D602" s="498">
        <v>542.66899999999998</v>
      </c>
      <c r="E602" s="499">
        <v>66.2</v>
      </c>
      <c r="F602" s="499">
        <v>67.129477812906302</v>
      </c>
      <c r="G602" s="106"/>
      <c r="H602" s="92"/>
      <c r="I602" s="92"/>
      <c r="N602" s="38"/>
      <c r="P602" s="56"/>
    </row>
    <row r="603" spans="2:16">
      <c r="C603" s="497">
        <v>43078</v>
      </c>
      <c r="D603" s="498">
        <v>577.09199999999998</v>
      </c>
      <c r="E603" s="499">
        <v>68.430000000000007</v>
      </c>
      <c r="F603" s="499">
        <v>69.311040580945004</v>
      </c>
      <c r="G603" s="106"/>
      <c r="H603" s="92"/>
      <c r="I603" s="92"/>
      <c r="N603" s="38"/>
      <c r="P603" s="56"/>
    </row>
    <row r="604" spans="2:16">
      <c r="C604" s="497">
        <v>43079</v>
      </c>
      <c r="D604" s="498">
        <v>498.75</v>
      </c>
      <c r="E604" s="499">
        <v>48.86</v>
      </c>
      <c r="F604" s="499">
        <v>49.201577654963799</v>
      </c>
      <c r="G604" s="106"/>
      <c r="H604" s="92"/>
      <c r="I604" s="92"/>
      <c r="N604" s="38"/>
      <c r="P604" s="56"/>
    </row>
    <row r="605" spans="2:16">
      <c r="C605" s="497">
        <v>43080</v>
      </c>
      <c r="D605" s="498">
        <v>573.79999999999995</v>
      </c>
      <c r="E605" s="499">
        <v>50.17</v>
      </c>
      <c r="F605" s="499">
        <v>52.7012724757424</v>
      </c>
      <c r="G605" s="106"/>
      <c r="H605" s="92"/>
      <c r="I605" s="92"/>
      <c r="N605" s="38"/>
      <c r="P605" s="56"/>
    </row>
    <row r="606" spans="2:16">
      <c r="C606" s="497">
        <v>43081</v>
      </c>
      <c r="D606" s="498">
        <v>644.94399999999996</v>
      </c>
      <c r="E606" s="499">
        <v>69.010000000000005</v>
      </c>
      <c r="F606" s="499">
        <v>70.838138550004302</v>
      </c>
      <c r="G606" s="106"/>
      <c r="H606" s="92"/>
      <c r="I606" s="92"/>
      <c r="N606" s="38"/>
      <c r="P606" s="56"/>
    </row>
    <row r="607" spans="2:16">
      <c r="B607" s="99" t="s">
        <v>47</v>
      </c>
      <c r="C607" s="497">
        <v>43082</v>
      </c>
      <c r="D607" s="498">
        <v>645.58299999999997</v>
      </c>
      <c r="E607" s="499">
        <v>69.53</v>
      </c>
      <c r="F607" s="499">
        <v>70.846334229062407</v>
      </c>
      <c r="G607" s="106"/>
      <c r="H607" s="92"/>
      <c r="I607" s="92"/>
      <c r="N607" s="38"/>
      <c r="P607" s="56"/>
    </row>
    <row r="608" spans="2:16">
      <c r="C608" s="497">
        <v>43083</v>
      </c>
      <c r="D608" s="498">
        <v>615.21600000000001</v>
      </c>
      <c r="E608" s="499">
        <v>61.22</v>
      </c>
      <c r="F608" s="499">
        <v>62.226802743991698</v>
      </c>
      <c r="G608" s="106"/>
      <c r="H608" s="92"/>
      <c r="I608" s="92"/>
      <c r="N608" s="38"/>
      <c r="P608" s="56"/>
    </row>
    <row r="609" spans="3:16">
      <c r="C609" s="497">
        <v>43084</v>
      </c>
      <c r="D609" s="498">
        <v>605.01900000000001</v>
      </c>
      <c r="E609" s="499">
        <v>58.86</v>
      </c>
      <c r="F609" s="499">
        <v>60.290622139066301</v>
      </c>
      <c r="G609" s="106"/>
      <c r="H609" s="92"/>
      <c r="I609" s="92"/>
      <c r="N609" s="38"/>
      <c r="P609" s="56"/>
    </row>
    <row r="610" spans="3:16">
      <c r="C610" s="497">
        <v>43085</v>
      </c>
      <c r="D610" s="498">
        <v>528.32600000000002</v>
      </c>
      <c r="E610" s="499">
        <v>57.58</v>
      </c>
      <c r="F610" s="499">
        <v>58.8979626577053</v>
      </c>
      <c r="G610" s="106"/>
      <c r="H610" s="92"/>
      <c r="I610" s="92"/>
      <c r="N610" s="38"/>
      <c r="P610" s="56"/>
    </row>
    <row r="611" spans="3:16">
      <c r="C611" s="497">
        <v>43086</v>
      </c>
      <c r="D611" s="498">
        <v>475.74700000000001</v>
      </c>
      <c r="E611" s="499">
        <v>55.66</v>
      </c>
      <c r="F611" s="499">
        <v>57.443519570386599</v>
      </c>
      <c r="G611" s="106"/>
      <c r="H611" s="92"/>
      <c r="I611" s="92"/>
      <c r="N611" s="38"/>
      <c r="P611" s="56"/>
    </row>
    <row r="612" spans="3:16">
      <c r="C612" s="497">
        <v>43087</v>
      </c>
      <c r="D612" s="498">
        <v>604.57299999999998</v>
      </c>
      <c r="E612" s="499">
        <v>64.86</v>
      </c>
      <c r="F612" s="499">
        <v>66.9029533280587</v>
      </c>
      <c r="G612" s="106"/>
      <c r="H612" s="92"/>
      <c r="I612" s="92"/>
      <c r="N612" s="38"/>
      <c r="P612" s="56"/>
    </row>
    <row r="613" spans="3:16">
      <c r="C613" s="497">
        <v>43088</v>
      </c>
      <c r="D613" s="498">
        <v>619.08900000000006</v>
      </c>
      <c r="E613" s="499">
        <v>63.32</v>
      </c>
      <c r="F613" s="499">
        <v>65.115219524112504</v>
      </c>
      <c r="G613" s="106"/>
      <c r="H613" s="92"/>
      <c r="I613" s="92"/>
      <c r="N613" s="38"/>
      <c r="P613" s="56"/>
    </row>
    <row r="614" spans="3:16">
      <c r="C614" s="497">
        <v>43089</v>
      </c>
      <c r="D614" s="498">
        <v>580.16</v>
      </c>
      <c r="E614" s="499">
        <v>66.430000000000007</v>
      </c>
      <c r="F614" s="499">
        <v>68.362967550213796</v>
      </c>
      <c r="G614" s="106"/>
      <c r="H614" s="92"/>
      <c r="I614" s="92"/>
      <c r="N614" s="38"/>
      <c r="P614" s="56"/>
    </row>
    <row r="615" spans="3:16">
      <c r="C615" s="497">
        <v>43090</v>
      </c>
      <c r="D615" s="498">
        <v>568.88400000000001</v>
      </c>
      <c r="E615" s="499">
        <v>65.58</v>
      </c>
      <c r="F615" s="499">
        <v>66.918469692193199</v>
      </c>
      <c r="G615" s="106"/>
      <c r="H615" s="92"/>
      <c r="I615" s="92"/>
      <c r="N615" s="38"/>
      <c r="P615" s="56"/>
    </row>
    <row r="616" spans="3:16">
      <c r="C616" s="497">
        <v>43091</v>
      </c>
      <c r="D616" s="498">
        <v>527.66499999999996</v>
      </c>
      <c r="E616" s="499">
        <v>60.03</v>
      </c>
      <c r="F616" s="499">
        <v>61.048007256227201</v>
      </c>
      <c r="G616" s="106"/>
      <c r="H616" s="92"/>
      <c r="I616" s="92"/>
      <c r="N616" s="38"/>
      <c r="P616" s="56"/>
    </row>
    <row r="617" spans="3:16">
      <c r="C617" s="497">
        <v>43092</v>
      </c>
      <c r="D617" s="498">
        <v>480.07400000000001</v>
      </c>
      <c r="E617" s="499">
        <v>54.9</v>
      </c>
      <c r="F617" s="499">
        <v>56.123765340828903</v>
      </c>
      <c r="G617" s="106"/>
      <c r="H617" s="92"/>
      <c r="I617" s="92"/>
      <c r="N617" s="38"/>
      <c r="P617" s="56"/>
    </row>
    <row r="618" spans="3:16">
      <c r="C618" s="497">
        <v>43093</v>
      </c>
      <c r="D618" s="498">
        <v>418.16800000000001</v>
      </c>
      <c r="E618" s="499">
        <v>52.18</v>
      </c>
      <c r="F618" s="499">
        <v>53.402613287516701</v>
      </c>
      <c r="G618" s="106"/>
      <c r="H618" s="92"/>
      <c r="I618" s="92"/>
      <c r="N618" s="38"/>
      <c r="P618" s="56"/>
    </row>
    <row r="619" spans="3:16">
      <c r="C619" s="497">
        <v>43094</v>
      </c>
      <c r="D619" s="498">
        <v>379.947</v>
      </c>
      <c r="E619" s="499">
        <v>47.18</v>
      </c>
      <c r="F619" s="499">
        <v>47.183183444244499</v>
      </c>
      <c r="G619" s="106"/>
      <c r="H619" s="92"/>
      <c r="I619" s="92"/>
      <c r="N619" s="38"/>
      <c r="P619" s="56"/>
    </row>
    <row r="620" spans="3:16">
      <c r="C620" s="497">
        <v>43095</v>
      </c>
      <c r="D620" s="498">
        <v>473.02800000000002</v>
      </c>
      <c r="E620" s="499">
        <v>45.41</v>
      </c>
      <c r="F620" s="499">
        <v>46.076764225239899</v>
      </c>
      <c r="G620" s="106"/>
      <c r="H620" s="92"/>
      <c r="I620" s="92"/>
      <c r="N620" s="38"/>
      <c r="P620" s="56"/>
    </row>
    <row r="621" spans="3:16">
      <c r="C621" s="497">
        <v>43096</v>
      </c>
      <c r="D621" s="498">
        <v>556.21299999999997</v>
      </c>
      <c r="E621" s="499">
        <v>40.69</v>
      </c>
      <c r="F621" s="499">
        <v>41.882279607690897</v>
      </c>
      <c r="G621" s="106"/>
      <c r="H621" s="92"/>
      <c r="I621" s="92"/>
      <c r="N621" s="38"/>
      <c r="P621" s="56"/>
    </row>
    <row r="622" spans="3:16">
      <c r="C622" s="497">
        <v>43097</v>
      </c>
      <c r="D622" s="498">
        <v>507.73899999999998</v>
      </c>
      <c r="E622" s="499">
        <v>47.07</v>
      </c>
      <c r="F622" s="499">
        <v>48.303440945462199</v>
      </c>
      <c r="G622" s="106"/>
      <c r="H622" s="92"/>
      <c r="I622" s="92"/>
      <c r="N622" s="38"/>
      <c r="P622" s="56"/>
    </row>
    <row r="623" spans="3:16">
      <c r="C623" s="497">
        <v>43098</v>
      </c>
      <c r="D623" s="498">
        <v>474.05099999999999</v>
      </c>
      <c r="E623" s="499">
        <v>46.82</v>
      </c>
      <c r="F623" s="499">
        <v>47.349216716890297</v>
      </c>
      <c r="G623" s="106"/>
      <c r="H623" s="92"/>
      <c r="I623" s="92"/>
      <c r="N623" s="38"/>
      <c r="P623" s="56"/>
    </row>
    <row r="624" spans="3:16">
      <c r="C624" s="497">
        <v>43099</v>
      </c>
      <c r="D624" s="498">
        <v>441.59300000000002</v>
      </c>
      <c r="E624" s="499">
        <v>35.29</v>
      </c>
      <c r="F624" s="499">
        <v>36.0827943963588</v>
      </c>
      <c r="I624" s="92"/>
      <c r="N624" s="38"/>
      <c r="P624" s="56"/>
    </row>
    <row r="625" spans="2:16" ht="12.75">
      <c r="C625" s="682">
        <v>43100</v>
      </c>
      <c r="D625" s="683">
        <v>438.86200000000002</v>
      </c>
      <c r="E625" s="500">
        <v>16.149999999999999</v>
      </c>
      <c r="F625" s="501">
        <v>16.624535348521</v>
      </c>
      <c r="G625" s="85"/>
      <c r="H625" s="85"/>
      <c r="J625" s="91"/>
      <c r="K625" s="91"/>
      <c r="N625" s="38"/>
      <c r="P625" s="56"/>
    </row>
    <row r="626" spans="2:16" s="91" customFormat="1" ht="20.25" customHeight="1">
      <c r="B626" s="102"/>
      <c r="C626" s="90" t="s">
        <v>30</v>
      </c>
      <c r="D626" s="90"/>
      <c r="E626" s="90"/>
      <c r="F626" s="85"/>
      <c r="G626" s="85"/>
      <c r="H626" s="142"/>
      <c r="I626" s="85"/>
      <c r="P626" s="114"/>
    </row>
    <row r="627" spans="2:16" s="91" customFormat="1" ht="11.25" customHeight="1">
      <c r="B627" s="102"/>
      <c r="C627" s="84" t="s">
        <v>354</v>
      </c>
      <c r="D627" s="84"/>
      <c r="E627" s="84"/>
      <c r="F627" s="88"/>
      <c r="G627" s="88"/>
      <c r="I627" s="142"/>
      <c r="N627" s="125"/>
      <c r="O627" s="125"/>
      <c r="P627" s="126"/>
    </row>
    <row r="628" spans="2:16" s="91" customFormat="1" ht="11.25" customHeight="1">
      <c r="B628" s="103"/>
      <c r="C628" s="459"/>
      <c r="D628" s="789" t="s">
        <v>355</v>
      </c>
      <c r="E628" s="789" t="s">
        <v>356</v>
      </c>
      <c r="F628" s="789" t="s">
        <v>357</v>
      </c>
      <c r="G628" s="789" t="s">
        <v>358</v>
      </c>
      <c r="I628" s="151"/>
      <c r="K628" s="125"/>
      <c r="M628" s="125"/>
      <c r="N628" s="125"/>
      <c r="O628" s="125"/>
      <c r="P628" s="126"/>
    </row>
    <row r="629" spans="2:16" s="91" customFormat="1" ht="15.75" customHeight="1">
      <c r="B629" s="261"/>
      <c r="C629" s="459"/>
      <c r="D629" s="787"/>
      <c r="E629" s="787"/>
      <c r="F629" s="787"/>
      <c r="G629" s="787"/>
      <c r="H629" s="260"/>
      <c r="K629" s="125"/>
      <c r="L629" s="125"/>
      <c r="M629" s="125"/>
      <c r="N629" s="126"/>
      <c r="O629" s="125"/>
      <c r="P629" s="125"/>
    </row>
    <row r="630" spans="2:16" s="91" customFormat="1" ht="15.75" customHeight="1">
      <c r="B630" s="261"/>
      <c r="C630" s="420"/>
      <c r="D630" s="788"/>
      <c r="E630" s="788"/>
      <c r="F630" s="788"/>
      <c r="G630" s="788"/>
      <c r="H630" s="86"/>
      <c r="K630" s="228"/>
      <c r="L630" s="228"/>
      <c r="M630" s="228"/>
      <c r="N630" s="228"/>
      <c r="O630" s="127"/>
      <c r="P630" s="127"/>
    </row>
    <row r="631" spans="2:16" s="91" customFormat="1" ht="15.75" customHeight="1">
      <c r="B631" s="262"/>
      <c r="C631" s="339" t="s">
        <v>4</v>
      </c>
      <c r="D631" s="502">
        <v>161.9</v>
      </c>
      <c r="E631" s="404">
        <v>43.44</v>
      </c>
      <c r="F631" s="502">
        <v>114.1</v>
      </c>
      <c r="G631" s="404">
        <v>75.31</v>
      </c>
      <c r="H631" s="86"/>
      <c r="I631" s="86"/>
      <c r="J631" s="107"/>
      <c r="K631" s="86"/>
      <c r="L631" s="228"/>
      <c r="M631" s="228"/>
      <c r="N631" s="228"/>
      <c r="O631" s="127"/>
      <c r="P631" s="127"/>
    </row>
    <row r="632" spans="2:16" s="91" customFormat="1" ht="11.25" customHeight="1">
      <c r="B632" s="202" t="s">
        <v>39</v>
      </c>
      <c r="C632" s="339" t="s">
        <v>5</v>
      </c>
      <c r="D632" s="502">
        <v>141.69999999999999</v>
      </c>
      <c r="E632" s="404">
        <v>38.56</v>
      </c>
      <c r="F632" s="502">
        <v>123.1</v>
      </c>
      <c r="G632" s="404">
        <v>56.12</v>
      </c>
      <c r="H632" s="86"/>
      <c r="I632" s="86"/>
      <c r="J632" s="107"/>
      <c r="K632" s="86"/>
      <c r="L632" s="86"/>
      <c r="M632" s="229"/>
      <c r="N632" s="228"/>
      <c r="O632" s="127"/>
      <c r="P632" s="128"/>
    </row>
    <row r="633" spans="2:16" s="91" customFormat="1" ht="11.25" customHeight="1">
      <c r="B633" s="202" t="s">
        <v>40</v>
      </c>
      <c r="C633" s="339" t="s">
        <v>0</v>
      </c>
      <c r="D633" s="502">
        <v>162.69999999999999</v>
      </c>
      <c r="E633" s="404">
        <v>35.380000000000003</v>
      </c>
      <c r="F633" s="502">
        <v>142.9</v>
      </c>
      <c r="G633" s="404">
        <v>47.87</v>
      </c>
      <c r="H633" s="86"/>
      <c r="I633" s="86"/>
      <c r="J633" s="107"/>
      <c r="K633" s="86"/>
      <c r="L633" s="86"/>
      <c r="M633" s="229"/>
      <c r="N633" s="228"/>
      <c r="O633" s="127"/>
      <c r="P633" s="128"/>
    </row>
    <row r="634" spans="2:16" s="91" customFormat="1" ht="11.25" customHeight="1">
      <c r="B634" s="202" t="s">
        <v>41</v>
      </c>
      <c r="C634" s="339" t="s">
        <v>2</v>
      </c>
      <c r="D634" s="502">
        <v>158</v>
      </c>
      <c r="E634" s="404">
        <v>33.69</v>
      </c>
      <c r="F634" s="502">
        <v>143.30000000000001</v>
      </c>
      <c r="G634" s="404">
        <v>48.85</v>
      </c>
      <c r="H634" s="86"/>
      <c r="I634" s="86"/>
      <c r="J634" s="107"/>
      <c r="K634" s="86"/>
      <c r="L634" s="86"/>
      <c r="M634" s="229"/>
      <c r="N634" s="230"/>
      <c r="O634" s="127"/>
      <c r="P634" s="128"/>
    </row>
    <row r="635" spans="2:16" s="91" customFormat="1" ht="11.25" customHeight="1">
      <c r="B635" s="202" t="s">
        <v>42</v>
      </c>
      <c r="C635" s="339" t="s">
        <v>6</v>
      </c>
      <c r="D635" s="502">
        <v>182.3</v>
      </c>
      <c r="E635" s="404">
        <v>34.96</v>
      </c>
      <c r="F635" s="502">
        <v>124.7</v>
      </c>
      <c r="G635" s="404">
        <v>50.73</v>
      </c>
      <c r="H635" s="86"/>
      <c r="I635" s="86"/>
      <c r="J635" s="107"/>
      <c r="K635" s="86"/>
      <c r="L635" s="86"/>
      <c r="M635" s="229"/>
      <c r="N635" s="228"/>
      <c r="O635" s="127"/>
      <c r="P635" s="128"/>
    </row>
    <row r="636" spans="2:16" s="91" customFormat="1" ht="11.25" customHeight="1">
      <c r="B636" s="202" t="s">
        <v>41</v>
      </c>
      <c r="C636" s="339" t="s">
        <v>7</v>
      </c>
      <c r="D636" s="502">
        <v>127.4</v>
      </c>
      <c r="E636" s="404">
        <v>42.8</v>
      </c>
      <c r="F636" s="502">
        <v>94.6</v>
      </c>
      <c r="G636" s="404">
        <v>52.55</v>
      </c>
      <c r="H636" s="86"/>
      <c r="I636" s="86"/>
      <c r="J636" s="107"/>
      <c r="K636" s="86"/>
      <c r="L636" s="86"/>
      <c r="M636" s="229"/>
      <c r="N636" s="228"/>
      <c r="O636" s="127"/>
      <c r="P636" s="128"/>
    </row>
    <row r="637" spans="2:16" s="91" customFormat="1" ht="11.25" customHeight="1">
      <c r="B637" s="202" t="s">
        <v>43</v>
      </c>
      <c r="C637" s="339" t="s">
        <v>8</v>
      </c>
      <c r="D637" s="502">
        <v>94.8</v>
      </c>
      <c r="E637" s="404">
        <v>42.78</v>
      </c>
      <c r="F637" s="502">
        <v>85.7</v>
      </c>
      <c r="G637" s="404">
        <v>50.08</v>
      </c>
      <c r="H637" s="86"/>
      <c r="I637" s="86"/>
      <c r="J637" s="107"/>
      <c r="K637" s="86"/>
      <c r="L637" s="86"/>
      <c r="M637" s="229"/>
      <c r="N637" s="230"/>
      <c r="O637" s="127"/>
      <c r="P637" s="128"/>
    </row>
    <row r="638" spans="2:16" s="91" customFormat="1" ht="11.25" customHeight="1">
      <c r="B638" s="202" t="s">
        <v>43</v>
      </c>
      <c r="C638" s="339" t="s">
        <v>9</v>
      </c>
      <c r="D638" s="502">
        <v>101.2</v>
      </c>
      <c r="E638" s="404">
        <v>42.11</v>
      </c>
      <c r="F638" s="502">
        <v>81.5</v>
      </c>
      <c r="G638" s="404">
        <v>47.76</v>
      </c>
      <c r="H638" s="86"/>
      <c r="I638" s="86"/>
      <c r="J638" s="107"/>
      <c r="K638" s="86"/>
      <c r="L638" s="86"/>
      <c r="M638" s="229"/>
      <c r="N638" s="230"/>
      <c r="O638" s="127"/>
      <c r="P638" s="128"/>
    </row>
    <row r="639" spans="2:16" s="91" customFormat="1" ht="11.25" customHeight="1">
      <c r="B639" s="202" t="s">
        <v>42</v>
      </c>
      <c r="C639" s="339" t="s">
        <v>10</v>
      </c>
      <c r="D639" s="502">
        <v>95.5</v>
      </c>
      <c r="E639" s="404">
        <v>44.9</v>
      </c>
      <c r="F639" s="502">
        <v>75.099999999999994</v>
      </c>
      <c r="G639" s="404">
        <v>50.45</v>
      </c>
      <c r="H639" s="86"/>
      <c r="I639" s="86"/>
      <c r="J639" s="107"/>
      <c r="K639" s="86"/>
      <c r="L639" s="86"/>
      <c r="M639" s="229"/>
      <c r="N639" s="230"/>
      <c r="O639" s="127"/>
      <c r="P639" s="123"/>
    </row>
    <row r="640" spans="2:16" s="91" customFormat="1" ht="11.25" customHeight="1">
      <c r="B640" s="202" t="s">
        <v>44</v>
      </c>
      <c r="C640" s="339" t="s">
        <v>11</v>
      </c>
      <c r="D640" s="502">
        <v>89.7</v>
      </c>
      <c r="E640" s="404">
        <v>52.99</v>
      </c>
      <c r="F640" s="502">
        <v>65.099999999999994</v>
      </c>
      <c r="G640" s="404">
        <v>58.36</v>
      </c>
      <c r="H640" s="86"/>
      <c r="I640" s="86"/>
      <c r="J640" s="107"/>
      <c r="K640" s="86"/>
      <c r="L640" s="86"/>
      <c r="M640" s="229"/>
      <c r="N640" s="230"/>
      <c r="O640" s="127"/>
      <c r="P640" s="123"/>
    </row>
    <row r="641" spans="2:16" s="91" customFormat="1" ht="11.25" customHeight="1">
      <c r="B641" s="202" t="s">
        <v>45</v>
      </c>
      <c r="C641" s="339" t="s">
        <v>12</v>
      </c>
      <c r="D641" s="502">
        <v>103.1</v>
      </c>
      <c r="E641" s="404">
        <v>58.89</v>
      </c>
      <c r="F641" s="502">
        <v>72.3</v>
      </c>
      <c r="G641" s="404">
        <v>62.38</v>
      </c>
      <c r="H641" s="86"/>
      <c r="I641" s="86"/>
      <c r="J641" s="107"/>
      <c r="K641" s="86"/>
      <c r="L641" s="86"/>
      <c r="M641" s="229"/>
      <c r="N641" s="230"/>
      <c r="O641" s="127"/>
      <c r="P641" s="128"/>
    </row>
    <row r="642" spans="2:16" s="91" customFormat="1" ht="11.25" customHeight="1">
      <c r="B642" s="202" t="s">
        <v>46</v>
      </c>
      <c r="C642" s="343" t="s">
        <v>13</v>
      </c>
      <c r="D642" s="503">
        <v>111.7</v>
      </c>
      <c r="E642" s="407">
        <v>62.75</v>
      </c>
      <c r="F642" s="504">
        <v>81</v>
      </c>
      <c r="G642" s="407">
        <v>61.84</v>
      </c>
      <c r="H642" s="86"/>
      <c r="I642" s="86"/>
      <c r="J642" s="107"/>
      <c r="K642" s="86"/>
      <c r="L642" s="86"/>
      <c r="M642" s="229"/>
      <c r="N642" s="228"/>
      <c r="O642" s="127"/>
      <c r="P642" s="128"/>
    </row>
    <row r="643" spans="2:16" ht="11.25" customHeight="1">
      <c r="B643" s="202" t="s">
        <v>47</v>
      </c>
      <c r="C643" s="339"/>
      <c r="D643" s="741">
        <f>SUM(D631:D642)</f>
        <v>1530</v>
      </c>
      <c r="E643" s="742">
        <f>SUMPRODUCT(D631:D642,E631:E642)/SUM(D631:D642)</f>
        <v>43.033415032679741</v>
      </c>
      <c r="F643" s="741">
        <f>SUM(F631:F642)</f>
        <v>1203.4000000000001</v>
      </c>
      <c r="G643" s="742">
        <f>SUMPRODUCT(F631:F642,G631:G642)/SUM(F631:F642)</f>
        <v>54.787080771148396</v>
      </c>
      <c r="H643" s="91"/>
      <c r="I643" s="86"/>
      <c r="J643" s="107"/>
      <c r="K643" s="86"/>
      <c r="L643" s="86"/>
      <c r="M643" s="229"/>
      <c r="N643" s="228"/>
      <c r="O643" s="127"/>
      <c r="P643" s="128"/>
    </row>
    <row r="644" spans="2:16" ht="12.75">
      <c r="B644" s="103"/>
      <c r="C644" s="459"/>
      <c r="D644" s="787" t="s">
        <v>359</v>
      </c>
      <c r="E644" s="787" t="s">
        <v>360</v>
      </c>
      <c r="F644" s="787" t="s">
        <v>361</v>
      </c>
      <c r="G644" s="787" t="s">
        <v>362</v>
      </c>
      <c r="H644" s="91"/>
      <c r="I644" s="151"/>
      <c r="J644" s="91"/>
      <c r="K644" s="125"/>
      <c r="N644" s="38"/>
      <c r="P644" s="56"/>
    </row>
    <row r="645" spans="2:16" s="91" customFormat="1" ht="15.75" customHeight="1">
      <c r="B645" s="103"/>
      <c r="C645" s="459"/>
      <c r="D645" s="787"/>
      <c r="E645" s="787"/>
      <c r="F645" s="787"/>
      <c r="G645" s="787"/>
      <c r="H645" s="260"/>
      <c r="K645" s="125"/>
      <c r="L645" s="125"/>
      <c r="M645" s="125"/>
      <c r="N645" s="126"/>
      <c r="O645" s="125"/>
      <c r="P645" s="125"/>
    </row>
    <row r="646" spans="2:16" s="91" customFormat="1" ht="15.75" customHeight="1">
      <c r="B646" s="261"/>
      <c r="C646" s="420"/>
      <c r="D646" s="788"/>
      <c r="E646" s="788"/>
      <c r="F646" s="788"/>
      <c r="G646" s="788"/>
      <c r="H646" s="86"/>
      <c r="K646" s="228"/>
      <c r="L646" s="228"/>
      <c r="M646" s="228"/>
      <c r="N646" s="228"/>
      <c r="O646" s="127"/>
      <c r="P646" s="127"/>
    </row>
    <row r="647" spans="2:16" s="91" customFormat="1" ht="15.75" customHeight="1">
      <c r="B647" s="262"/>
      <c r="C647" s="339" t="s">
        <v>4</v>
      </c>
      <c r="D647" s="502">
        <v>87.6</v>
      </c>
      <c r="E647" s="404">
        <v>24.57</v>
      </c>
      <c r="F647" s="502">
        <v>108</v>
      </c>
      <c r="G647" s="404">
        <v>65.8</v>
      </c>
      <c r="H647" s="86"/>
      <c r="I647" s="86"/>
      <c r="J647" s="107"/>
      <c r="K647" s="86"/>
      <c r="L647" s="228"/>
      <c r="M647" s="228"/>
      <c r="N647" s="228"/>
      <c r="O647" s="127"/>
      <c r="P647" s="127"/>
    </row>
    <row r="648" spans="2:16">
      <c r="B648" s="202" t="s">
        <v>39</v>
      </c>
      <c r="C648" s="339" t="s">
        <v>5</v>
      </c>
      <c r="D648" s="502">
        <v>72.2</v>
      </c>
      <c r="E648" s="404">
        <v>17.34</v>
      </c>
      <c r="F648" s="502">
        <v>65.099999999999994</v>
      </c>
      <c r="G648" s="404">
        <v>39.869999999999997</v>
      </c>
      <c r="H648" s="86"/>
      <c r="I648" s="86"/>
      <c r="J648" s="107"/>
      <c r="K648" s="86"/>
      <c r="N648" s="38"/>
      <c r="P648" s="56"/>
    </row>
    <row r="649" spans="2:16">
      <c r="B649" s="202" t="s">
        <v>40</v>
      </c>
      <c r="C649" s="339" t="s">
        <v>0</v>
      </c>
      <c r="D649" s="502">
        <v>69.5</v>
      </c>
      <c r="E649" s="404">
        <v>17.11</v>
      </c>
      <c r="F649" s="502">
        <v>65.099999999999994</v>
      </c>
      <c r="G649" s="404">
        <v>31.86</v>
      </c>
      <c r="H649" s="86"/>
      <c r="I649" s="86"/>
      <c r="J649" s="107"/>
      <c r="K649" s="86"/>
      <c r="N649" s="38"/>
      <c r="P649" s="56"/>
    </row>
    <row r="650" spans="2:16">
      <c r="B650" s="202" t="s">
        <v>41</v>
      </c>
      <c r="C650" s="339" t="s">
        <v>2</v>
      </c>
      <c r="D650" s="502">
        <v>69.2</v>
      </c>
      <c r="E650" s="404">
        <v>11.68</v>
      </c>
      <c r="F650" s="502">
        <v>56.8</v>
      </c>
      <c r="G650" s="404">
        <v>33.549999999999997</v>
      </c>
      <c r="H650" s="86"/>
      <c r="I650" s="86"/>
      <c r="J650" s="107"/>
      <c r="K650" s="86"/>
      <c r="N650" s="38"/>
      <c r="P650" s="56"/>
    </row>
    <row r="651" spans="2:16">
      <c r="B651" s="202" t="s">
        <v>42</v>
      </c>
      <c r="C651" s="339" t="s">
        <v>6</v>
      </c>
      <c r="D651" s="502">
        <v>57.7</v>
      </c>
      <c r="E651" s="404">
        <v>15.77</v>
      </c>
      <c r="F651" s="502">
        <v>67.2</v>
      </c>
      <c r="G651" s="404">
        <v>39.82</v>
      </c>
      <c r="H651" s="86"/>
      <c r="I651" s="86"/>
      <c r="J651" s="107"/>
      <c r="K651" s="86"/>
      <c r="N651" s="38"/>
      <c r="P651" s="56"/>
    </row>
    <row r="652" spans="2:16">
      <c r="B652" s="202" t="s">
        <v>41</v>
      </c>
      <c r="C652" s="339" t="s">
        <v>7</v>
      </c>
      <c r="D652" s="502">
        <v>73.099999999999994</v>
      </c>
      <c r="E652" s="404">
        <v>29.03</v>
      </c>
      <c r="F652" s="502">
        <v>87.8</v>
      </c>
      <c r="G652" s="404">
        <v>42.38</v>
      </c>
      <c r="H652" s="86"/>
      <c r="I652" s="86"/>
      <c r="J652" s="107"/>
      <c r="K652" s="86"/>
      <c r="N652" s="38"/>
      <c r="P652" s="56"/>
    </row>
    <row r="653" spans="2:16">
      <c r="B653" s="202" t="s">
        <v>43</v>
      </c>
      <c r="C653" s="339" t="s">
        <v>8</v>
      </c>
      <c r="D653" s="502">
        <v>91.9</v>
      </c>
      <c r="E653" s="404">
        <v>33.200000000000003</v>
      </c>
      <c r="F653" s="502">
        <v>115.5</v>
      </c>
      <c r="G653" s="404">
        <v>40.01</v>
      </c>
      <c r="H653" s="86"/>
      <c r="I653" s="86"/>
      <c r="J653" s="107"/>
      <c r="K653" s="86"/>
      <c r="N653" s="38"/>
      <c r="P653" s="56"/>
    </row>
    <row r="654" spans="2:16">
      <c r="B654" s="202" t="s">
        <v>43</v>
      </c>
      <c r="C654" s="339" t="s">
        <v>9</v>
      </c>
      <c r="D654" s="502">
        <v>86.8</v>
      </c>
      <c r="E654" s="404">
        <v>32.06</v>
      </c>
      <c r="F654" s="502">
        <v>110.9</v>
      </c>
      <c r="G654" s="404">
        <v>38.090000000000003</v>
      </c>
      <c r="H654" s="86"/>
      <c r="I654" s="86"/>
      <c r="J654" s="107"/>
      <c r="K654" s="86"/>
      <c r="N654" s="38"/>
      <c r="P654" s="56"/>
    </row>
    <row r="655" spans="2:16">
      <c r="B655" s="202" t="s">
        <v>42</v>
      </c>
      <c r="C655" s="339" t="s">
        <v>10</v>
      </c>
      <c r="D655" s="502">
        <v>97.6</v>
      </c>
      <c r="E655" s="404">
        <v>35.15</v>
      </c>
      <c r="F655" s="502">
        <v>109.9</v>
      </c>
      <c r="G655" s="404">
        <v>39</v>
      </c>
      <c r="H655" s="86"/>
      <c r="I655" s="86"/>
      <c r="J655" s="107"/>
      <c r="K655" s="86"/>
      <c r="N655" s="38"/>
      <c r="P655" s="56"/>
    </row>
    <row r="656" spans="2:16">
      <c r="B656" s="202" t="s">
        <v>44</v>
      </c>
      <c r="C656" s="339" t="s">
        <v>11</v>
      </c>
      <c r="D656" s="502">
        <v>116.4</v>
      </c>
      <c r="E656" s="404">
        <v>45.46</v>
      </c>
      <c r="F656" s="502">
        <v>138.1</v>
      </c>
      <c r="G656" s="404">
        <v>45.2</v>
      </c>
      <c r="H656" s="86"/>
      <c r="I656" s="86"/>
      <c r="J656" s="107"/>
      <c r="K656" s="86"/>
      <c r="N656" s="38"/>
      <c r="P656" s="56"/>
    </row>
    <row r="657" spans="1:16">
      <c r="B657" s="202" t="s">
        <v>45</v>
      </c>
      <c r="C657" s="339" t="s">
        <v>12</v>
      </c>
      <c r="D657" s="502">
        <v>105.8</v>
      </c>
      <c r="E657" s="404">
        <v>50.75</v>
      </c>
      <c r="F657" s="502">
        <v>138.30000000000001</v>
      </c>
      <c r="G657" s="404">
        <v>53.37</v>
      </c>
      <c r="H657" s="86"/>
      <c r="I657" s="86"/>
      <c r="J657" s="107"/>
      <c r="K657" s="86"/>
      <c r="N657" s="38"/>
      <c r="P657" s="56"/>
    </row>
    <row r="658" spans="1:16" s="91" customFormat="1" ht="11.25" customHeight="1">
      <c r="B658" s="202" t="s">
        <v>46</v>
      </c>
      <c r="C658" s="343" t="s">
        <v>13</v>
      </c>
      <c r="D658" s="503">
        <v>84.6</v>
      </c>
      <c r="E658" s="407">
        <v>52.4</v>
      </c>
      <c r="F658" s="504">
        <v>148.80000000000001</v>
      </c>
      <c r="G658" s="407">
        <v>51.57</v>
      </c>
      <c r="H658" s="648"/>
      <c r="I658" s="86"/>
      <c r="J658" s="107"/>
      <c r="K658" s="86"/>
      <c r="N658" s="114"/>
    </row>
    <row r="659" spans="1:16" s="91" customFormat="1" ht="12.75">
      <c r="B659" s="202" t="s">
        <v>47</v>
      </c>
      <c r="C659" s="202"/>
      <c r="D659" s="743">
        <f>SUM(D647:D658)</f>
        <v>1012.3999999999999</v>
      </c>
      <c r="E659" s="744">
        <f>SUMPRODUCT(D647:D658,E647:E658)/SUM(D647:D658)</f>
        <v>32.390522520742792</v>
      </c>
      <c r="F659" s="743">
        <f>SUM(F647:F658)</f>
        <v>1211.5</v>
      </c>
      <c r="G659" s="744">
        <f>SUMPRODUCT(F647:F658,G647:G658)/SUM(F647:F658)</f>
        <v>44.991146512587697</v>
      </c>
      <c r="I659" s="648"/>
      <c r="J659" s="649"/>
      <c r="K659" s="648"/>
      <c r="P659" s="114"/>
    </row>
    <row r="660" spans="1:16" s="267" customFormat="1" ht="12.75">
      <c r="C660" s="56"/>
      <c r="D660" s="56"/>
      <c r="E660" s="56"/>
      <c r="F660" s="56"/>
      <c r="G660" s="56"/>
      <c r="H660" s="85"/>
      <c r="I660" s="86"/>
      <c r="J660" s="91"/>
      <c r="K660" s="91"/>
      <c r="P660" s="650"/>
    </row>
    <row r="661" spans="1:16" s="91" customFormat="1" ht="11.25" customHeight="1">
      <c r="B661" s="102"/>
      <c r="C661" s="90" t="s">
        <v>31</v>
      </c>
      <c r="D661" s="90"/>
      <c r="E661" s="90"/>
      <c r="F661" s="85"/>
      <c r="G661" s="85"/>
      <c r="H661" s="142"/>
      <c r="I661" s="85"/>
      <c r="P661" s="114"/>
    </row>
    <row r="662" spans="1:16" s="91" customFormat="1" ht="11.25" customHeight="1">
      <c r="B662" s="103"/>
      <c r="C662" s="84" t="s">
        <v>354</v>
      </c>
      <c r="D662" s="84"/>
      <c r="E662" s="84"/>
      <c r="F662" s="88"/>
      <c r="G662" s="88"/>
      <c r="H662" s="86"/>
      <c r="I662" s="142"/>
      <c r="P662" s="114"/>
    </row>
    <row r="663" spans="1:16" s="91" customFormat="1" ht="11.25" customHeight="1">
      <c r="B663" s="103"/>
      <c r="C663" s="459"/>
      <c r="D663" s="789" t="s">
        <v>355</v>
      </c>
      <c r="E663" s="789" t="s">
        <v>356</v>
      </c>
      <c r="F663" s="789" t="s">
        <v>357</v>
      </c>
      <c r="G663" s="789" t="s">
        <v>358</v>
      </c>
      <c r="P663" s="114"/>
    </row>
    <row r="664" spans="1:16" s="91" customFormat="1" ht="15.75" customHeight="1">
      <c r="B664" s="103"/>
      <c r="C664" s="459"/>
      <c r="D664" s="787"/>
      <c r="E664" s="787"/>
      <c r="F664" s="787"/>
      <c r="G664" s="787"/>
      <c r="H664" s="260"/>
      <c r="N664" s="114"/>
    </row>
    <row r="665" spans="1:16" s="91" customFormat="1" ht="15.75" customHeight="1">
      <c r="C665" s="420"/>
      <c r="D665" s="788"/>
      <c r="E665" s="788"/>
      <c r="F665" s="788"/>
      <c r="G665" s="788"/>
      <c r="H665" s="86"/>
      <c r="I665" s="86"/>
      <c r="J665" s="86"/>
      <c r="K665" s="86"/>
      <c r="M665" s="132"/>
      <c r="N665" s="133"/>
      <c r="O665" s="132"/>
    </row>
    <row r="666" spans="1:16" s="91" customFormat="1" ht="15.75" customHeight="1">
      <c r="C666" s="339" t="s">
        <v>4</v>
      </c>
      <c r="D666" s="502">
        <v>208.5</v>
      </c>
      <c r="E666" s="404">
        <v>52.73</v>
      </c>
      <c r="F666" s="502">
        <v>289.60000000000002</v>
      </c>
      <c r="G666" s="404">
        <v>86.02</v>
      </c>
      <c r="H666" s="86"/>
      <c r="I666" s="86"/>
      <c r="J666" s="86"/>
      <c r="K666" s="86"/>
      <c r="L666" s="132"/>
      <c r="M666" s="132"/>
      <c r="N666" s="133"/>
      <c r="O666" s="132"/>
    </row>
    <row r="667" spans="1:16" s="91" customFormat="1" ht="11.25" customHeight="1">
      <c r="A667" s="267"/>
      <c r="B667" s="202" t="s">
        <v>39</v>
      </c>
      <c r="C667" s="339" t="s">
        <v>5</v>
      </c>
      <c r="D667" s="502">
        <v>194.7</v>
      </c>
      <c r="E667" s="404">
        <v>42.76</v>
      </c>
      <c r="F667" s="502">
        <v>110.8</v>
      </c>
      <c r="G667" s="404">
        <v>68.27</v>
      </c>
      <c r="H667" s="86"/>
      <c r="I667" s="86"/>
      <c r="J667" s="86"/>
      <c r="K667" s="86"/>
      <c r="L667" s="132"/>
      <c r="M667" s="132"/>
      <c r="N667" s="133"/>
      <c r="O667" s="132"/>
    </row>
    <row r="668" spans="1:16" s="91" customFormat="1" ht="11.25" customHeight="1">
      <c r="A668" s="267"/>
      <c r="B668" s="202" t="s">
        <v>40</v>
      </c>
      <c r="C668" s="339" t="s">
        <v>0</v>
      </c>
      <c r="D668" s="502">
        <v>220.8</v>
      </c>
      <c r="E668" s="404">
        <v>42.13</v>
      </c>
      <c r="F668" s="502">
        <v>190</v>
      </c>
      <c r="G668" s="404">
        <v>53.46</v>
      </c>
      <c r="H668" s="86"/>
      <c r="I668" s="86"/>
      <c r="J668" s="86"/>
      <c r="K668" s="86"/>
      <c r="L668" s="132"/>
      <c r="M668" s="132"/>
      <c r="N668" s="133"/>
      <c r="O668" s="132"/>
    </row>
    <row r="669" spans="1:16" s="91" customFormat="1" ht="11.25" customHeight="1">
      <c r="A669" s="267"/>
      <c r="B669" s="202" t="s">
        <v>41</v>
      </c>
      <c r="C669" s="339" t="s">
        <v>2</v>
      </c>
      <c r="D669" s="502">
        <v>219.4</v>
      </c>
      <c r="E669" s="404">
        <v>38.97</v>
      </c>
      <c r="F669" s="502">
        <v>155.9</v>
      </c>
      <c r="G669" s="404">
        <v>51.96</v>
      </c>
      <c r="H669" s="86"/>
      <c r="I669" s="86"/>
      <c r="J669" s="86"/>
      <c r="K669" s="86"/>
      <c r="L669" s="132"/>
      <c r="M669" s="132"/>
      <c r="N669" s="133"/>
      <c r="O669" s="132"/>
    </row>
    <row r="670" spans="1:16" s="91" customFormat="1" ht="11.25" customHeight="1">
      <c r="A670" s="267"/>
      <c r="B670" s="202" t="s">
        <v>42</v>
      </c>
      <c r="C670" s="339" t="s">
        <v>6</v>
      </c>
      <c r="D670" s="502">
        <v>223.9</v>
      </c>
      <c r="E670" s="404">
        <v>38.090000000000003</v>
      </c>
      <c r="F670" s="502">
        <v>219.1</v>
      </c>
      <c r="G670" s="404">
        <v>54.69</v>
      </c>
      <c r="H670" s="86"/>
      <c r="I670" s="86"/>
      <c r="J670" s="86"/>
      <c r="K670" s="86"/>
      <c r="L670" s="132"/>
      <c r="M670" s="132"/>
      <c r="N670" s="133"/>
      <c r="O670" s="132"/>
    </row>
    <row r="671" spans="1:16" s="91" customFormat="1" ht="11.25" customHeight="1">
      <c r="A671" s="267"/>
      <c r="B671" s="202" t="s">
        <v>41</v>
      </c>
      <c r="C671" s="339" t="s">
        <v>7</v>
      </c>
      <c r="D671" s="502">
        <v>229.6</v>
      </c>
      <c r="E671" s="404">
        <v>46.22</v>
      </c>
      <c r="F671" s="502">
        <v>270.8</v>
      </c>
      <c r="G671" s="404">
        <v>58.05</v>
      </c>
      <c r="H671" s="86"/>
      <c r="I671" s="86"/>
      <c r="J671" s="86"/>
      <c r="K671" s="86"/>
      <c r="L671" s="132"/>
      <c r="M671" s="132"/>
      <c r="N671" s="133"/>
      <c r="O671" s="132"/>
    </row>
    <row r="672" spans="1:16" s="91" customFormat="1" ht="11.25" customHeight="1">
      <c r="A672" s="267"/>
      <c r="B672" s="202" t="s">
        <v>43</v>
      </c>
      <c r="C672" s="339" t="s">
        <v>8</v>
      </c>
      <c r="D672" s="502">
        <v>225.1</v>
      </c>
      <c r="E672" s="404">
        <v>46.92</v>
      </c>
      <c r="F672" s="502">
        <v>156.9</v>
      </c>
      <c r="G672" s="404">
        <v>57.82</v>
      </c>
      <c r="H672" s="86"/>
      <c r="I672" s="86"/>
      <c r="J672" s="86"/>
      <c r="K672" s="86"/>
      <c r="L672" s="132"/>
      <c r="M672" s="132"/>
      <c r="N672" s="133"/>
      <c r="O672" s="132"/>
    </row>
    <row r="673" spans="1:16" s="91" customFormat="1" ht="11.25" customHeight="1">
      <c r="A673" s="267"/>
      <c r="B673" s="202" t="s">
        <v>43</v>
      </c>
      <c r="C673" s="339" t="s">
        <v>9</v>
      </c>
      <c r="D673" s="502">
        <v>171.4</v>
      </c>
      <c r="E673" s="404">
        <v>46.13</v>
      </c>
      <c r="F673" s="502">
        <v>143.1</v>
      </c>
      <c r="G673" s="404">
        <v>55.59</v>
      </c>
      <c r="H673" s="86"/>
      <c r="I673" s="86"/>
      <c r="J673" s="86"/>
      <c r="K673" s="86"/>
      <c r="L673" s="132"/>
      <c r="M673" s="132"/>
      <c r="N673" s="133"/>
      <c r="O673" s="132"/>
    </row>
    <row r="674" spans="1:16" s="91" customFormat="1" ht="11.25" customHeight="1">
      <c r="A674" s="267"/>
      <c r="B674" s="202" t="s">
        <v>42</v>
      </c>
      <c r="C674" s="339" t="s">
        <v>10</v>
      </c>
      <c r="D674" s="502">
        <v>185.3</v>
      </c>
      <c r="E674" s="404">
        <v>49.1</v>
      </c>
      <c r="F674" s="502">
        <v>160.1</v>
      </c>
      <c r="G674" s="404">
        <v>56.23</v>
      </c>
      <c r="H674" s="86"/>
      <c r="I674" s="86"/>
      <c r="J674" s="86"/>
      <c r="K674" s="86"/>
      <c r="L674" s="132"/>
      <c r="M674" s="132"/>
      <c r="N674" s="133"/>
      <c r="O674" s="132"/>
    </row>
    <row r="675" spans="1:16" s="91" customFormat="1" ht="11.25" customHeight="1">
      <c r="A675" s="267"/>
      <c r="B675" s="202" t="s">
        <v>44</v>
      </c>
      <c r="C675" s="339" t="s">
        <v>11</v>
      </c>
      <c r="D675" s="502">
        <v>208.4</v>
      </c>
      <c r="E675" s="404">
        <v>59.52</v>
      </c>
      <c r="F675" s="502">
        <v>197.1</v>
      </c>
      <c r="G675" s="404">
        <v>64.78</v>
      </c>
      <c r="H675" s="86"/>
      <c r="I675" s="86"/>
      <c r="J675" s="86"/>
      <c r="K675" s="86"/>
      <c r="L675" s="132"/>
      <c r="M675" s="132"/>
      <c r="N675" s="133"/>
      <c r="O675" s="132"/>
    </row>
    <row r="676" spans="1:16" s="91" customFormat="1" ht="11.25" customHeight="1">
      <c r="A676" s="267"/>
      <c r="B676" s="202" t="s">
        <v>45</v>
      </c>
      <c r="C676" s="339" t="s">
        <v>12</v>
      </c>
      <c r="D676" s="502">
        <v>266.89999999999998</v>
      </c>
      <c r="E676" s="404">
        <v>67.239999999999995</v>
      </c>
      <c r="F676" s="502">
        <v>242</v>
      </c>
      <c r="G676" s="404">
        <v>70.11</v>
      </c>
      <c r="H676" s="86"/>
      <c r="I676" s="86"/>
      <c r="J676" s="86"/>
      <c r="K676" s="86"/>
      <c r="L676" s="132"/>
      <c r="M676" s="132"/>
      <c r="N676" s="133"/>
      <c r="O676" s="132"/>
    </row>
    <row r="677" spans="1:16">
      <c r="A677" s="266"/>
      <c r="B677" s="202" t="s">
        <v>46</v>
      </c>
      <c r="C677" s="651" t="s">
        <v>13</v>
      </c>
      <c r="D677" s="652">
        <v>202.9</v>
      </c>
      <c r="E677" s="507">
        <v>69.349999999999994</v>
      </c>
      <c r="F677" s="652">
        <v>212.8</v>
      </c>
      <c r="G677" s="507">
        <v>78.760000000000005</v>
      </c>
      <c r="H677" s="86"/>
      <c r="I677" s="86"/>
      <c r="J677" s="86"/>
      <c r="K677" s="86"/>
      <c r="N677" s="38"/>
      <c r="P677" s="56"/>
    </row>
    <row r="678" spans="1:16" ht="12.75">
      <c r="A678" s="266"/>
      <c r="B678" s="202" t="s">
        <v>47</v>
      </c>
      <c r="C678" s="339"/>
      <c r="D678" s="741">
        <f>SUM(D666:D677)</f>
        <v>2556.9</v>
      </c>
      <c r="E678" s="742">
        <f>SUMPRODUCT(D666:D677,E666:E677)/SUM(D666:D677)</f>
        <v>50.178108256091363</v>
      </c>
      <c r="F678" s="741">
        <f>SUM(F666:F677)</f>
        <v>2348.1999999999998</v>
      </c>
      <c r="G678" s="742">
        <f>SUMPRODUCT(F666:F677,G666:G677)/SUM(F666:F677)</f>
        <v>64.28770419896091</v>
      </c>
      <c r="H678" s="91"/>
      <c r="I678" s="86"/>
      <c r="J678" s="86"/>
      <c r="K678" s="86"/>
      <c r="N678" s="38"/>
      <c r="P678" s="56"/>
    </row>
    <row r="679" spans="1:16" ht="12.75" customHeight="1">
      <c r="B679" s="264"/>
      <c r="C679" s="459"/>
      <c r="D679" s="787" t="s">
        <v>359</v>
      </c>
      <c r="E679" s="787" t="s">
        <v>360</v>
      </c>
      <c r="F679" s="787" t="s">
        <v>361</v>
      </c>
      <c r="G679" s="787" t="s">
        <v>362</v>
      </c>
      <c r="H679" s="91"/>
      <c r="I679" s="151"/>
      <c r="J679" s="91"/>
      <c r="K679" s="125"/>
      <c r="N679" s="38"/>
      <c r="P679" s="56"/>
    </row>
    <row r="680" spans="1:16" s="91" customFormat="1" ht="15.75" customHeight="1">
      <c r="B680" s="103"/>
      <c r="C680" s="459"/>
      <c r="D680" s="787"/>
      <c r="E680" s="787"/>
      <c r="F680" s="787"/>
      <c r="G680" s="787"/>
      <c r="H680" s="260"/>
      <c r="K680" s="125"/>
      <c r="L680" s="125"/>
      <c r="M680" s="125"/>
      <c r="N680" s="126"/>
      <c r="O680" s="125"/>
      <c r="P680" s="125"/>
    </row>
    <row r="681" spans="1:16" s="91" customFormat="1" ht="15.75" customHeight="1">
      <c r="B681" s="261"/>
      <c r="C681" s="420"/>
      <c r="D681" s="788"/>
      <c r="E681" s="788"/>
      <c r="F681" s="788"/>
      <c r="G681" s="788"/>
      <c r="H681" s="86"/>
      <c r="I681" s="86"/>
      <c r="K681" s="228"/>
      <c r="L681" s="228"/>
      <c r="M681" s="228"/>
      <c r="N681" s="228"/>
      <c r="O681" s="127"/>
      <c r="P681" s="127"/>
    </row>
    <row r="682" spans="1:16" s="91" customFormat="1" ht="15.75" customHeight="1">
      <c r="B682" s="262"/>
      <c r="C682" s="339" t="s">
        <v>4</v>
      </c>
      <c r="D682" s="502">
        <v>160</v>
      </c>
      <c r="E682" s="404">
        <v>11.17</v>
      </c>
      <c r="F682" s="502">
        <v>145.5</v>
      </c>
      <c r="G682" s="404">
        <v>51.36</v>
      </c>
      <c r="H682" s="86"/>
      <c r="I682" s="86"/>
      <c r="J682" s="86"/>
      <c r="K682" s="86"/>
      <c r="L682" s="228"/>
      <c r="M682" s="228"/>
      <c r="N682" s="228"/>
      <c r="O682" s="127"/>
      <c r="P682" s="127"/>
    </row>
    <row r="683" spans="1:16">
      <c r="A683" s="266"/>
      <c r="B683" s="202" t="s">
        <v>39</v>
      </c>
      <c r="C683" s="339" t="s">
        <v>5</v>
      </c>
      <c r="D683" s="502">
        <v>143.6</v>
      </c>
      <c r="E683" s="404">
        <v>10.84</v>
      </c>
      <c r="F683" s="502">
        <v>223.5</v>
      </c>
      <c r="G683" s="404">
        <v>28.53</v>
      </c>
      <c r="H683" s="86"/>
      <c r="I683" s="86"/>
      <c r="J683" s="86"/>
      <c r="K683" s="86"/>
      <c r="N683" s="38"/>
      <c r="P683" s="56"/>
    </row>
    <row r="684" spans="1:16">
      <c r="A684" s="266"/>
      <c r="B684" s="202" t="s">
        <v>40</v>
      </c>
      <c r="C684" s="339" t="s">
        <v>0</v>
      </c>
      <c r="D684" s="502">
        <v>162.4</v>
      </c>
      <c r="E684" s="404">
        <v>5.36</v>
      </c>
      <c r="F684" s="502">
        <v>229.8</v>
      </c>
      <c r="G684" s="404">
        <v>19.29</v>
      </c>
      <c r="H684" s="86"/>
      <c r="I684" s="86"/>
      <c r="J684" s="86"/>
      <c r="K684" s="86"/>
      <c r="N684" s="38"/>
      <c r="P684" s="56"/>
    </row>
    <row r="685" spans="1:16">
      <c r="A685" s="266"/>
      <c r="B685" s="202" t="s">
        <v>41</v>
      </c>
      <c r="C685" s="339" t="s">
        <v>2</v>
      </c>
      <c r="D685" s="502">
        <v>154.1</v>
      </c>
      <c r="E685" s="404">
        <v>3.86</v>
      </c>
      <c r="F685" s="502">
        <v>169</v>
      </c>
      <c r="G685" s="404">
        <v>26.89</v>
      </c>
      <c r="H685" s="86"/>
      <c r="I685" s="86"/>
      <c r="J685" s="86"/>
      <c r="K685" s="86"/>
      <c r="N685" s="38"/>
      <c r="P685" s="56"/>
    </row>
    <row r="686" spans="1:16">
      <c r="A686" s="266"/>
      <c r="B686" s="202" t="s">
        <v>42</v>
      </c>
      <c r="C686" s="339" t="s">
        <v>6</v>
      </c>
      <c r="D686" s="502">
        <v>130.6</v>
      </c>
      <c r="E686" s="404">
        <v>5.23</v>
      </c>
      <c r="F686" s="502">
        <v>96.8</v>
      </c>
      <c r="G686" s="404">
        <v>30.57</v>
      </c>
      <c r="H686" s="86"/>
      <c r="I686" s="86"/>
      <c r="J686" s="86"/>
      <c r="K686" s="86"/>
      <c r="N686" s="38"/>
      <c r="P686" s="56"/>
    </row>
    <row r="687" spans="1:16">
      <c r="A687" s="266"/>
      <c r="B687" s="202" t="s">
        <v>41</v>
      </c>
      <c r="C687" s="339" t="s">
        <v>7</v>
      </c>
      <c r="D687" s="502">
        <v>92.1</v>
      </c>
      <c r="E687" s="404">
        <v>17.559999999999999</v>
      </c>
      <c r="F687" s="502">
        <v>92.3</v>
      </c>
      <c r="G687" s="404">
        <v>36.44</v>
      </c>
      <c r="H687" s="86"/>
      <c r="I687" s="86"/>
      <c r="J687" s="86"/>
      <c r="K687" s="86"/>
      <c r="N687" s="38"/>
      <c r="P687" s="56"/>
    </row>
    <row r="688" spans="1:16">
      <c r="A688" s="266"/>
      <c r="B688" s="202" t="s">
        <v>43</v>
      </c>
      <c r="C688" s="339" t="s">
        <v>8</v>
      </c>
      <c r="D688" s="502">
        <v>80.400000000000006</v>
      </c>
      <c r="E688" s="404">
        <v>26.87</v>
      </c>
      <c r="F688" s="502">
        <v>159.1</v>
      </c>
      <c r="G688" s="404">
        <v>36.14</v>
      </c>
      <c r="H688" s="86"/>
      <c r="I688" s="86"/>
      <c r="J688" s="86"/>
      <c r="K688" s="86"/>
      <c r="N688" s="38"/>
      <c r="P688" s="56"/>
    </row>
    <row r="689" spans="1:16">
      <c r="A689" s="266"/>
      <c r="B689" s="202" t="s">
        <v>43</v>
      </c>
      <c r="C689" s="339" t="s">
        <v>9</v>
      </c>
      <c r="D689" s="502">
        <v>116.6</v>
      </c>
      <c r="E689" s="404">
        <v>23.9</v>
      </c>
      <c r="F689" s="502">
        <v>176.9</v>
      </c>
      <c r="G689" s="404">
        <v>33.5</v>
      </c>
      <c r="H689" s="86"/>
      <c r="I689" s="86"/>
      <c r="J689" s="86"/>
      <c r="K689" s="86"/>
      <c r="N689" s="38"/>
      <c r="P689" s="56"/>
    </row>
    <row r="690" spans="1:16">
      <c r="A690" s="266"/>
      <c r="B690" s="202" t="s">
        <v>42</v>
      </c>
      <c r="C690" s="339" t="s">
        <v>10</v>
      </c>
      <c r="D690" s="502">
        <v>129.5</v>
      </c>
      <c r="E690" s="404">
        <v>26.83</v>
      </c>
      <c r="F690" s="502">
        <v>166.2</v>
      </c>
      <c r="G690" s="404">
        <v>30.93</v>
      </c>
      <c r="H690" s="86"/>
      <c r="I690" s="86"/>
      <c r="J690" s="86"/>
      <c r="K690" s="86"/>
      <c r="N690" s="38"/>
      <c r="P690" s="56"/>
    </row>
    <row r="691" spans="1:16">
      <c r="A691" s="266"/>
      <c r="B691" s="202" t="s">
        <v>44</v>
      </c>
      <c r="C691" s="339" t="s">
        <v>11</v>
      </c>
      <c r="D691" s="502">
        <v>118.5</v>
      </c>
      <c r="E691" s="404">
        <v>38.17</v>
      </c>
      <c r="F691" s="502">
        <v>110.5</v>
      </c>
      <c r="G691" s="404">
        <v>35.31</v>
      </c>
      <c r="H691" s="86"/>
      <c r="I691" s="86"/>
      <c r="J691" s="86"/>
      <c r="K691" s="86"/>
      <c r="N691" s="38"/>
      <c r="P691" s="56"/>
    </row>
    <row r="692" spans="1:16">
      <c r="A692" s="266"/>
      <c r="B692" s="202" t="s">
        <v>45</v>
      </c>
      <c r="C692" s="339" t="s">
        <v>12</v>
      </c>
      <c r="D692" s="502">
        <v>127.1</v>
      </c>
      <c r="E692" s="404">
        <v>34.909999999999997</v>
      </c>
      <c r="F692" s="502">
        <v>90.5</v>
      </c>
      <c r="G692" s="404">
        <v>45.2</v>
      </c>
      <c r="H692" s="86"/>
      <c r="I692" s="86"/>
      <c r="J692" s="86"/>
      <c r="K692" s="86"/>
      <c r="N692" s="38"/>
      <c r="P692" s="56"/>
    </row>
    <row r="693" spans="1:16" s="91" customFormat="1" ht="11.25" customHeight="1">
      <c r="A693" s="266"/>
      <c r="B693" s="202" t="s">
        <v>46</v>
      </c>
      <c r="C693" s="343" t="s">
        <v>13</v>
      </c>
      <c r="D693" s="504">
        <v>138.4</v>
      </c>
      <c r="E693" s="407">
        <v>40.31</v>
      </c>
      <c r="F693" s="504">
        <v>146.19999999999999</v>
      </c>
      <c r="G693" s="407">
        <v>36.299999999999997</v>
      </c>
      <c r="H693" s="648"/>
      <c r="I693" s="86"/>
      <c r="J693" s="86"/>
      <c r="K693" s="86"/>
      <c r="N693" s="114"/>
    </row>
    <row r="694" spans="1:16" s="91" customFormat="1" ht="12.75">
      <c r="A694" s="266"/>
      <c r="B694" s="202" t="s">
        <v>47</v>
      </c>
      <c r="C694" s="202"/>
      <c r="D694" s="743">
        <f>SUM(D682:D693)</f>
        <v>1553.3</v>
      </c>
      <c r="E694" s="744">
        <f>SUMPRODUCT(D682:D693,E682:E693)/SUM(D682:D693)</f>
        <v>19.358855984033994</v>
      </c>
      <c r="F694" s="743">
        <f>SUM(F682:F693)</f>
        <v>1806.3</v>
      </c>
      <c r="G694" s="744">
        <f>SUMPRODUCT(F682:F693,G682:G693)/SUM(F682:F693)</f>
        <v>32.810264075734928</v>
      </c>
      <c r="H694" s="56"/>
      <c r="I694" s="648"/>
      <c r="J694" s="648"/>
      <c r="K694" s="648"/>
      <c r="N694" s="114"/>
    </row>
    <row r="695" spans="1:16" s="267" customFormat="1" ht="12.75">
      <c r="C695" s="56"/>
      <c r="D695" s="56"/>
      <c r="E695" s="56"/>
      <c r="F695" s="56"/>
      <c r="G695" s="56"/>
      <c r="H695" s="85"/>
      <c r="I695" s="38"/>
      <c r="J695" s="91"/>
      <c r="K695" s="91"/>
      <c r="N695" s="650"/>
    </row>
    <row r="696" spans="1:16" s="91" customFormat="1" ht="11.25" customHeight="1">
      <c r="B696" s="102"/>
      <c r="C696" s="90" t="s">
        <v>34</v>
      </c>
      <c r="D696" s="90"/>
      <c r="E696" s="90"/>
      <c r="F696" s="85"/>
      <c r="G696" s="85"/>
      <c r="I696" s="85"/>
      <c r="P696" s="114"/>
    </row>
    <row r="697" spans="1:16" s="91" customFormat="1" ht="11.25" customHeight="1">
      <c r="B697" s="103"/>
      <c r="C697" s="84" t="s">
        <v>354</v>
      </c>
      <c r="D697" s="84"/>
      <c r="E697" s="84"/>
      <c r="F697" s="88"/>
      <c r="G697" s="88"/>
      <c r="H697" s="86"/>
      <c r="I697" s="142"/>
      <c r="P697" s="114"/>
    </row>
    <row r="698" spans="1:16" s="91" customFormat="1" ht="11.25" customHeight="1">
      <c r="B698" s="103"/>
      <c r="C698" s="459"/>
      <c r="D698" s="789" t="s">
        <v>355</v>
      </c>
      <c r="E698" s="789" t="s">
        <v>356</v>
      </c>
      <c r="F698" s="789" t="s">
        <v>357</v>
      </c>
      <c r="G698" s="789" t="s">
        <v>358</v>
      </c>
      <c r="I698" s="86"/>
      <c r="P698" s="114"/>
    </row>
    <row r="699" spans="1:16" s="91" customFormat="1" ht="15.75" customHeight="1">
      <c r="B699" s="264"/>
      <c r="C699" s="459"/>
      <c r="D699" s="787"/>
      <c r="E699" s="787"/>
      <c r="F699" s="787"/>
      <c r="G699" s="787"/>
      <c r="H699" s="260"/>
      <c r="N699" s="114"/>
    </row>
    <row r="700" spans="1:16" s="91" customFormat="1" ht="15.75" customHeight="1">
      <c r="C700" s="420"/>
      <c r="D700" s="788"/>
      <c r="E700" s="788"/>
      <c r="F700" s="788"/>
      <c r="G700" s="788"/>
      <c r="H700" s="86"/>
      <c r="I700" s="86"/>
      <c r="J700" s="86"/>
      <c r="K700" s="86"/>
      <c r="M700" s="132"/>
      <c r="N700" s="133"/>
      <c r="O700" s="132"/>
    </row>
    <row r="701" spans="1:16" s="91" customFormat="1" ht="15.75" customHeight="1">
      <c r="C701" s="339" t="s">
        <v>4</v>
      </c>
      <c r="D701" s="502">
        <v>106.6</v>
      </c>
      <c r="E701" s="404">
        <v>48.94</v>
      </c>
      <c r="F701" s="502">
        <v>151.5</v>
      </c>
      <c r="G701" s="404">
        <v>84.93</v>
      </c>
      <c r="H701" s="86"/>
      <c r="I701" s="86"/>
      <c r="J701" s="86"/>
      <c r="K701" s="86"/>
      <c r="L701" s="132"/>
      <c r="M701" s="132"/>
      <c r="N701" s="133"/>
      <c r="O701" s="132"/>
    </row>
    <row r="702" spans="1:16" s="91" customFormat="1" ht="11.25" customHeight="1">
      <c r="B702" s="202" t="s">
        <v>39</v>
      </c>
      <c r="C702" s="339" t="s">
        <v>5</v>
      </c>
      <c r="D702" s="502">
        <v>113.5</v>
      </c>
      <c r="E702" s="404">
        <v>37.35</v>
      </c>
      <c r="F702" s="502">
        <v>31.9</v>
      </c>
      <c r="G702" s="404">
        <v>75.52</v>
      </c>
      <c r="H702" s="86"/>
      <c r="I702" s="86"/>
      <c r="J702" s="86"/>
      <c r="K702" s="86"/>
      <c r="N702" s="114"/>
    </row>
    <row r="703" spans="1:16" s="91" customFormat="1" ht="11.25" customHeight="1">
      <c r="B703" s="202" t="s">
        <v>40</v>
      </c>
      <c r="C703" s="339" t="s">
        <v>0</v>
      </c>
      <c r="D703" s="502">
        <v>115.48</v>
      </c>
      <c r="E703" s="404">
        <v>37.47</v>
      </c>
      <c r="F703" s="502">
        <v>42.5</v>
      </c>
      <c r="G703" s="404">
        <v>52.28</v>
      </c>
      <c r="H703" s="86"/>
      <c r="I703" s="86"/>
      <c r="J703" s="86"/>
      <c r="K703" s="86"/>
      <c r="N703" s="114"/>
    </row>
    <row r="704" spans="1:16" s="91" customFormat="1" ht="11.25" customHeight="1">
      <c r="B704" s="202" t="s">
        <v>41</v>
      </c>
      <c r="C704" s="339" t="s">
        <v>2</v>
      </c>
      <c r="D704" s="502">
        <v>81.59</v>
      </c>
      <c r="E704" s="404">
        <v>35.81</v>
      </c>
      <c r="F704" s="502">
        <v>33.4</v>
      </c>
      <c r="G704" s="404">
        <v>50.17</v>
      </c>
      <c r="H704" s="86"/>
      <c r="I704" s="86"/>
      <c r="J704" s="86"/>
      <c r="K704" s="86"/>
      <c r="N704" s="114"/>
    </row>
    <row r="705" spans="1:16" s="91" customFormat="1" ht="11.25" customHeight="1">
      <c r="B705" s="202" t="s">
        <v>42</v>
      </c>
      <c r="C705" s="339" t="s">
        <v>6</v>
      </c>
      <c r="D705" s="502">
        <v>59.7</v>
      </c>
      <c r="E705" s="404">
        <v>35.24</v>
      </c>
      <c r="F705" s="502">
        <v>41.1</v>
      </c>
      <c r="G705" s="404">
        <v>52.77</v>
      </c>
      <c r="H705" s="86"/>
      <c r="I705" s="86"/>
      <c r="J705" s="86"/>
      <c r="K705" s="86"/>
      <c r="N705" s="114"/>
    </row>
    <row r="706" spans="1:16" s="91" customFormat="1" ht="11.25" customHeight="1">
      <c r="B706" s="202" t="s">
        <v>41</v>
      </c>
      <c r="C706" s="339" t="s">
        <v>7</v>
      </c>
      <c r="D706" s="502">
        <v>79.28</v>
      </c>
      <c r="E706" s="404">
        <v>45.44</v>
      </c>
      <c r="F706" s="502">
        <v>177.1</v>
      </c>
      <c r="G706" s="404">
        <v>57.93</v>
      </c>
      <c r="H706" s="86"/>
      <c r="I706" s="86"/>
      <c r="J706" s="86"/>
      <c r="K706" s="86"/>
      <c r="N706" s="114"/>
    </row>
    <row r="707" spans="1:16" s="91" customFormat="1" ht="11.25" customHeight="1">
      <c r="B707" s="202" t="s">
        <v>43</v>
      </c>
      <c r="C707" s="339" t="s">
        <v>8</v>
      </c>
      <c r="D707" s="502">
        <v>141.13</v>
      </c>
      <c r="E707" s="404">
        <v>45.58</v>
      </c>
      <c r="F707" s="502">
        <v>65.3</v>
      </c>
      <c r="G707" s="404">
        <v>57.39</v>
      </c>
      <c r="H707" s="86"/>
      <c r="I707" s="86"/>
      <c r="J707" s="86"/>
      <c r="K707" s="86"/>
      <c r="N707" s="114"/>
    </row>
    <row r="708" spans="1:16" s="91" customFormat="1" ht="11.25" customHeight="1">
      <c r="B708" s="202" t="s">
        <v>43</v>
      </c>
      <c r="C708" s="339" t="s">
        <v>9</v>
      </c>
      <c r="D708" s="502">
        <v>72.099999999999994</v>
      </c>
      <c r="E708" s="404">
        <v>46.12</v>
      </c>
      <c r="F708" s="502">
        <v>61.1</v>
      </c>
      <c r="G708" s="404">
        <v>54.65</v>
      </c>
      <c r="H708" s="86"/>
      <c r="I708" s="86"/>
      <c r="J708" s="86"/>
      <c r="K708" s="86"/>
      <c r="N708" s="114"/>
    </row>
    <row r="709" spans="1:16" s="91" customFormat="1" ht="11.25" customHeight="1">
      <c r="B709" s="202" t="s">
        <v>42</v>
      </c>
      <c r="C709" s="339" t="s">
        <v>10</v>
      </c>
      <c r="D709" s="502">
        <v>155.19999999999999</v>
      </c>
      <c r="E709" s="404">
        <v>50.61</v>
      </c>
      <c r="F709" s="502">
        <v>38.9</v>
      </c>
      <c r="G709" s="404">
        <v>54.69</v>
      </c>
      <c r="H709" s="86"/>
      <c r="I709" s="86"/>
      <c r="J709" s="86"/>
      <c r="K709" s="86"/>
      <c r="N709" s="114"/>
    </row>
    <row r="710" spans="1:16" s="91" customFormat="1" ht="11.25" customHeight="1">
      <c r="B710" s="202" t="s">
        <v>44</v>
      </c>
      <c r="C710" s="339" t="s">
        <v>11</v>
      </c>
      <c r="D710" s="502">
        <v>70.97</v>
      </c>
      <c r="E710" s="404">
        <v>58.41</v>
      </c>
      <c r="F710" s="502">
        <v>55</v>
      </c>
      <c r="G710" s="404">
        <v>61.51</v>
      </c>
      <c r="H710" s="86"/>
      <c r="I710" s="86"/>
      <c r="J710" s="86"/>
      <c r="K710" s="86"/>
      <c r="N710" s="114"/>
    </row>
    <row r="711" spans="1:16" s="91" customFormat="1" ht="11.25" customHeight="1">
      <c r="B711" s="202" t="s">
        <v>45</v>
      </c>
      <c r="C711" s="339" t="s">
        <v>12</v>
      </c>
      <c r="D711" s="502">
        <v>129.25</v>
      </c>
      <c r="E711" s="404">
        <v>65</v>
      </c>
      <c r="F711" s="502">
        <v>107.7</v>
      </c>
      <c r="G711" s="404">
        <v>71</v>
      </c>
      <c r="H711" s="86"/>
      <c r="I711" s="86"/>
      <c r="J711" s="86"/>
      <c r="K711" s="86"/>
      <c r="N711" s="114"/>
    </row>
    <row r="712" spans="1:16">
      <c r="B712" s="202" t="s">
        <v>46</v>
      </c>
      <c r="C712" s="343" t="s">
        <v>13</v>
      </c>
      <c r="D712" s="504">
        <v>58.5</v>
      </c>
      <c r="E712" s="407">
        <v>67.599999999999994</v>
      </c>
      <c r="F712" s="504">
        <v>200.5</v>
      </c>
      <c r="G712" s="407">
        <v>75.209999999999994</v>
      </c>
      <c r="H712" s="86"/>
      <c r="I712" s="86"/>
      <c r="J712" s="86"/>
      <c r="K712" s="86"/>
      <c r="N712" s="38"/>
      <c r="P712" s="56"/>
    </row>
    <row r="713" spans="1:16" ht="12.75">
      <c r="B713" s="202" t="s">
        <v>47</v>
      </c>
      <c r="C713" s="339"/>
      <c r="D713" s="745">
        <f>SUM(D701:D712)</f>
        <v>1183.3</v>
      </c>
      <c r="E713" s="746">
        <f>SUMPRODUCT(D701:D712,E701:E712)/SUM(D701:D712)</f>
        <v>47.769078678272628</v>
      </c>
      <c r="F713" s="745">
        <f>SUM(F701:F712)</f>
        <v>1006</v>
      </c>
      <c r="G713" s="746">
        <f>SUMPRODUCT(F701:F712,G701:G712)/SUM(F701:F712)</f>
        <v>66.526132206759442</v>
      </c>
      <c r="H713" s="91"/>
      <c r="I713" s="86"/>
      <c r="J713" s="86"/>
      <c r="K713" s="86"/>
      <c r="N713" s="38"/>
      <c r="P713" s="56"/>
    </row>
    <row r="714" spans="1:16" ht="12.75" customHeight="1">
      <c r="B714" s="103"/>
      <c r="C714" s="459"/>
      <c r="D714" s="787" t="s">
        <v>359</v>
      </c>
      <c r="E714" s="787" t="s">
        <v>360</v>
      </c>
      <c r="F714" s="787" t="s">
        <v>361</v>
      </c>
      <c r="G714" s="787" t="s">
        <v>362</v>
      </c>
      <c r="H714" s="91"/>
      <c r="I714" s="151"/>
      <c r="J714" s="91"/>
      <c r="K714" s="125"/>
      <c r="N714" s="38"/>
      <c r="P714" s="56"/>
    </row>
    <row r="715" spans="1:16" s="91" customFormat="1" ht="15.75" customHeight="1">
      <c r="B715" s="103"/>
      <c r="C715" s="459"/>
      <c r="D715" s="787"/>
      <c r="E715" s="787"/>
      <c r="F715" s="787"/>
      <c r="G715" s="787"/>
      <c r="H715" s="260"/>
      <c r="K715" s="125"/>
      <c r="L715" s="125"/>
      <c r="M715" s="125"/>
      <c r="N715" s="126"/>
      <c r="O715" s="125"/>
      <c r="P715" s="125"/>
    </row>
    <row r="716" spans="1:16" s="91" customFormat="1" ht="15.75" customHeight="1">
      <c r="B716" s="261"/>
      <c r="C716" s="420"/>
      <c r="D716" s="788"/>
      <c r="E716" s="788"/>
      <c r="F716" s="788"/>
      <c r="G716" s="788"/>
      <c r="H716" s="86"/>
      <c r="K716" s="228"/>
      <c r="L716" s="228"/>
      <c r="M716" s="228"/>
      <c r="N716" s="228"/>
      <c r="O716" s="127"/>
      <c r="P716" s="127"/>
    </row>
    <row r="717" spans="1:16" s="91" customFormat="1" ht="15.75" customHeight="1">
      <c r="B717" s="262"/>
      <c r="C717" s="339" t="s">
        <v>4</v>
      </c>
      <c r="D717" s="502">
        <v>44.56</v>
      </c>
      <c r="E717" s="404">
        <v>14.42</v>
      </c>
      <c r="F717" s="502">
        <v>47.1</v>
      </c>
      <c r="G717" s="404">
        <v>56.51</v>
      </c>
      <c r="H717" s="86"/>
      <c r="I717" s="86"/>
      <c r="J717" s="86"/>
      <c r="K717" s="86"/>
      <c r="L717" s="228"/>
      <c r="M717" s="228"/>
      <c r="N717" s="228"/>
      <c r="O717" s="127"/>
      <c r="P717" s="127"/>
    </row>
    <row r="718" spans="1:16">
      <c r="A718" s="70"/>
      <c r="B718" s="202" t="s">
        <v>39</v>
      </c>
      <c r="C718" s="339" t="s">
        <v>5</v>
      </c>
      <c r="D718" s="502">
        <v>34.229999999999997</v>
      </c>
      <c r="E718" s="404">
        <v>16.170000000000002</v>
      </c>
      <c r="F718" s="502">
        <v>110.6</v>
      </c>
      <c r="G718" s="404">
        <v>39.28</v>
      </c>
      <c r="H718" s="86"/>
      <c r="I718" s="86"/>
      <c r="J718" s="86"/>
      <c r="K718" s="86"/>
      <c r="N718" s="38"/>
      <c r="P718" s="56"/>
    </row>
    <row r="719" spans="1:16">
      <c r="A719" s="70"/>
      <c r="B719" s="202" t="s">
        <v>40</v>
      </c>
      <c r="C719" s="339" t="s">
        <v>0</v>
      </c>
      <c r="D719" s="502">
        <v>48.7</v>
      </c>
      <c r="E719" s="404">
        <v>13.89</v>
      </c>
      <c r="F719" s="502">
        <v>132.6</v>
      </c>
      <c r="G719" s="404">
        <v>30.86</v>
      </c>
      <c r="H719" s="86"/>
      <c r="I719" s="86"/>
      <c r="J719" s="86"/>
      <c r="K719" s="86"/>
      <c r="N719" s="38"/>
      <c r="P719" s="56"/>
    </row>
    <row r="720" spans="1:16">
      <c r="A720" s="70"/>
      <c r="B720" s="202" t="s">
        <v>41</v>
      </c>
      <c r="C720" s="339" t="s">
        <v>2</v>
      </c>
      <c r="D720" s="502">
        <v>30.14</v>
      </c>
      <c r="E720" s="404">
        <v>4.88</v>
      </c>
      <c r="F720" s="502">
        <v>75.099999999999994</v>
      </c>
      <c r="G720" s="404">
        <v>38.92</v>
      </c>
      <c r="H720" s="86"/>
      <c r="I720" s="86"/>
      <c r="J720" s="86"/>
      <c r="K720" s="86"/>
      <c r="N720" s="38"/>
      <c r="P720" s="56"/>
    </row>
    <row r="721" spans="1:16">
      <c r="A721" s="70"/>
      <c r="B721" s="202" t="s">
        <v>42</v>
      </c>
      <c r="C721" s="339" t="s">
        <v>6</v>
      </c>
      <c r="D721" s="502">
        <v>20.350000000000001</v>
      </c>
      <c r="E721" s="404">
        <v>12.85</v>
      </c>
      <c r="F721" s="502">
        <v>24.1</v>
      </c>
      <c r="G721" s="404">
        <v>37.51</v>
      </c>
      <c r="H721" s="86"/>
      <c r="I721" s="86"/>
      <c r="J721" s="86"/>
      <c r="K721" s="86"/>
      <c r="N721" s="38"/>
      <c r="P721" s="56"/>
    </row>
    <row r="722" spans="1:16">
      <c r="A722" s="70"/>
      <c r="B722" s="202" t="s">
        <v>41</v>
      </c>
      <c r="C722" s="339" t="s">
        <v>7</v>
      </c>
      <c r="D722" s="502">
        <v>25.6</v>
      </c>
      <c r="E722" s="404">
        <v>24.86</v>
      </c>
      <c r="F722" s="502">
        <v>39</v>
      </c>
      <c r="G722" s="404">
        <v>38.299999999999997</v>
      </c>
      <c r="H722" s="86"/>
      <c r="I722" s="86"/>
      <c r="J722" s="86"/>
      <c r="K722" s="86"/>
      <c r="N722" s="38"/>
      <c r="P722" s="56"/>
    </row>
    <row r="723" spans="1:16">
      <c r="A723" s="70"/>
      <c r="B723" s="202" t="s">
        <v>43</v>
      </c>
      <c r="C723" s="339" t="s">
        <v>8</v>
      </c>
      <c r="D723" s="502">
        <v>38.76</v>
      </c>
      <c r="E723" s="404">
        <v>31.9</v>
      </c>
      <c r="F723" s="502">
        <v>75.400000000000006</v>
      </c>
      <c r="G723" s="404">
        <v>40</v>
      </c>
      <c r="H723" s="86"/>
      <c r="I723" s="86"/>
      <c r="J723" s="86"/>
      <c r="K723" s="86"/>
      <c r="N723" s="38"/>
      <c r="P723" s="56"/>
    </row>
    <row r="724" spans="1:16">
      <c r="A724" s="70"/>
      <c r="B724" s="202" t="s">
        <v>43</v>
      </c>
      <c r="C724" s="339" t="s">
        <v>9</v>
      </c>
      <c r="D724" s="502">
        <v>53.68</v>
      </c>
      <c r="E724" s="404">
        <v>26.9</v>
      </c>
      <c r="F724" s="502">
        <v>98.1</v>
      </c>
      <c r="G724" s="404">
        <v>35.94</v>
      </c>
      <c r="H724" s="86"/>
      <c r="I724" s="86"/>
      <c r="J724" s="86"/>
      <c r="K724" s="86"/>
      <c r="N724" s="38"/>
      <c r="P724" s="56"/>
    </row>
    <row r="725" spans="1:16">
      <c r="A725" s="70"/>
      <c r="B725" s="202" t="s">
        <v>42</v>
      </c>
      <c r="C725" s="339" t="s">
        <v>10</v>
      </c>
      <c r="D725" s="502">
        <v>68.59</v>
      </c>
      <c r="E725" s="404">
        <v>32.700000000000003</v>
      </c>
      <c r="F725" s="502">
        <v>70</v>
      </c>
      <c r="G725" s="404">
        <v>36.51</v>
      </c>
      <c r="H725" s="86"/>
      <c r="I725" s="86"/>
      <c r="J725" s="86"/>
      <c r="K725" s="86"/>
      <c r="N725" s="38"/>
      <c r="P725" s="56"/>
    </row>
    <row r="726" spans="1:16">
      <c r="A726" s="70"/>
      <c r="B726" s="202" t="s">
        <v>44</v>
      </c>
      <c r="C726" s="339" t="s">
        <v>11</v>
      </c>
      <c r="D726" s="502">
        <v>37.590000000000003</v>
      </c>
      <c r="E726" s="404">
        <v>42.43</v>
      </c>
      <c r="F726" s="502">
        <v>23.3</v>
      </c>
      <c r="G726" s="404">
        <v>38.94</v>
      </c>
      <c r="H726" s="86"/>
      <c r="I726" s="86"/>
      <c r="J726" s="86"/>
      <c r="K726" s="86"/>
      <c r="N726" s="38"/>
      <c r="P726" s="56"/>
    </row>
    <row r="727" spans="1:16">
      <c r="A727" s="70"/>
      <c r="B727" s="202" t="s">
        <v>45</v>
      </c>
      <c r="C727" s="339" t="s">
        <v>12</v>
      </c>
      <c r="D727" s="502">
        <v>22.71</v>
      </c>
      <c r="E727" s="404">
        <v>39.590000000000003</v>
      </c>
      <c r="F727" s="502">
        <v>20.8</v>
      </c>
      <c r="G727" s="404">
        <v>48.68</v>
      </c>
      <c r="H727" s="86"/>
      <c r="I727" s="86"/>
      <c r="J727" s="86"/>
      <c r="K727" s="86"/>
      <c r="N727" s="38"/>
      <c r="P727" s="56"/>
    </row>
    <row r="728" spans="1:16" s="91" customFormat="1" ht="11.25" customHeight="1">
      <c r="A728" s="265"/>
      <c r="B728" s="202" t="s">
        <v>46</v>
      </c>
      <c r="C728" s="343" t="s">
        <v>13</v>
      </c>
      <c r="D728" s="504">
        <v>40.159999999999997</v>
      </c>
      <c r="E728" s="407">
        <v>47.52</v>
      </c>
      <c r="F728" s="504">
        <v>43.4</v>
      </c>
      <c r="G728" s="407">
        <v>37.020000000000003</v>
      </c>
      <c r="H728" s="86"/>
      <c r="I728" s="86"/>
      <c r="J728" s="86"/>
      <c r="K728" s="86"/>
      <c r="N728" s="114"/>
    </row>
    <row r="729" spans="1:16" s="91" customFormat="1" ht="12.75">
      <c r="A729" s="265"/>
      <c r="B729" s="202" t="s">
        <v>47</v>
      </c>
      <c r="C729" s="153"/>
      <c r="D729" s="743">
        <f>SUM(D717:D728)</f>
        <v>465.07000000000005</v>
      </c>
      <c r="E729" s="744">
        <f>SUMPRODUCT(D717:D728,E717:E728)/SUM(D717:D728)</f>
        <v>26.325625819769066</v>
      </c>
      <c r="F729" s="743">
        <f>SUM(F717:F728)</f>
        <v>759.49999999999989</v>
      </c>
      <c r="G729" s="744">
        <f>SUMPRODUCT(F717:F728,G717:G728)/SUM(F717:F728)</f>
        <v>38.239020408163277</v>
      </c>
      <c r="I729" s="86"/>
      <c r="J729" s="86"/>
      <c r="K729" s="86"/>
      <c r="N729" s="114"/>
    </row>
    <row r="730" spans="1:16" s="91" customFormat="1" ht="12.75">
      <c r="B730" s="100"/>
      <c r="D730" s="56"/>
      <c r="E730" s="56"/>
      <c r="F730" s="56"/>
      <c r="G730" s="38"/>
      <c r="I730" s="86"/>
      <c r="N730" s="114"/>
    </row>
    <row r="731" spans="1:16" s="91" customFormat="1" ht="11.25" customHeight="1">
      <c r="B731" s="102"/>
      <c r="C731" s="90" t="s">
        <v>71</v>
      </c>
      <c r="D731" s="85"/>
      <c r="E731" s="85"/>
      <c r="F731" s="85"/>
      <c r="G731" s="85"/>
      <c r="N731" s="114"/>
    </row>
    <row r="732" spans="1:16" s="91" customFormat="1" ht="11.25" customHeight="1">
      <c r="B732" s="103"/>
      <c r="C732" s="84" t="s">
        <v>354</v>
      </c>
      <c r="D732" s="88"/>
      <c r="E732" s="88"/>
      <c r="F732" s="87"/>
      <c r="G732" s="87"/>
      <c r="H732" s="669"/>
      <c r="N732" s="114"/>
    </row>
    <row r="733" spans="1:16" s="91" customFormat="1" ht="11.25" customHeight="1">
      <c r="B733" s="103"/>
      <c r="C733" s="459"/>
      <c r="D733" s="789" t="s">
        <v>355</v>
      </c>
      <c r="E733" s="789" t="s">
        <v>356</v>
      </c>
      <c r="F733" s="789" t="s">
        <v>357</v>
      </c>
      <c r="G733" s="789" t="s">
        <v>358</v>
      </c>
      <c r="H733" s="669"/>
      <c r="I733" s="669"/>
      <c r="J733" s="669"/>
      <c r="K733" s="669"/>
      <c r="N733" s="114"/>
    </row>
    <row r="734" spans="1:16" s="91" customFormat="1" ht="15.75" customHeight="1">
      <c r="B734" s="103"/>
      <c r="C734" s="459"/>
      <c r="D734" s="787"/>
      <c r="E734" s="787"/>
      <c r="F734" s="787"/>
      <c r="G734" s="787"/>
      <c r="H734" s="287"/>
      <c r="I734" s="669"/>
      <c r="J734" s="669"/>
      <c r="K734" s="669"/>
      <c r="N734" s="114"/>
    </row>
    <row r="735" spans="1:16" s="91" customFormat="1" ht="15.75" customHeight="1">
      <c r="B735" s="263"/>
      <c r="C735" s="420"/>
      <c r="D735" s="788"/>
      <c r="E735" s="788"/>
      <c r="F735" s="788"/>
      <c r="G735" s="788"/>
      <c r="H735" s="86"/>
      <c r="J735" s="86"/>
      <c r="K735" s="86"/>
      <c r="M735" s="132"/>
      <c r="N735" s="133"/>
      <c r="O735" s="132"/>
    </row>
    <row r="736" spans="1:16" s="91" customFormat="1" ht="15.75" customHeight="1">
      <c r="B736" s="263"/>
      <c r="C736" s="339" t="s">
        <v>4</v>
      </c>
      <c r="D736" s="502">
        <v>27.7</v>
      </c>
      <c r="E736" s="404">
        <v>118.49</v>
      </c>
      <c r="F736" s="502">
        <v>34.5</v>
      </c>
      <c r="G736" s="404">
        <v>162.97</v>
      </c>
      <c r="H736" s="86"/>
      <c r="I736" s="86"/>
      <c r="J736" s="86"/>
      <c r="K736" s="86"/>
      <c r="L736" s="132"/>
      <c r="M736" s="132"/>
      <c r="N736" s="133"/>
      <c r="O736" s="132"/>
    </row>
    <row r="737" spans="2:16" s="91" customFormat="1" ht="11.25" customHeight="1">
      <c r="B737" s="202" t="s">
        <v>39</v>
      </c>
      <c r="C737" s="339" t="s">
        <v>5</v>
      </c>
      <c r="D737" s="502">
        <v>38.799999999999997</v>
      </c>
      <c r="E737" s="404">
        <v>87.35</v>
      </c>
      <c r="F737" s="502">
        <v>22.3</v>
      </c>
      <c r="G737" s="404">
        <v>106.27</v>
      </c>
      <c r="H737" s="86"/>
      <c r="I737" s="86"/>
      <c r="J737" s="86"/>
      <c r="K737" s="86"/>
      <c r="N737" s="114"/>
    </row>
    <row r="738" spans="2:16" s="91" customFormat="1" ht="11.25" customHeight="1">
      <c r="B738" s="202" t="s">
        <v>40</v>
      </c>
      <c r="C738" s="339" t="s">
        <v>0</v>
      </c>
      <c r="D738" s="502">
        <v>39.799999999999997</v>
      </c>
      <c r="E738" s="404">
        <v>99.62</v>
      </c>
      <c r="F738" s="502">
        <v>28.5</v>
      </c>
      <c r="G738" s="404">
        <v>110.16</v>
      </c>
      <c r="H738" s="86"/>
      <c r="I738" s="86"/>
      <c r="J738" s="86"/>
      <c r="K738" s="86"/>
      <c r="N738" s="114"/>
    </row>
    <row r="739" spans="2:16" s="91" customFormat="1" ht="11.25" customHeight="1">
      <c r="B739" s="202" t="s">
        <v>41</v>
      </c>
      <c r="C739" s="339" t="s">
        <v>2</v>
      </c>
      <c r="D739" s="502">
        <v>47.8</v>
      </c>
      <c r="E739" s="404">
        <v>92.8</v>
      </c>
      <c r="F739" s="502">
        <v>21.2</v>
      </c>
      <c r="G739" s="404">
        <v>83.66</v>
      </c>
      <c r="H739" s="86"/>
      <c r="I739" s="86"/>
      <c r="J739" s="86"/>
      <c r="K739" s="86"/>
      <c r="N739" s="114"/>
    </row>
    <row r="740" spans="2:16" s="91" customFormat="1" ht="11.25" customHeight="1">
      <c r="B740" s="202" t="s">
        <v>42</v>
      </c>
      <c r="C740" s="339" t="s">
        <v>6</v>
      </c>
      <c r="D740" s="502">
        <v>37.299999999999997</v>
      </c>
      <c r="E740" s="404">
        <v>85.6</v>
      </c>
      <c r="F740" s="502">
        <v>6.7</v>
      </c>
      <c r="G740" s="404">
        <v>108.96</v>
      </c>
      <c r="H740" s="86"/>
      <c r="I740" s="86"/>
      <c r="J740" s="86"/>
      <c r="K740" s="86"/>
      <c r="N740" s="114"/>
    </row>
    <row r="741" spans="2:16" s="91" customFormat="1" ht="11.25" customHeight="1">
      <c r="B741" s="202" t="s">
        <v>41</v>
      </c>
      <c r="C741" s="339" t="s">
        <v>7</v>
      </c>
      <c r="D741" s="502">
        <v>42.1</v>
      </c>
      <c r="E741" s="404">
        <v>72.569999999999993</v>
      </c>
      <c r="F741" s="502">
        <v>9.1</v>
      </c>
      <c r="G741" s="404">
        <v>91.39</v>
      </c>
      <c r="H741" s="86"/>
      <c r="I741" s="86"/>
      <c r="J741" s="86"/>
      <c r="K741" s="86"/>
      <c r="N741" s="114"/>
    </row>
    <row r="742" spans="2:16" s="91" customFormat="1" ht="11.25" customHeight="1">
      <c r="B742" s="202" t="s">
        <v>43</v>
      </c>
      <c r="C742" s="339" t="s">
        <v>8</v>
      </c>
      <c r="D742" s="502">
        <v>8.6999999999999993</v>
      </c>
      <c r="E742" s="404">
        <v>57.73</v>
      </c>
      <c r="F742" s="502">
        <v>14.9</v>
      </c>
      <c r="G742" s="404">
        <v>86.17</v>
      </c>
      <c r="H742" s="86"/>
      <c r="I742" s="86"/>
      <c r="J742" s="86"/>
      <c r="K742" s="86"/>
      <c r="N742" s="114"/>
    </row>
    <row r="743" spans="2:16" s="91" customFormat="1" ht="11.25" customHeight="1">
      <c r="B743" s="202" t="s">
        <v>43</v>
      </c>
      <c r="C743" s="339" t="s">
        <v>9</v>
      </c>
      <c r="D743" s="502">
        <v>25.3</v>
      </c>
      <c r="E743" s="404">
        <v>79.77</v>
      </c>
      <c r="F743" s="502">
        <v>22.6</v>
      </c>
      <c r="G743" s="404">
        <v>83.68</v>
      </c>
      <c r="H743" s="86"/>
      <c r="I743" s="86"/>
      <c r="J743" s="86"/>
      <c r="K743" s="86"/>
      <c r="N743" s="114"/>
    </row>
    <row r="744" spans="2:16" s="91" customFormat="1" ht="11.25" customHeight="1">
      <c r="B744" s="202" t="s">
        <v>42</v>
      </c>
      <c r="C744" s="339" t="s">
        <v>10</v>
      </c>
      <c r="D744" s="502">
        <v>21</v>
      </c>
      <c r="E744" s="404">
        <v>120.28</v>
      </c>
      <c r="F744" s="502">
        <v>10.9</v>
      </c>
      <c r="G744" s="404">
        <v>132.93</v>
      </c>
      <c r="H744" s="86"/>
      <c r="I744" s="86"/>
      <c r="J744" s="86"/>
      <c r="K744" s="86"/>
      <c r="N744" s="114"/>
    </row>
    <row r="745" spans="2:16" s="91" customFormat="1" ht="11.25" customHeight="1">
      <c r="B745" s="202" t="s">
        <v>44</v>
      </c>
      <c r="C745" s="339" t="s">
        <v>11</v>
      </c>
      <c r="D745" s="502">
        <v>42.4</v>
      </c>
      <c r="E745" s="404">
        <v>134.44</v>
      </c>
      <c r="F745" s="502">
        <v>14.4</v>
      </c>
      <c r="G745" s="404">
        <v>158.63999999999999</v>
      </c>
      <c r="H745" s="86"/>
      <c r="I745" s="86"/>
      <c r="J745" s="86"/>
      <c r="K745" s="86"/>
      <c r="N745" s="114"/>
    </row>
    <row r="746" spans="2:16" s="91" customFormat="1" ht="11.25" customHeight="1">
      <c r="B746" s="202" t="s">
        <v>45</v>
      </c>
      <c r="C746" s="339" t="s">
        <v>12</v>
      </c>
      <c r="D746" s="502">
        <v>35.1</v>
      </c>
      <c r="E746" s="404">
        <v>133.84</v>
      </c>
      <c r="F746" s="502">
        <v>14.2</v>
      </c>
      <c r="G746" s="404">
        <v>156.44999999999999</v>
      </c>
      <c r="H746" s="86"/>
      <c r="I746" s="86"/>
      <c r="J746" s="86"/>
      <c r="K746" s="86"/>
      <c r="N746" s="114"/>
    </row>
    <row r="747" spans="2:16">
      <c r="B747" s="202" t="s">
        <v>46</v>
      </c>
      <c r="C747" s="343" t="s">
        <v>13</v>
      </c>
      <c r="D747" s="504">
        <v>24.6</v>
      </c>
      <c r="E747" s="407">
        <v>113.31</v>
      </c>
      <c r="F747" s="504">
        <v>8</v>
      </c>
      <c r="G747" s="407">
        <v>136.80000000000001</v>
      </c>
      <c r="H747" s="86"/>
      <c r="I747" s="86"/>
      <c r="J747" s="86"/>
      <c r="K747" s="86"/>
      <c r="N747" s="38"/>
      <c r="P747" s="56"/>
    </row>
    <row r="748" spans="2:16" ht="12.75">
      <c r="B748" s="202" t="s">
        <v>47</v>
      </c>
      <c r="C748" s="339"/>
      <c r="D748" s="745">
        <f>SUM(D736:D747)</f>
        <v>390.59999999999997</v>
      </c>
      <c r="E748" s="742">
        <v>101.27</v>
      </c>
      <c r="F748" s="745">
        <f>SUM(F736:F747)</f>
        <v>207.29999999999998</v>
      </c>
      <c r="G748" s="742">
        <f>SUMPRODUCT(F736:F747,G736:G747)/SUM(F736:F747)</f>
        <v>119.11028943560062</v>
      </c>
      <c r="H748" s="91"/>
      <c r="I748" s="86"/>
      <c r="J748" s="86"/>
      <c r="K748" s="86"/>
      <c r="N748" s="38"/>
      <c r="P748" s="56"/>
    </row>
    <row r="749" spans="2:16" ht="12.75" customHeight="1">
      <c r="B749" s="100"/>
      <c r="C749" s="459"/>
      <c r="D749" s="787" t="s">
        <v>359</v>
      </c>
      <c r="E749" s="787" t="s">
        <v>360</v>
      </c>
      <c r="F749" s="787" t="s">
        <v>361</v>
      </c>
      <c r="G749" s="787" t="s">
        <v>362</v>
      </c>
      <c r="H749" s="91"/>
      <c r="I749" s="151"/>
      <c r="J749" s="91"/>
      <c r="K749" s="125"/>
      <c r="N749" s="38"/>
      <c r="P749" s="56"/>
    </row>
    <row r="750" spans="2:16" s="91" customFormat="1" ht="15.75" customHeight="1">
      <c r="B750" s="103"/>
      <c r="C750" s="459"/>
      <c r="D750" s="787"/>
      <c r="E750" s="787"/>
      <c r="F750" s="787"/>
      <c r="G750" s="787"/>
      <c r="H750" s="260"/>
      <c r="K750" s="125"/>
      <c r="L750" s="125"/>
      <c r="M750" s="125"/>
      <c r="N750" s="126"/>
      <c r="O750" s="125"/>
      <c r="P750" s="125"/>
    </row>
    <row r="751" spans="2:16" s="91" customFormat="1" ht="15.75" customHeight="1">
      <c r="B751" s="261"/>
      <c r="C751" s="420"/>
      <c r="D751" s="788"/>
      <c r="E751" s="788"/>
      <c r="F751" s="788"/>
      <c r="G751" s="788"/>
      <c r="H751" s="86"/>
      <c r="K751" s="228"/>
      <c r="L751" s="228"/>
      <c r="M751" s="228"/>
      <c r="N751" s="228"/>
      <c r="O751" s="127"/>
      <c r="P751" s="127"/>
    </row>
    <row r="752" spans="2:16" s="91" customFormat="1" ht="15.75" customHeight="1">
      <c r="B752" s="262"/>
      <c r="C752" s="339" t="s">
        <v>4</v>
      </c>
      <c r="D752" s="502">
        <v>103.1</v>
      </c>
      <c r="E752" s="404">
        <v>16.41</v>
      </c>
      <c r="F752" s="502">
        <v>55.8</v>
      </c>
      <c r="G752" s="404">
        <v>45.53</v>
      </c>
      <c r="H752" s="86"/>
      <c r="I752" s="86"/>
      <c r="J752" s="86"/>
      <c r="K752" s="86"/>
      <c r="L752" s="228"/>
      <c r="M752" s="228"/>
      <c r="N752" s="228"/>
      <c r="O752" s="127"/>
      <c r="P752" s="127"/>
    </row>
    <row r="753" spans="2:16">
      <c r="B753" s="202" t="s">
        <v>39</v>
      </c>
      <c r="C753" s="339" t="s">
        <v>5</v>
      </c>
      <c r="D753" s="502">
        <v>81.599999999999994</v>
      </c>
      <c r="E753" s="404">
        <v>7.47</v>
      </c>
      <c r="F753" s="502">
        <v>97.8</v>
      </c>
      <c r="G753" s="404">
        <v>12.56</v>
      </c>
      <c r="H753" s="86"/>
      <c r="I753" s="86"/>
      <c r="J753" s="86"/>
      <c r="K753" s="86"/>
      <c r="L753" s="86"/>
      <c r="N753" s="38"/>
      <c r="P753" s="56"/>
    </row>
    <row r="754" spans="2:16">
      <c r="B754" s="202" t="s">
        <v>40</v>
      </c>
      <c r="C754" s="339" t="s">
        <v>0</v>
      </c>
      <c r="D754" s="502">
        <v>63.4</v>
      </c>
      <c r="E754" s="404">
        <v>13.9</v>
      </c>
      <c r="F754" s="502">
        <v>47.9</v>
      </c>
      <c r="G754" s="404">
        <v>20.02</v>
      </c>
      <c r="H754" s="86"/>
      <c r="I754" s="86"/>
      <c r="J754" s="86"/>
      <c r="K754" s="86"/>
      <c r="L754" s="86"/>
      <c r="N754" s="38"/>
      <c r="P754" s="56"/>
    </row>
    <row r="755" spans="2:16">
      <c r="B755" s="202" t="s">
        <v>41</v>
      </c>
      <c r="C755" s="339" t="s">
        <v>2</v>
      </c>
      <c r="D755" s="502">
        <v>49.5</v>
      </c>
      <c r="E755" s="404">
        <v>13.89</v>
      </c>
      <c r="F755" s="502">
        <v>51.4</v>
      </c>
      <c r="G755" s="404">
        <v>28.92</v>
      </c>
      <c r="H755" s="86"/>
      <c r="I755" s="86"/>
      <c r="J755" s="86"/>
      <c r="K755" s="86"/>
      <c r="L755" s="86"/>
      <c r="N755" s="38"/>
      <c r="P755" s="56"/>
    </row>
    <row r="756" spans="2:16">
      <c r="B756" s="202" t="s">
        <v>42</v>
      </c>
      <c r="C756" s="339" t="s">
        <v>6</v>
      </c>
      <c r="D756" s="502">
        <v>49.3</v>
      </c>
      <c r="E756" s="404">
        <v>14.4</v>
      </c>
      <c r="F756" s="502">
        <v>23.3</v>
      </c>
      <c r="G756" s="404">
        <v>34.61</v>
      </c>
      <c r="H756" s="86"/>
      <c r="I756" s="86"/>
      <c r="J756" s="86"/>
      <c r="K756" s="86"/>
      <c r="L756" s="86"/>
      <c r="N756" s="38"/>
      <c r="P756" s="56"/>
    </row>
    <row r="757" spans="2:16">
      <c r="B757" s="202" t="s">
        <v>41</v>
      </c>
      <c r="C757" s="339" t="s">
        <v>7</v>
      </c>
      <c r="D757" s="502">
        <v>29.9</v>
      </c>
      <c r="E757" s="404">
        <v>25.76</v>
      </c>
      <c r="F757" s="502">
        <v>4.5999999999999996</v>
      </c>
      <c r="G757" s="404">
        <v>38.22</v>
      </c>
      <c r="H757" s="86"/>
      <c r="I757" s="86"/>
      <c r="J757" s="86"/>
      <c r="K757" s="86"/>
      <c r="L757" s="86"/>
      <c r="N757" s="38"/>
      <c r="P757" s="56"/>
    </row>
    <row r="758" spans="2:16">
      <c r="B758" s="202" t="s">
        <v>43</v>
      </c>
      <c r="C758" s="339" t="s">
        <v>8</v>
      </c>
      <c r="D758" s="502">
        <v>17.7</v>
      </c>
      <c r="E758" s="404">
        <v>8.3800000000000008</v>
      </c>
      <c r="F758" s="502">
        <v>14.5</v>
      </c>
      <c r="G758" s="404">
        <v>7.52</v>
      </c>
      <c r="H758" s="86"/>
      <c r="I758" s="86"/>
      <c r="J758" s="86"/>
      <c r="K758" s="86"/>
      <c r="L758" s="86"/>
      <c r="N758" s="38"/>
      <c r="P758" s="56"/>
    </row>
    <row r="759" spans="2:16">
      <c r="B759" s="202" t="s">
        <v>43</v>
      </c>
      <c r="C759" s="339" t="s">
        <v>9</v>
      </c>
      <c r="D759" s="502">
        <v>16.7</v>
      </c>
      <c r="E759" s="404">
        <v>14.89</v>
      </c>
      <c r="F759" s="502">
        <v>5.6</v>
      </c>
      <c r="G759" s="404">
        <v>24.36</v>
      </c>
      <c r="H759" s="86"/>
      <c r="I759" s="86"/>
      <c r="J759" s="86"/>
      <c r="K759" s="86"/>
      <c r="L759" s="86"/>
      <c r="N759" s="38"/>
      <c r="P759" s="56"/>
    </row>
    <row r="760" spans="2:16">
      <c r="B760" s="202" t="s">
        <v>42</v>
      </c>
      <c r="C760" s="339" t="s">
        <v>10</v>
      </c>
      <c r="D760" s="502">
        <v>22.8</v>
      </c>
      <c r="E760" s="404">
        <v>28.76</v>
      </c>
      <c r="F760" s="502">
        <v>22.6</v>
      </c>
      <c r="G760" s="404">
        <v>37.79</v>
      </c>
      <c r="H760" s="86"/>
      <c r="I760" s="86"/>
      <c r="J760" s="86"/>
      <c r="K760" s="86"/>
      <c r="L760" s="86"/>
      <c r="N760" s="38"/>
      <c r="P760" s="56"/>
    </row>
    <row r="761" spans="2:16">
      <c r="B761" s="202" t="s">
        <v>44</v>
      </c>
      <c r="C761" s="339" t="s">
        <v>11</v>
      </c>
      <c r="D761" s="502">
        <v>56.2</v>
      </c>
      <c r="E761" s="404">
        <v>33.97</v>
      </c>
      <c r="F761" s="502">
        <v>42.7</v>
      </c>
      <c r="G761" s="404">
        <v>31.41</v>
      </c>
      <c r="H761" s="86"/>
      <c r="I761" s="86"/>
      <c r="J761" s="86"/>
      <c r="K761" s="86"/>
      <c r="L761" s="86"/>
      <c r="N761" s="38"/>
      <c r="P761" s="56"/>
    </row>
    <row r="762" spans="2:16">
      <c r="B762" s="202" t="s">
        <v>45</v>
      </c>
      <c r="C762" s="339" t="s">
        <v>12</v>
      </c>
      <c r="D762" s="502">
        <v>52.4</v>
      </c>
      <c r="E762" s="404">
        <v>38.35</v>
      </c>
      <c r="F762" s="502">
        <v>33.799999999999997</v>
      </c>
      <c r="G762" s="404">
        <v>38.950000000000003</v>
      </c>
      <c r="H762" s="86"/>
      <c r="I762" s="86"/>
      <c r="J762" s="86"/>
      <c r="K762" s="86"/>
      <c r="L762" s="86"/>
      <c r="N762" s="38"/>
      <c r="P762" s="56"/>
    </row>
    <row r="763" spans="2:16">
      <c r="B763" s="202" t="s">
        <v>46</v>
      </c>
      <c r="C763" s="343" t="s">
        <v>13</v>
      </c>
      <c r="D763" s="504">
        <v>102.6</v>
      </c>
      <c r="E763" s="407">
        <v>37.950000000000003</v>
      </c>
      <c r="F763" s="504">
        <v>34.4</v>
      </c>
      <c r="G763" s="407">
        <v>34.01</v>
      </c>
      <c r="H763" s="86"/>
      <c r="I763" s="86"/>
      <c r="J763" s="86"/>
      <c r="K763" s="86"/>
      <c r="L763" s="86"/>
      <c r="N763" s="38"/>
      <c r="P763" s="56"/>
    </row>
    <row r="764" spans="2:16">
      <c r="B764" s="202" t="s">
        <v>47</v>
      </c>
      <c r="C764" s="153"/>
      <c r="D764" s="743">
        <f>SUM(D752:D763)</f>
        <v>645.20000000000005</v>
      </c>
      <c r="E764" s="744">
        <f>SUMPRODUCT(D752:D763,E752:E763)/SUM(D752:D763)</f>
        <v>22.0325836949783</v>
      </c>
      <c r="F764" s="743">
        <f>SUM(F752:F763)</f>
        <v>434.40000000000003</v>
      </c>
      <c r="G764" s="744">
        <f>SUMPRODUCT(F752:F763,G752:G763)/SUM(F752:F763)</f>
        <v>27.909263351749537</v>
      </c>
      <c r="I764" s="86"/>
      <c r="J764" s="86"/>
      <c r="K764" s="86"/>
      <c r="L764" s="86"/>
      <c r="N764" s="38"/>
      <c r="P764" s="56"/>
    </row>
    <row r="765" spans="2:16">
      <c r="B765" s="100"/>
      <c r="E765" s="653"/>
      <c r="L765" s="86"/>
      <c r="N765" s="38"/>
      <c r="P765" s="56"/>
    </row>
    <row r="766" spans="2:16">
      <c r="M766" s="86"/>
    </row>
  </sheetData>
  <customSheetViews>
    <customSheetView guid="{900DFCC7-DCF9-11D6-8470-0008C7298EBA}" showGridLines="0" showRowCol="0" outlineSymbols="0" showRuler="0">
      <pane ySplit="5" topLeftCell="A712" activePane="bottomLeft" state="frozenSplit"/>
      <selection pane="bottomLeft"/>
    </customSheetView>
    <customSheetView guid="{900DFCC6-DCF9-11D6-8470-0008C7298EBA}" showGridLines="0" showRowCol="0" outlineSymbols="0" showRuler="0">
      <pane ySplit="5" topLeftCell="A679" activePane="bottomLeft" state="frozenSplit"/>
      <selection pane="bottomLeft"/>
    </customSheetView>
    <customSheetView guid="{900DFCC5-DCF9-11D6-8470-0008C7298EBA}" showGridLines="0" showRowCol="0" outlineSymbols="0" showRuler="0">
      <pane ySplit="5" topLeftCell="A189" activePane="bottomLeft" state="frozenSplit"/>
      <selection pane="bottomLeft"/>
    </customSheetView>
    <customSheetView guid="{900DFCC4-DCF9-11D6-8470-0008C7298EBA}" showGridLines="0" showRowCol="0" outlineSymbols="0" showRuler="0">
      <pane ySplit="5" topLeftCell="A646" activePane="bottomLeft" state="frozenSplit"/>
      <selection pane="bottomLeft"/>
    </customSheetView>
    <customSheetView guid="{900DFCC3-DCF9-11D6-8470-0008C7298EBA}" showGridLines="0" showRowCol="0" outlineSymbols="0" showRuler="0">
      <pane ySplit="5" topLeftCell="A613" activePane="bottomLeft" state="frozenSplit"/>
      <selection pane="bottomLeft"/>
    </customSheetView>
    <customSheetView guid="{900DFCC2-DCF9-11D6-8470-0008C7298EBA}" showGridLines="0" showRowCol="0" outlineSymbols="0" showRuler="0">
      <pane ySplit="5" topLeftCell="A136" activePane="bottomLeft" state="frozenSplit"/>
      <selection pane="bottomLeft"/>
    </customSheetView>
    <customSheetView guid="{900DFCC1-DCF9-11D6-8470-0008C7298EBA}" showGridLines="0" showRowCol="0" outlineSymbols="0" showRuler="0">
      <pane ySplit="5" topLeftCell="A102" activePane="bottomLeft" state="frozenSplit"/>
      <selection pane="bottomLeft"/>
    </customSheetView>
    <customSheetView guid="{900DFCC0-DCF9-11D6-8470-0008C7298EBA}" showGridLines="0" showRowCol="0" outlineSymbols="0" showRuler="0">
      <pane ySplit="5" topLeftCell="A242" activePane="bottomLeft" state="frozenSplit"/>
      <selection pane="bottomLeft"/>
    </customSheetView>
    <customSheetView guid="{900DFCBF-DCF9-11D6-8470-0008C7298EBA}" showGridLines="0" showRowCol="0" outlineSymbols="0" showRuler="0">
      <pane ySplit="5" topLeftCell="A224" activePane="bottomLeft" state="frozenSplit"/>
      <selection pane="bottomLeft"/>
    </customSheetView>
    <customSheetView guid="{900DFCBE-DCF9-11D6-8470-0008C7298EBA}" showGridLines="0" showRowCol="0" outlineSymbols="0" showRuler="0">
      <pane ySplit="5" topLeftCell="A206" activePane="bottomLeft" state="frozenSplit"/>
      <selection pane="bottomLeft"/>
    </customSheetView>
    <customSheetView guid="{900DFCBD-DCF9-11D6-8470-0008C7298EBA}" showGridLines="0" showRowCol="0" outlineSymbols="0" showRuler="0">
      <pane ySplit="5" topLeftCell="A171" activePane="bottomLeft" state="frozenSplit"/>
      <selection pane="bottomLeft"/>
    </customSheetView>
    <customSheetView guid="{900DFCBC-DCF9-11D6-8470-0008C7298EBA}" showGridLines="0" showRowCol="0" outlineSymbols="0" showRuler="0">
      <pane ySplit="5" topLeftCell="A153" activePane="bottomLeft" state="frozenSplit"/>
      <selection pane="bottomLeft"/>
    </customSheetView>
    <customSheetView guid="{900DFCBB-DCF9-11D6-8470-0008C7298EBA}" showGridLines="0" showRowCol="0" outlineSymbols="0" showRuler="0">
      <pane ySplit="5" topLeftCell="A119" activePane="bottomLeft" state="frozenSplit"/>
      <selection pane="bottomLeft"/>
    </customSheetView>
    <customSheetView guid="{900DFCBA-DCF9-11D6-8470-0008C7298EBA}" showGridLines="0" showRowCol="0" outlineSymbols="0" showRuler="0">
      <pane ySplit="5" topLeftCell="A84" activePane="bottomLeft" state="frozenSplit"/>
      <selection pane="bottomLeft"/>
    </customSheetView>
    <customSheetView guid="{900DFCB9-DCF9-11D6-8470-0008C7298EBA}" showGridLines="0" showRowCol="0" outlineSymbols="0" showRuler="0">
      <pane ySplit="5" topLeftCell="A74" activePane="bottomLeft" state="frozenSplit"/>
      <selection pane="bottomLeft"/>
    </customSheetView>
    <customSheetView guid="{900DFCB8-DCF9-11D6-8470-0008C7298EBA}" showGridLines="0" showRowCol="0" outlineSymbols="0" showRuler="0">
      <pane ySplit="5" topLeftCell="A6" activePane="bottomLeft" state="frozenSplit"/>
      <selection pane="bottomLeft"/>
    </customSheetView>
    <customSheetView guid="{900DFCB7-DCF9-11D6-8470-0008C7298EBA}" showGridLines="0" showRowCol="0" outlineSymbols="0" showRuler="0">
      <pane ySplit="5" topLeftCell="A58" activePane="bottomLeft" state="frozenSplit"/>
      <selection pane="bottomLeft"/>
    </customSheetView>
    <customSheetView guid="{900DFCB6-DCF9-11D6-8470-0008C7298EBA}" showGridLines="0" showRowCol="0" outlineSymbols="0" showRuler="0">
      <pane ySplit="5" topLeftCell="A41" activePane="bottomLeft" state="frozenSplit"/>
      <selection pane="bottomLeft"/>
    </customSheetView>
    <customSheetView guid="{900DFCB5-DCF9-11D6-8470-0008C7298EBA}" showGridLines="0" showRowCol="0" outlineSymbols="0" showRuler="0">
      <pane ySplit="5" topLeftCell="A6" activePane="bottomLeft" state="frozenSplit"/>
      <selection pane="bottomLeft"/>
    </customSheetView>
    <customSheetView guid="{900DFCB4-DCF9-11D6-8470-0008C7298EBA}" showGridLines="0" showRowCol="0" outlineSymbols="0" showRuler="0">
      <pane ySplit="5" topLeftCell="A23" activePane="bottomLeft" state="frozenSplit"/>
      <selection pane="bottomLeft"/>
    </customSheetView>
    <customSheetView guid="{900DFCB2-DCF9-11D6-8470-0008C7298EBA}" showGridLines="0" showRowCol="0" outlineSymbols="0" showRuler="0">
      <pane ySplit="5" topLeftCell="A6" activePane="bottomLeft" state="frozenSplit"/>
      <selection pane="bottomLeft"/>
    </customSheetView>
  </customSheetViews>
  <mergeCells count="86">
    <mergeCell ref="M57:P59"/>
    <mergeCell ref="J107:K107"/>
    <mergeCell ref="J106:K106"/>
    <mergeCell ref="I142:I143"/>
    <mergeCell ref="I210:J210"/>
    <mergeCell ref="E142:E143"/>
    <mergeCell ref="G142:G143"/>
    <mergeCell ref="F142:F143"/>
    <mergeCell ref="J92:K92"/>
    <mergeCell ref="J53:K53"/>
    <mergeCell ref="J54:K54"/>
    <mergeCell ref="E73:E74"/>
    <mergeCell ref="I73:I74"/>
    <mergeCell ref="H54:I54"/>
    <mergeCell ref="E23:F23"/>
    <mergeCell ref="G23:H23"/>
    <mergeCell ref="D124:E124"/>
    <mergeCell ref="D53:E53"/>
    <mergeCell ref="F53:G53"/>
    <mergeCell ref="F54:G54"/>
    <mergeCell ref="G34:G35"/>
    <mergeCell ref="H73:H74"/>
    <mergeCell ref="F73:F74"/>
    <mergeCell ref="D72:G72"/>
    <mergeCell ref="E34:E35"/>
    <mergeCell ref="C33:G33"/>
    <mergeCell ref="D34:D35"/>
    <mergeCell ref="H34:H35"/>
    <mergeCell ref="H53:I53"/>
    <mergeCell ref="D73:D74"/>
    <mergeCell ref="D228:E228"/>
    <mergeCell ref="I160:J160"/>
    <mergeCell ref="D54:E54"/>
    <mergeCell ref="J124:K124"/>
    <mergeCell ref="H142:H143"/>
    <mergeCell ref="D210:E210"/>
    <mergeCell ref="G210:H210"/>
    <mergeCell ref="D178:E178"/>
    <mergeCell ref="G178:H178"/>
    <mergeCell ref="I178:J178"/>
    <mergeCell ref="D160:E160"/>
    <mergeCell ref="G160:H160"/>
    <mergeCell ref="D196:E196"/>
    <mergeCell ref="C92:D92"/>
    <mergeCell ref="C91:F91"/>
    <mergeCell ref="D142:D143"/>
    <mergeCell ref="F628:F630"/>
    <mergeCell ref="E259:E260"/>
    <mergeCell ref="D241:E241"/>
    <mergeCell ref="G241:H241"/>
    <mergeCell ref="I241:J241"/>
    <mergeCell ref="J259:J260"/>
    <mergeCell ref="F259:F260"/>
    <mergeCell ref="D259:D260"/>
    <mergeCell ref="D628:D630"/>
    <mergeCell ref="E628:E630"/>
    <mergeCell ref="G628:G630"/>
    <mergeCell ref="I259:I260"/>
    <mergeCell ref="D749:D751"/>
    <mergeCell ref="E749:E751"/>
    <mergeCell ref="F749:F751"/>
    <mergeCell ref="G749:G751"/>
    <mergeCell ref="D698:D700"/>
    <mergeCell ref="E698:E700"/>
    <mergeCell ref="F698:F700"/>
    <mergeCell ref="G698:G700"/>
    <mergeCell ref="D714:D716"/>
    <mergeCell ref="D733:D735"/>
    <mergeCell ref="E714:E716"/>
    <mergeCell ref="E733:E735"/>
    <mergeCell ref="F733:F735"/>
    <mergeCell ref="G733:G735"/>
    <mergeCell ref="F714:F716"/>
    <mergeCell ref="G714:G716"/>
    <mergeCell ref="G679:G681"/>
    <mergeCell ref="G644:G646"/>
    <mergeCell ref="F644:F646"/>
    <mergeCell ref="D679:D681"/>
    <mergeCell ref="E679:E681"/>
    <mergeCell ref="F679:F681"/>
    <mergeCell ref="D663:D665"/>
    <mergeCell ref="E663:E665"/>
    <mergeCell ref="F663:F665"/>
    <mergeCell ref="G663:G665"/>
    <mergeCell ref="D644:D646"/>
    <mergeCell ref="E644:E646"/>
  </mergeCells>
  <phoneticPr fontId="0" type="noConversion"/>
  <hyperlinks>
    <hyperlink ref="C3" location="Indice!A1" display="Indice!A1"/>
  </hyperlinks>
  <pageMargins left="0.39370078740157483" right="0.75" top="0.39370078740157483" bottom="0.78740157480314965" header="0" footer="0"/>
  <pageSetup paperSize="9" scale="84" fitToHeight="0" orientation="portrait" verticalDpi="4294967292" r:id="rId1"/>
  <headerFooter alignWithMargins="0"/>
  <rowBreaks count="4" manualBreakCount="4">
    <brk id="67" max="6" man="1"/>
    <brk id="137" max="6" man="1"/>
    <brk id="657" max="6" man="1"/>
    <brk id="727" max="6" man="1"/>
  </rowBreaks>
  <colBreaks count="1" manualBreakCount="1">
    <brk id="1" max="743" man="1"/>
  </colBreaks>
  <ignoredErrors>
    <ignoredError sqref="C1:P1 C4:P5 D3:P3 C8:P18 C6:E6 H6:P6 C25:H35 I25:P52 G274:H319 I273:K298 I300:K319 J299:K299 K261:K272 J53:K53 L53:P53 L54:P90 C626 H625:H728 G625 C53 E53:G53 C54:E54 G54:H54 I70:K74 C70:H74 C56:C67 C55:K55 K54 C121:H123 C108:C119 C107:H107 C106:E106 G106:H106 C139:H141 C7:K7 M7:P7 C20:P22 C19:K19 M19:P19 C24:P24 C23:D23 F23 H23:P23 C68:E68 H68:I68 C69 C87:H92 C75:C86 F75:G86 I87:K94 K75:K86 C93:C94 F93:H94 C98:D98 C96:C97 C101:H105 C99 C100:D100 F96:H100 I102:K123 C95:I95 L235:P319 M91:P102 K95:K101 I124 K124 I139:K140 C125:K125 C124 E124:H124 F126:F137 C126:C138 F138:G138 I138 C120:D120 H108:H120 F120 C174:H179 C162:C173 F162:F173 I174:K179 K162:K173 C192:H197 C180:C191 F180:F191 I203:K211 K180:K191 C238:H242 C212:C223 F212:F223 I235:K242 K212:K223 C256:H260 C243:C254 F243:F254 I256:K260 C255:I255 K243:K255 C629:F630 D627:G627 C628 G629:G630 C631:C642 C643:G643 C645:F646 C644 G645:G646 C659:F661 C647:C658 G659:G662 C678:G678 D662:F662 C694:F696 G694:G697 C663:C677 C679:C693 C698:C712 C713:G713 D697:F697 C729:G729 C714:C728 E764:F764 C48:H52 C36:C47 E37:F47 E36 C207:H211 I192:K200 L103:P125 G198 G199:H200 G203:H205 I156:K161 C157:H161 C142:G142 C143:G143 C144:C155 C156:G156 C2:I2 K2:P2 H36:H47 L138:P200 M126:P137 I141 K141:K142 C206 E206:H206 I224:K232 C224:H229 L203:P232 G235:H237 G230:H232 G320:H624 I320:K729 L320:P730 E626:F626" formula="1"/>
    <ignoredError sqref="G262:I272 G261 H261:I261 F69:K69" formulaRange="1"/>
    <ignoredError sqref="D36 D37:D47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F82"/>
  <sheetViews>
    <sheetView showGridLines="0" showRowColHeaders="0" showOutlineSymbols="0" topLeftCell="A2" zoomScaleNormal="100" workbookViewId="0">
      <selection activeCell="C10" sqref="C10:C12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5" t="s">
        <v>388</v>
      </c>
      <c r="D7" s="39"/>
      <c r="E7" s="336"/>
    </row>
    <row r="8" spans="2:5" s="19" customFormat="1" ht="12.75" customHeight="1">
      <c r="B8" s="20"/>
      <c r="C8" s="755"/>
      <c r="D8" s="39"/>
      <c r="E8" s="336"/>
    </row>
    <row r="9" spans="2:5" s="19" customFormat="1" ht="12.75" customHeight="1">
      <c r="B9" s="20"/>
      <c r="C9" s="755"/>
      <c r="D9" s="39"/>
      <c r="E9" s="336"/>
    </row>
    <row r="10" spans="2:5" s="19" customFormat="1" ht="12.75" customHeight="1">
      <c r="B10" s="20"/>
      <c r="C10" s="755" t="s">
        <v>83</v>
      </c>
      <c r="D10" s="39"/>
      <c r="E10" s="336"/>
    </row>
    <row r="11" spans="2:5" s="19" customFormat="1" ht="12.75" customHeight="1">
      <c r="B11" s="20"/>
      <c r="C11" s="755"/>
      <c r="D11" s="39"/>
      <c r="E11" s="291"/>
    </row>
    <row r="12" spans="2:5" s="19" customFormat="1" ht="12.75" customHeight="1">
      <c r="B12" s="20"/>
      <c r="C12" s="755"/>
      <c r="D12" s="39"/>
      <c r="E12" s="291"/>
    </row>
    <row r="13" spans="2:5" s="19" customFormat="1" ht="12.75" customHeight="1">
      <c r="B13" s="20"/>
      <c r="C13" s="25"/>
      <c r="D13" s="39"/>
      <c r="E13" s="291"/>
    </row>
    <row r="14" spans="2:5" s="19" customFormat="1" ht="12.75" customHeight="1">
      <c r="B14" s="20"/>
      <c r="C14" s="25"/>
      <c r="D14" s="39"/>
      <c r="E14" s="291"/>
    </row>
    <row r="15" spans="2:5" s="19" customFormat="1" ht="12.75" customHeight="1">
      <c r="B15" s="20"/>
      <c r="C15" s="25"/>
      <c r="D15" s="39"/>
      <c r="E15" s="291"/>
    </row>
    <row r="16" spans="2:5" s="19" customFormat="1" ht="12.75" customHeight="1">
      <c r="B16" s="20"/>
      <c r="C16" s="25"/>
      <c r="D16" s="39"/>
      <c r="E16" s="291"/>
    </row>
    <row r="17" spans="2:5" s="19" customFormat="1" ht="12.75" customHeight="1">
      <c r="B17" s="20"/>
      <c r="C17" s="25"/>
      <c r="D17" s="39"/>
      <c r="E17" s="291"/>
    </row>
    <row r="18" spans="2:5" s="19" customFormat="1" ht="12.75" customHeight="1">
      <c r="B18" s="20"/>
      <c r="C18" s="25"/>
      <c r="D18" s="39"/>
      <c r="E18" s="291"/>
    </row>
    <row r="19" spans="2:5" s="19" customFormat="1" ht="12.75" customHeight="1">
      <c r="B19" s="20"/>
      <c r="C19" s="25"/>
      <c r="D19" s="39"/>
      <c r="E19" s="291"/>
    </row>
    <row r="20" spans="2:5" s="19" customFormat="1" ht="12.75" customHeight="1">
      <c r="B20" s="20"/>
      <c r="C20" s="25"/>
      <c r="D20" s="39"/>
      <c r="E20" s="291"/>
    </row>
    <row r="21" spans="2:5" s="19" customFormat="1" ht="12.75" customHeight="1">
      <c r="B21" s="20"/>
      <c r="C21" s="25"/>
      <c r="D21" s="39"/>
      <c r="E21" s="291"/>
    </row>
    <row r="22" spans="2:5">
      <c r="E22" s="337"/>
    </row>
    <row r="23" spans="2:5">
      <c r="E23" s="337"/>
    </row>
    <row r="24" spans="2:5">
      <c r="E24" s="337"/>
    </row>
    <row r="25" spans="2:5" ht="16.149999999999999" customHeight="1">
      <c r="E25" s="142" t="s">
        <v>317</v>
      </c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3">
    <pageSetUpPr autoPageBreaks="0" fitToPage="1"/>
  </sheetPr>
  <dimension ref="A1:P80"/>
  <sheetViews>
    <sheetView showGridLines="0" showRowColHeaders="0" showOutlineSymbols="0" topLeftCell="A4" zoomScaleNormal="100" workbookViewId="0">
      <selection activeCell="O46" sqref="O46"/>
    </sheetView>
  </sheetViews>
  <sheetFormatPr baseColWidth="10" defaultColWidth="11.42578125" defaultRowHeight="11.25"/>
  <cols>
    <col min="1" max="1" width="2.7109375" style="99" customWidth="1"/>
    <col min="2" max="2" width="10.140625" style="56" customWidth="1"/>
    <col min="3" max="3" width="13.5703125" style="56" customWidth="1"/>
    <col min="4" max="4" width="9.7109375" style="56" customWidth="1"/>
    <col min="5" max="5" width="14.85546875" style="56" customWidth="1"/>
    <col min="6" max="6" width="9.7109375" style="56" bestFit="1" customWidth="1"/>
    <col min="7" max="7" width="11.140625" style="56" bestFit="1" customWidth="1"/>
    <col min="8" max="8" width="11.28515625" style="38" customWidth="1"/>
    <col min="9" max="9" width="11.28515625" style="56" customWidth="1"/>
    <col min="10" max="10" width="10" style="56" customWidth="1"/>
    <col min="11" max="11" width="8.28515625" style="56" bestFit="1" customWidth="1"/>
    <col min="12" max="12" width="10.5703125" style="56" customWidth="1"/>
    <col min="13" max="13" width="11.140625" style="56" customWidth="1"/>
    <col min="14" max="14" width="7.85546875" style="56" bestFit="1" customWidth="1"/>
    <col min="15" max="15" width="9.7109375" style="38" bestFit="1" customWidth="1"/>
    <col min="16" max="16" width="7.85546875" style="56" bestFit="1" customWidth="1"/>
    <col min="17" max="17" width="5.7109375" style="56" bestFit="1" customWidth="1"/>
    <col min="18" max="18" width="9.85546875" style="56" bestFit="1" customWidth="1"/>
    <col min="19" max="20" width="10.140625" style="56" bestFit="1" customWidth="1"/>
    <col min="21" max="22" width="7.7109375" style="56" bestFit="1" customWidth="1"/>
    <col min="23" max="24" width="9" style="56" bestFit="1" customWidth="1"/>
    <col min="25" max="26" width="10.7109375" style="56" bestFit="1" customWidth="1"/>
    <col min="27" max="28" width="11.140625" style="56" bestFit="1" customWidth="1"/>
    <col min="29" max="30" width="10.42578125" style="56" bestFit="1" customWidth="1"/>
    <col min="31" max="32" width="11.42578125" style="56"/>
    <col min="33" max="34" width="10.42578125" style="56" bestFit="1" customWidth="1"/>
    <col min="35" max="36" width="8.5703125" style="56" bestFit="1" customWidth="1"/>
    <col min="37" max="16384" width="11.42578125" style="56"/>
  </cols>
  <sheetData>
    <row r="1" spans="1:16" s="27" customFormat="1" ht="21.75" customHeight="1">
      <c r="A1" s="98"/>
      <c r="F1" s="28"/>
      <c r="H1" s="95"/>
      <c r="K1" s="95" t="s">
        <v>79</v>
      </c>
      <c r="O1" s="113"/>
    </row>
    <row r="2" spans="1:16" s="27" customFormat="1" ht="15" customHeight="1">
      <c r="A2" s="98"/>
      <c r="F2" s="28"/>
      <c r="H2" s="18"/>
      <c r="K2" s="18" t="s">
        <v>339</v>
      </c>
      <c r="O2" s="113"/>
    </row>
    <row r="3" spans="1:16" s="27" customFormat="1" ht="19.899999999999999" customHeight="1">
      <c r="A3" s="98"/>
      <c r="B3" s="21" t="str">
        <f>Indice!C4</f>
        <v>Mercados eléctricos</v>
      </c>
      <c r="C3" s="22"/>
      <c r="D3" s="22"/>
      <c r="O3" s="113"/>
    </row>
    <row r="5" spans="1:16">
      <c r="B5" s="89" t="s">
        <v>114</v>
      </c>
    </row>
    <row r="6" spans="1:16" ht="56.25">
      <c r="B6" s="508" t="s">
        <v>132</v>
      </c>
      <c r="C6" s="655" t="s">
        <v>210</v>
      </c>
      <c r="D6" s="655" t="s">
        <v>227</v>
      </c>
      <c r="E6" s="655" t="s">
        <v>228</v>
      </c>
      <c r="F6" s="655" t="s">
        <v>229</v>
      </c>
      <c r="G6" s="655" t="s">
        <v>213</v>
      </c>
      <c r="H6" s="655" t="s">
        <v>214</v>
      </c>
      <c r="I6" s="655" t="s">
        <v>120</v>
      </c>
      <c r="J6" s="266" t="s">
        <v>211</v>
      </c>
      <c r="K6" s="266" t="s">
        <v>212</v>
      </c>
      <c r="L6" s="266" t="s">
        <v>121</v>
      </c>
      <c r="M6" s="266" t="s">
        <v>122</v>
      </c>
      <c r="N6" s="266" t="s">
        <v>123</v>
      </c>
      <c r="O6" s="266" t="s">
        <v>3</v>
      </c>
      <c r="P6" s="639"/>
    </row>
    <row r="7" spans="1:16">
      <c r="A7" s="100" t="s">
        <v>39</v>
      </c>
      <c r="B7" s="309" t="s">
        <v>4</v>
      </c>
      <c r="C7" s="510">
        <v>149.658503</v>
      </c>
      <c r="D7" s="510">
        <v>6.3277640000000002</v>
      </c>
      <c r="E7" s="510">
        <v>130.01093700000001</v>
      </c>
      <c r="F7" s="510">
        <v>89.253431000000006</v>
      </c>
      <c r="G7" s="510">
        <v>0</v>
      </c>
      <c r="H7" s="725">
        <v>0.97944399999999998</v>
      </c>
      <c r="I7" s="510">
        <v>14.069975000000001</v>
      </c>
      <c r="J7" s="266">
        <v>0.39269900000000002</v>
      </c>
      <c r="K7" s="266">
        <v>5.9350649999999998</v>
      </c>
      <c r="L7" s="266">
        <v>5.1575389999999999</v>
      </c>
      <c r="M7" s="266">
        <v>39.263199999999998</v>
      </c>
      <c r="N7" s="266">
        <v>44.832692000000002</v>
      </c>
      <c r="O7" s="266">
        <v>390.30005399999999</v>
      </c>
      <c r="P7" s="266">
        <f>SUM(C7:I7)</f>
        <v>390.30005399999999</v>
      </c>
    </row>
    <row r="8" spans="1:16">
      <c r="A8" s="100" t="s">
        <v>40</v>
      </c>
      <c r="B8" s="309" t="s">
        <v>5</v>
      </c>
      <c r="C8" s="510">
        <v>417.81833899999998</v>
      </c>
      <c r="D8" s="510">
        <v>11.526514000000001</v>
      </c>
      <c r="E8" s="510">
        <v>92.621716000000006</v>
      </c>
      <c r="F8" s="510">
        <v>43.493686000000004</v>
      </c>
      <c r="G8" s="510">
        <v>0</v>
      </c>
      <c r="H8" s="725">
        <v>1.2917480000000001</v>
      </c>
      <c r="I8" s="510">
        <v>17.321961999999999</v>
      </c>
      <c r="J8" s="266">
        <v>2.384566</v>
      </c>
      <c r="K8" s="266">
        <v>9.1419480000000011</v>
      </c>
      <c r="L8" s="266">
        <v>8.8864380000000001</v>
      </c>
      <c r="M8" s="266">
        <v>22.020365000000002</v>
      </c>
      <c r="N8" s="266">
        <v>12.586883</v>
      </c>
      <c r="O8" s="266">
        <v>584.07396499999993</v>
      </c>
      <c r="P8" s="266">
        <f t="shared" ref="P8:P19" si="0">SUM(C8:I8)</f>
        <v>584.07396500000004</v>
      </c>
    </row>
    <row r="9" spans="1:16">
      <c r="A9" s="100" t="s">
        <v>41</v>
      </c>
      <c r="B9" s="309" t="s">
        <v>0</v>
      </c>
      <c r="C9" s="510">
        <v>389.682211</v>
      </c>
      <c r="D9" s="510">
        <v>12.283091000000001</v>
      </c>
      <c r="E9" s="510">
        <v>73.988072000000003</v>
      </c>
      <c r="F9" s="510">
        <v>60.851495</v>
      </c>
      <c r="G9" s="510">
        <v>0</v>
      </c>
      <c r="H9" s="725">
        <v>0.784972</v>
      </c>
      <c r="I9" s="510">
        <v>15.776993000000001</v>
      </c>
      <c r="J9" s="266">
        <v>1.7782419999999999</v>
      </c>
      <c r="K9" s="266">
        <v>10.504849</v>
      </c>
      <c r="L9" s="266">
        <v>6.5410409999999999</v>
      </c>
      <c r="M9" s="266">
        <v>9.9723330000000008</v>
      </c>
      <c r="N9" s="266">
        <v>44.338121000000001</v>
      </c>
      <c r="O9" s="266">
        <v>553.36683400000004</v>
      </c>
      <c r="P9" s="266">
        <f t="shared" si="0"/>
        <v>553.36683400000004</v>
      </c>
    </row>
    <row r="10" spans="1:16">
      <c r="A10" s="100" t="s">
        <v>42</v>
      </c>
      <c r="B10" s="309" t="s">
        <v>2</v>
      </c>
      <c r="C10" s="510">
        <v>313.66779700000001</v>
      </c>
      <c r="D10" s="510">
        <v>8.6199159999999999</v>
      </c>
      <c r="E10" s="510">
        <v>47.439695</v>
      </c>
      <c r="F10" s="510">
        <v>49.823689999999999</v>
      </c>
      <c r="G10" s="510">
        <v>0</v>
      </c>
      <c r="H10" s="725">
        <v>0.49634800000000001</v>
      </c>
      <c r="I10" s="510">
        <v>14.088327999999999</v>
      </c>
      <c r="J10" s="266">
        <v>2.6024499999999997</v>
      </c>
      <c r="K10" s="266">
        <v>6.0174660000000006</v>
      </c>
      <c r="L10" s="266">
        <v>2.4857849999999999</v>
      </c>
      <c r="M10" s="266">
        <v>15.447239</v>
      </c>
      <c r="N10" s="266">
        <v>31.890666</v>
      </c>
      <c r="O10" s="266">
        <v>434.13577399999997</v>
      </c>
      <c r="P10" s="266">
        <f t="shared" si="0"/>
        <v>434.13577399999997</v>
      </c>
    </row>
    <row r="11" spans="1:16">
      <c r="A11" s="100" t="s">
        <v>41</v>
      </c>
      <c r="B11" s="309" t="s">
        <v>6</v>
      </c>
      <c r="C11" s="510">
        <v>197.04653400000001</v>
      </c>
      <c r="D11" s="510">
        <v>6.8878020000000006</v>
      </c>
      <c r="E11" s="510">
        <v>61.145775</v>
      </c>
      <c r="F11" s="510">
        <v>36.131416999999999</v>
      </c>
      <c r="G11" s="510">
        <v>0</v>
      </c>
      <c r="H11" s="725">
        <v>0.45394400000000001</v>
      </c>
      <c r="I11" s="510">
        <v>15.586767</v>
      </c>
      <c r="J11" s="266">
        <v>1.9020530000000002</v>
      </c>
      <c r="K11" s="266">
        <v>4.9857490000000002</v>
      </c>
      <c r="L11" s="266">
        <v>3.8758670000000004</v>
      </c>
      <c r="M11" s="266">
        <v>10.357741000000001</v>
      </c>
      <c r="N11" s="266">
        <v>21.897809000000002</v>
      </c>
      <c r="O11" s="266">
        <v>317.25223899999997</v>
      </c>
      <c r="P11" s="266">
        <f t="shared" si="0"/>
        <v>317.25223899999997</v>
      </c>
    </row>
    <row r="12" spans="1:16">
      <c r="A12" s="100" t="s">
        <v>43</v>
      </c>
      <c r="B12" s="309" t="s">
        <v>7</v>
      </c>
      <c r="C12" s="510">
        <v>161.84335000000002</v>
      </c>
      <c r="D12" s="510">
        <v>6.124771</v>
      </c>
      <c r="E12" s="510">
        <v>59.236291999999999</v>
      </c>
      <c r="F12" s="510">
        <v>38.555346</v>
      </c>
      <c r="G12" s="510">
        <v>0</v>
      </c>
      <c r="H12" s="725">
        <v>0.51611200000000002</v>
      </c>
      <c r="I12" s="510">
        <v>18.527939</v>
      </c>
      <c r="J12" s="266">
        <v>0.67055999999999993</v>
      </c>
      <c r="K12" s="266">
        <v>5.4542109999999999</v>
      </c>
      <c r="L12" s="266">
        <v>2.6912979999999997</v>
      </c>
      <c r="M12" s="266">
        <v>11.848109000000001</v>
      </c>
      <c r="N12" s="266">
        <v>24.015938999999999</v>
      </c>
      <c r="O12" s="266">
        <v>284.80381</v>
      </c>
      <c r="P12" s="266">
        <f t="shared" si="0"/>
        <v>284.80381000000006</v>
      </c>
    </row>
    <row r="13" spans="1:16">
      <c r="A13" s="100" t="s">
        <v>43</v>
      </c>
      <c r="B13" s="309" t="s">
        <v>8</v>
      </c>
      <c r="C13" s="510">
        <v>302.97574400000002</v>
      </c>
      <c r="D13" s="510">
        <v>18.831082000000002</v>
      </c>
      <c r="E13" s="510">
        <v>86.910021999999998</v>
      </c>
      <c r="F13" s="510">
        <v>13.603011</v>
      </c>
      <c r="G13" s="510">
        <v>0</v>
      </c>
      <c r="H13" s="725">
        <v>0.499504</v>
      </c>
      <c r="I13" s="510">
        <v>17.699107999999999</v>
      </c>
      <c r="J13" s="266">
        <v>0.37548899999999996</v>
      </c>
      <c r="K13" s="266">
        <v>18.455593</v>
      </c>
      <c r="L13" s="266">
        <v>1.1964349999999999</v>
      </c>
      <c r="M13" s="266">
        <v>6.0284219999999999</v>
      </c>
      <c r="N13" s="266">
        <v>6.3781540000000003</v>
      </c>
      <c r="O13" s="266">
        <v>440.51847100000003</v>
      </c>
      <c r="P13" s="266">
        <f t="shared" si="0"/>
        <v>440.51847100000003</v>
      </c>
    </row>
    <row r="14" spans="1:16">
      <c r="A14" s="100" t="s">
        <v>42</v>
      </c>
      <c r="B14" s="309" t="s">
        <v>9</v>
      </c>
      <c r="C14" s="510">
        <v>319.00547499999999</v>
      </c>
      <c r="D14" s="510">
        <v>8.7291580000000017</v>
      </c>
      <c r="E14" s="510">
        <v>92.814557000000008</v>
      </c>
      <c r="F14" s="510">
        <v>23.052570000000003</v>
      </c>
      <c r="G14" s="510">
        <v>0</v>
      </c>
      <c r="H14" s="725">
        <v>0.50722800000000001</v>
      </c>
      <c r="I14" s="510">
        <v>17.902995000000001</v>
      </c>
      <c r="J14" s="266">
        <v>0.55112499999999998</v>
      </c>
      <c r="K14" s="266">
        <v>8.178033000000001</v>
      </c>
      <c r="L14" s="266">
        <v>0.96412599999999993</v>
      </c>
      <c r="M14" s="266">
        <v>5.4115290000000007</v>
      </c>
      <c r="N14" s="266">
        <v>16.676915000000001</v>
      </c>
      <c r="O14" s="266">
        <v>462.01198299999999</v>
      </c>
      <c r="P14" s="266">
        <f t="shared" si="0"/>
        <v>462.01198299999993</v>
      </c>
    </row>
    <row r="15" spans="1:16">
      <c r="A15" s="100" t="s">
        <v>44</v>
      </c>
      <c r="B15" s="309" t="s">
        <v>10</v>
      </c>
      <c r="C15" s="510">
        <v>325.18699900000001</v>
      </c>
      <c r="D15" s="510">
        <v>10.124359</v>
      </c>
      <c r="E15" s="510">
        <v>52.412118999999997</v>
      </c>
      <c r="F15" s="510">
        <v>42.231593000000004</v>
      </c>
      <c r="G15" s="510">
        <v>0</v>
      </c>
      <c r="H15" s="725">
        <v>0.59332799999999997</v>
      </c>
      <c r="I15" s="510">
        <v>14.909905</v>
      </c>
      <c r="J15" s="266">
        <v>1.6078510000000001</v>
      </c>
      <c r="K15" s="266">
        <v>8.516508</v>
      </c>
      <c r="L15" s="266">
        <v>0.21362299999999998</v>
      </c>
      <c r="M15" s="266">
        <v>13.824871999999999</v>
      </c>
      <c r="N15" s="266">
        <v>28.193098000000003</v>
      </c>
      <c r="O15" s="266">
        <v>445.458303</v>
      </c>
      <c r="P15" s="266">
        <f t="shared" si="0"/>
        <v>445.45830300000006</v>
      </c>
    </row>
    <row r="16" spans="1:16">
      <c r="A16" s="100" t="s">
        <v>45</v>
      </c>
      <c r="B16" s="309" t="s">
        <v>11</v>
      </c>
      <c r="C16" s="510">
        <v>363.81014899999997</v>
      </c>
      <c r="D16" s="510">
        <v>12.034355</v>
      </c>
      <c r="E16" s="510">
        <v>46.769324999999995</v>
      </c>
      <c r="F16" s="510">
        <v>44.172440000000002</v>
      </c>
      <c r="G16" s="510">
        <v>0</v>
      </c>
      <c r="H16" s="725">
        <v>1.086832</v>
      </c>
      <c r="I16" s="510">
        <v>21.746603</v>
      </c>
      <c r="J16" s="266">
        <v>0.66800000000000004</v>
      </c>
      <c r="K16" s="266">
        <v>11.366355</v>
      </c>
      <c r="L16" s="266">
        <v>0.94374000000000002</v>
      </c>
      <c r="M16" s="266">
        <v>18.152182</v>
      </c>
      <c r="N16" s="266">
        <v>25.076518</v>
      </c>
      <c r="O16" s="266">
        <v>489.61970400000001</v>
      </c>
      <c r="P16" s="266">
        <f t="shared" si="0"/>
        <v>489.61970399999996</v>
      </c>
    </row>
    <row r="17" spans="1:16">
      <c r="A17" s="100" t="s">
        <v>46</v>
      </c>
      <c r="B17" s="309" t="s">
        <v>12</v>
      </c>
      <c r="C17" s="510">
        <v>193.66329300000001</v>
      </c>
      <c r="D17" s="510">
        <v>9.4995140000000013</v>
      </c>
      <c r="E17" s="510">
        <v>32.722712999999999</v>
      </c>
      <c r="F17" s="510">
        <v>47.655411999999998</v>
      </c>
      <c r="G17" s="510">
        <v>0</v>
      </c>
      <c r="H17" s="725">
        <v>1.07636</v>
      </c>
      <c r="I17" s="510">
        <v>13.510392</v>
      </c>
      <c r="J17" s="266">
        <v>2.7710400000000002</v>
      </c>
      <c r="K17" s="266">
        <v>6.7284740000000003</v>
      </c>
      <c r="L17" s="266">
        <v>2.5926460000000002</v>
      </c>
      <c r="M17" s="266">
        <v>21.194564</v>
      </c>
      <c r="N17" s="266">
        <v>23.868202</v>
      </c>
      <c r="O17" s="266">
        <v>298.12768399999999</v>
      </c>
      <c r="P17" s="266">
        <f t="shared" si="0"/>
        <v>298.12768400000004</v>
      </c>
    </row>
    <row r="18" spans="1:16">
      <c r="A18" s="100" t="s">
        <v>47</v>
      </c>
      <c r="B18" s="309" t="s">
        <v>13</v>
      </c>
      <c r="C18" s="510">
        <v>214.40686300000002</v>
      </c>
      <c r="D18" s="510">
        <v>14.059270999999999</v>
      </c>
      <c r="E18" s="510">
        <v>105.76239699999999</v>
      </c>
      <c r="F18" s="510">
        <v>58.227208000000005</v>
      </c>
      <c r="G18" s="510">
        <v>0</v>
      </c>
      <c r="H18" s="725">
        <v>1.0479799999999999</v>
      </c>
      <c r="I18" s="510">
        <v>19.223924999999998</v>
      </c>
      <c r="J18" s="266">
        <v>1.907489</v>
      </c>
      <c r="K18" s="266">
        <v>12.151781999999999</v>
      </c>
      <c r="L18" s="266">
        <v>6.6933220000000002</v>
      </c>
      <c r="M18" s="266">
        <v>30.126163000000002</v>
      </c>
      <c r="N18" s="266">
        <v>21.407723000000001</v>
      </c>
      <c r="O18" s="266">
        <v>412.727644</v>
      </c>
      <c r="P18" s="266">
        <f t="shared" si="0"/>
        <v>412.727644</v>
      </c>
    </row>
    <row r="19" spans="1:16">
      <c r="B19" s="511" t="s">
        <v>113</v>
      </c>
      <c r="C19" s="512">
        <f t="shared" ref="C19:I19" si="1">SUM(C7:C18)</f>
        <v>3348.7652570000005</v>
      </c>
      <c r="D19" s="512">
        <f t="shared" si="1"/>
        <v>125.04759700000001</v>
      </c>
      <c r="E19" s="512">
        <f t="shared" si="1"/>
        <v>881.83362</v>
      </c>
      <c r="F19" s="512">
        <f t="shared" si="1"/>
        <v>547.05129899999997</v>
      </c>
      <c r="G19" s="512">
        <f>SUM(G7:G18)</f>
        <v>0</v>
      </c>
      <c r="H19" s="512">
        <f t="shared" si="1"/>
        <v>9.3338000000000001</v>
      </c>
      <c r="I19" s="512">
        <f t="shared" si="1"/>
        <v>200.364892</v>
      </c>
      <c r="J19" s="266">
        <v>17.611564000000001</v>
      </c>
      <c r="K19" s="266">
        <v>107.43603300000001</v>
      </c>
      <c r="L19" s="266">
        <v>42.241860000000003</v>
      </c>
      <c r="M19" s="266">
        <v>203.64671899999999</v>
      </c>
      <c r="N19" s="266">
        <v>301.16271999999998</v>
      </c>
      <c r="O19" s="266">
        <v>5112.3964649999989</v>
      </c>
      <c r="P19" s="266">
        <f t="shared" si="0"/>
        <v>5112.3964650000007</v>
      </c>
    </row>
    <row r="20" spans="1:16" ht="6.75" customHeight="1">
      <c r="C20" s="38"/>
      <c r="D20" s="38"/>
      <c r="E20" s="38"/>
      <c r="F20" s="38"/>
      <c r="G20" s="38"/>
      <c r="I20" s="38"/>
      <c r="J20" s="660"/>
      <c r="K20" s="660"/>
      <c r="L20" s="660"/>
      <c r="M20" s="660"/>
      <c r="N20" s="660"/>
      <c r="O20" s="661"/>
      <c r="P20" s="38"/>
    </row>
    <row r="21" spans="1:16" ht="56.25">
      <c r="B21" s="508" t="s">
        <v>133</v>
      </c>
      <c r="C21" s="655" t="s">
        <v>210</v>
      </c>
      <c r="D21" s="655" t="s">
        <v>227</v>
      </c>
      <c r="E21" s="655" t="s">
        <v>228</v>
      </c>
      <c r="F21" s="655" t="s">
        <v>229</v>
      </c>
      <c r="G21" s="655" t="s">
        <v>213</v>
      </c>
      <c r="H21" s="655" t="s">
        <v>214</v>
      </c>
      <c r="I21" s="655" t="s">
        <v>120</v>
      </c>
      <c r="J21" s="657" t="s">
        <v>211</v>
      </c>
      <c r="K21" s="657" t="s">
        <v>212</v>
      </c>
      <c r="L21" s="657" t="s">
        <v>121</v>
      </c>
      <c r="M21" s="657" t="s">
        <v>122</v>
      </c>
      <c r="N21" s="657" t="s">
        <v>123</v>
      </c>
      <c r="O21" s="657" t="s">
        <v>3</v>
      </c>
      <c r="P21" s="38"/>
    </row>
    <row r="22" spans="1:16">
      <c r="A22" s="100" t="s">
        <v>39</v>
      </c>
      <c r="B22" s="309" t="s">
        <v>4</v>
      </c>
      <c r="C22" s="510">
        <v>256.99397399999998</v>
      </c>
      <c r="D22" s="510">
        <v>119.90357700000001</v>
      </c>
      <c r="E22" s="510">
        <v>155.81127600000002</v>
      </c>
      <c r="F22" s="510">
        <v>23.503744000000001</v>
      </c>
      <c r="G22" s="510">
        <v>0.42960000000000004</v>
      </c>
      <c r="H22" s="510">
        <v>0.37892399999999998</v>
      </c>
      <c r="I22" s="510">
        <v>22.375258000000002</v>
      </c>
      <c r="J22" s="658">
        <v>3.5149810000000001</v>
      </c>
      <c r="K22" s="658">
        <v>116.38859600000001</v>
      </c>
      <c r="L22" s="658">
        <v>3.1124650000000003</v>
      </c>
      <c r="M22" s="658">
        <v>2.0536110000000001</v>
      </c>
      <c r="N22" s="658">
        <v>18.337668000000001</v>
      </c>
      <c r="O22" s="658">
        <v>579.39635299999998</v>
      </c>
      <c r="P22" s="266">
        <v>579.39635300000009</v>
      </c>
    </row>
    <row r="23" spans="1:16">
      <c r="A23" s="100" t="s">
        <v>40</v>
      </c>
      <c r="B23" s="309" t="s">
        <v>5</v>
      </c>
      <c r="C23" s="510">
        <v>10.469068</v>
      </c>
      <c r="D23" s="510">
        <v>78.721651000000008</v>
      </c>
      <c r="E23" s="510">
        <v>151.36556200000001</v>
      </c>
      <c r="F23" s="510">
        <v>89.438562999999988</v>
      </c>
      <c r="G23" s="510">
        <v>0.37839999999999996</v>
      </c>
      <c r="H23" s="510">
        <v>0.21748799999999999</v>
      </c>
      <c r="I23" s="510">
        <v>13.06662</v>
      </c>
      <c r="J23" s="658">
        <v>3.526729</v>
      </c>
      <c r="K23" s="658">
        <v>75.194922000000005</v>
      </c>
      <c r="L23" s="658">
        <v>3.9751159999999999</v>
      </c>
      <c r="M23" s="658">
        <v>8.1677619999999997</v>
      </c>
      <c r="N23" s="658">
        <v>77.295684999999992</v>
      </c>
      <c r="O23" s="658">
        <v>343.657352</v>
      </c>
      <c r="P23" s="266">
        <v>343.657352</v>
      </c>
    </row>
    <row r="24" spans="1:16">
      <c r="A24" s="100" t="s">
        <v>41</v>
      </c>
      <c r="B24" s="309" t="s">
        <v>0</v>
      </c>
      <c r="C24" s="510">
        <v>57.345154999999998</v>
      </c>
      <c r="D24" s="510">
        <v>57.497040999999996</v>
      </c>
      <c r="E24" s="510">
        <v>206.49169899999998</v>
      </c>
      <c r="F24" s="510">
        <v>55.220089999999999</v>
      </c>
      <c r="G24" s="510">
        <v>0.34160000000000001</v>
      </c>
      <c r="H24" s="510">
        <v>0.39278399999999997</v>
      </c>
      <c r="I24" s="510">
        <v>13.687443999999999</v>
      </c>
      <c r="J24" s="658">
        <v>4.6009319999999994</v>
      </c>
      <c r="K24" s="658">
        <v>52.896108999999996</v>
      </c>
      <c r="L24" s="658">
        <v>2.9607350000000001</v>
      </c>
      <c r="M24" s="658">
        <v>16.651405</v>
      </c>
      <c r="N24" s="658">
        <v>35.607949999999995</v>
      </c>
      <c r="O24" s="658">
        <v>390.97581300000002</v>
      </c>
      <c r="P24" s="266">
        <v>390.97581300000002</v>
      </c>
    </row>
    <row r="25" spans="1:16">
      <c r="A25" s="100" t="s">
        <v>42</v>
      </c>
      <c r="B25" s="309" t="s">
        <v>2</v>
      </c>
      <c r="C25" s="510">
        <v>25.276613000000001</v>
      </c>
      <c r="D25" s="510">
        <v>53.240624999999994</v>
      </c>
      <c r="E25" s="510">
        <v>158.987808</v>
      </c>
      <c r="F25" s="510">
        <v>57.745466999999998</v>
      </c>
      <c r="G25" s="510">
        <v>0.23080000000000001</v>
      </c>
      <c r="H25" s="510">
        <v>0.60924</v>
      </c>
      <c r="I25" s="510">
        <v>17.269824</v>
      </c>
      <c r="J25" s="658">
        <v>3.6434060000000001</v>
      </c>
      <c r="K25" s="658">
        <v>49.597218999999996</v>
      </c>
      <c r="L25" s="658">
        <v>4.2206790000000005</v>
      </c>
      <c r="M25" s="658">
        <v>8.0682460000000003</v>
      </c>
      <c r="N25" s="658">
        <v>45.456541999999999</v>
      </c>
      <c r="O25" s="658">
        <v>313.36037699999997</v>
      </c>
      <c r="P25" s="266">
        <v>313.36037699999997</v>
      </c>
    </row>
    <row r="26" spans="1:16">
      <c r="A26" s="100" t="s">
        <v>41</v>
      </c>
      <c r="B26" s="309" t="s">
        <v>6</v>
      </c>
      <c r="C26" s="510">
        <v>62.977193</v>
      </c>
      <c r="D26" s="510">
        <v>81.504276999999988</v>
      </c>
      <c r="E26" s="510">
        <v>152.39404199999998</v>
      </c>
      <c r="F26" s="510">
        <v>103.47283</v>
      </c>
      <c r="G26" s="510">
        <v>5.04E-2</v>
      </c>
      <c r="H26" s="510">
        <v>0.57811599999999996</v>
      </c>
      <c r="I26" s="510">
        <v>16.86468</v>
      </c>
      <c r="J26" s="658">
        <v>7.2739180000000001</v>
      </c>
      <c r="K26" s="658">
        <v>74.230358999999993</v>
      </c>
      <c r="L26" s="658">
        <v>5.9498819999999997</v>
      </c>
      <c r="M26" s="658">
        <v>16.460189999999997</v>
      </c>
      <c r="N26" s="658">
        <v>81.062758000000002</v>
      </c>
      <c r="O26" s="658">
        <v>417.84153800000001</v>
      </c>
      <c r="P26" s="266">
        <v>417.84153800000001</v>
      </c>
    </row>
    <row r="27" spans="1:16">
      <c r="A27" s="100" t="s">
        <v>43</v>
      </c>
      <c r="B27" s="309" t="s">
        <v>7</v>
      </c>
      <c r="C27" s="510">
        <v>222.72443699999999</v>
      </c>
      <c r="D27" s="510">
        <v>115.472003</v>
      </c>
      <c r="E27" s="510">
        <v>123.005634</v>
      </c>
      <c r="F27" s="510">
        <v>82.555590999999993</v>
      </c>
      <c r="G27" s="510">
        <v>5.1999999999999998E-3</v>
      </c>
      <c r="H27" s="510">
        <v>0.42010399999999998</v>
      </c>
      <c r="I27" s="510">
        <v>19.551029</v>
      </c>
      <c r="J27" s="658">
        <v>7.6067410000000004</v>
      </c>
      <c r="K27" s="658">
        <v>107.865262</v>
      </c>
      <c r="L27" s="658">
        <v>4.9117359999999994</v>
      </c>
      <c r="M27" s="658">
        <v>18.523751000000001</v>
      </c>
      <c r="N27" s="658">
        <v>59.120103999999998</v>
      </c>
      <c r="O27" s="658">
        <v>563.73399800000004</v>
      </c>
      <c r="P27" s="266">
        <v>563.73399799999993</v>
      </c>
    </row>
    <row r="28" spans="1:16">
      <c r="A28" s="100" t="s">
        <v>43</v>
      </c>
      <c r="B28" s="309" t="s">
        <v>8</v>
      </c>
      <c r="C28" s="510">
        <v>75.187749999999994</v>
      </c>
      <c r="D28" s="510">
        <v>67.380017999999993</v>
      </c>
      <c r="E28" s="510">
        <v>91.473199999999991</v>
      </c>
      <c r="F28" s="510">
        <v>123.91117600000001</v>
      </c>
      <c r="G28" s="510">
        <v>2.0799999999999999E-2</v>
      </c>
      <c r="H28" s="510">
        <v>0.20402799999999999</v>
      </c>
      <c r="I28" s="510">
        <v>15.715901000000001</v>
      </c>
      <c r="J28" s="658">
        <v>6.8856149999999996</v>
      </c>
      <c r="K28" s="658">
        <v>60.494402999999998</v>
      </c>
      <c r="L28" s="658">
        <v>6.9842810000000002</v>
      </c>
      <c r="M28" s="658">
        <v>23.743765</v>
      </c>
      <c r="N28" s="658">
        <v>93.183130000000006</v>
      </c>
      <c r="O28" s="658">
        <v>373.89287300000001</v>
      </c>
      <c r="P28" s="266">
        <v>373.89287299999995</v>
      </c>
    </row>
    <row r="29" spans="1:16">
      <c r="A29" s="100" t="s">
        <v>42</v>
      </c>
      <c r="B29" s="309" t="s">
        <v>9</v>
      </c>
      <c r="C29" s="510">
        <v>77.344399999999993</v>
      </c>
      <c r="D29" s="510">
        <v>70.556336999999999</v>
      </c>
      <c r="E29" s="510">
        <v>82.479156000000003</v>
      </c>
      <c r="F29" s="510">
        <v>92.275609000000003</v>
      </c>
      <c r="G29" s="510">
        <v>5.96E-2</v>
      </c>
      <c r="H29" s="510">
        <v>0.36916399999999999</v>
      </c>
      <c r="I29" s="510">
        <v>16.008371999999998</v>
      </c>
      <c r="J29" s="658">
        <v>5.7553080000000003</v>
      </c>
      <c r="K29" s="658">
        <v>64.801029</v>
      </c>
      <c r="L29" s="658">
        <v>4.7936710000000007</v>
      </c>
      <c r="M29" s="658">
        <v>19.866434000000002</v>
      </c>
      <c r="N29" s="658">
        <v>67.615504000000001</v>
      </c>
      <c r="O29" s="658">
        <v>339.09263799999997</v>
      </c>
      <c r="P29" s="266">
        <v>339.09263799999997</v>
      </c>
    </row>
    <row r="30" spans="1:16">
      <c r="A30" s="100" t="s">
        <v>44</v>
      </c>
      <c r="B30" s="309" t="s">
        <v>10</v>
      </c>
      <c r="C30" s="510">
        <v>35.477114999999998</v>
      </c>
      <c r="D30" s="510">
        <v>82.612035000000006</v>
      </c>
      <c r="E30" s="510">
        <v>112.125613</v>
      </c>
      <c r="F30" s="510">
        <v>65.341419000000002</v>
      </c>
      <c r="G30" s="510">
        <v>5.6799999999999996E-2</v>
      </c>
      <c r="H30" s="510">
        <v>0.31540400000000002</v>
      </c>
      <c r="I30" s="510">
        <v>16.642166</v>
      </c>
      <c r="J30" s="658">
        <v>6.3534809999999995</v>
      </c>
      <c r="K30" s="658">
        <v>76.258554000000004</v>
      </c>
      <c r="L30" s="658">
        <v>11.602655</v>
      </c>
      <c r="M30" s="658">
        <v>12.618274</v>
      </c>
      <c r="N30" s="658">
        <v>41.120489999999997</v>
      </c>
      <c r="O30" s="658">
        <v>312.57055200000002</v>
      </c>
      <c r="P30" s="266">
        <v>312.57055200000002</v>
      </c>
    </row>
    <row r="31" spans="1:16">
      <c r="A31" s="100" t="s">
        <v>45</v>
      </c>
      <c r="B31" s="309" t="s">
        <v>11</v>
      </c>
      <c r="C31" s="510">
        <v>27.089717</v>
      </c>
      <c r="D31" s="510">
        <v>161.735309</v>
      </c>
      <c r="E31" s="510">
        <v>116.259936</v>
      </c>
      <c r="F31" s="510">
        <v>60.275855</v>
      </c>
      <c r="G31" s="510">
        <v>0.21919999999999998</v>
      </c>
      <c r="H31" s="510">
        <v>0.28869600000000001</v>
      </c>
      <c r="I31" s="510">
        <v>19.144919000000002</v>
      </c>
      <c r="J31" s="658">
        <v>23.531860999999999</v>
      </c>
      <c r="K31" s="658">
        <v>138.20344800000001</v>
      </c>
      <c r="L31" s="658">
        <v>8.1102720000000001</v>
      </c>
      <c r="M31" s="658">
        <v>9.2812610000000006</v>
      </c>
      <c r="N31" s="658">
        <v>42.884321999999997</v>
      </c>
      <c r="O31" s="658">
        <v>385.01363199999997</v>
      </c>
      <c r="P31" s="266">
        <v>385.01363200000003</v>
      </c>
    </row>
    <row r="32" spans="1:16">
      <c r="A32" s="100" t="s">
        <v>46</v>
      </c>
      <c r="B32" s="309" t="s">
        <v>12</v>
      </c>
      <c r="C32" s="510">
        <v>97.258471999999998</v>
      </c>
      <c r="D32" s="510">
        <v>165.32592600000001</v>
      </c>
      <c r="E32" s="510">
        <v>129.83575300000001</v>
      </c>
      <c r="F32" s="510">
        <v>30.244101000000001</v>
      </c>
      <c r="G32" s="510">
        <v>0.29160000000000003</v>
      </c>
      <c r="H32" s="510">
        <v>0.29680000000000001</v>
      </c>
      <c r="I32" s="510">
        <v>21.832912</v>
      </c>
      <c r="J32" s="658">
        <v>10.344211999999999</v>
      </c>
      <c r="K32" s="658">
        <v>154.98171400000001</v>
      </c>
      <c r="L32" s="658">
        <v>5.2455540000000003</v>
      </c>
      <c r="M32" s="658">
        <v>7.2011880000000001</v>
      </c>
      <c r="N32" s="658">
        <v>17.797359</v>
      </c>
      <c r="O32" s="658">
        <v>445.08556400000003</v>
      </c>
      <c r="P32" s="266">
        <v>445.08556400000009</v>
      </c>
    </row>
    <row r="33" spans="1:16">
      <c r="A33" s="100" t="s">
        <v>47</v>
      </c>
      <c r="B33" s="309" t="s">
        <v>13</v>
      </c>
      <c r="C33" s="510">
        <v>219.68749</v>
      </c>
      <c r="D33" s="510">
        <v>118.52431199999999</v>
      </c>
      <c r="E33" s="510">
        <v>124.86230999999999</v>
      </c>
      <c r="F33" s="510">
        <v>35.790406000000004</v>
      </c>
      <c r="G33" s="510">
        <v>0.3256</v>
      </c>
      <c r="H33" s="510">
        <v>0.34581200000000001</v>
      </c>
      <c r="I33" s="510">
        <v>14.483834999999999</v>
      </c>
      <c r="J33" s="658">
        <v>7.1171829999999998</v>
      </c>
      <c r="K33" s="658">
        <v>111.407129</v>
      </c>
      <c r="L33" s="658">
        <v>6.5134489999999996</v>
      </c>
      <c r="M33" s="658">
        <v>8.1995210000000007</v>
      </c>
      <c r="N33" s="658">
        <v>21.077436000000002</v>
      </c>
      <c r="O33" s="658">
        <v>514.01976500000001</v>
      </c>
      <c r="P33" s="266">
        <v>514.01976500000001</v>
      </c>
    </row>
    <row r="34" spans="1:16">
      <c r="B34" s="511" t="s">
        <v>113</v>
      </c>
      <c r="C34" s="512">
        <v>1167.8313839999998</v>
      </c>
      <c r="D34" s="512">
        <v>1172.473111</v>
      </c>
      <c r="E34" s="512">
        <v>1605.091989</v>
      </c>
      <c r="F34" s="512">
        <v>819.77485100000001</v>
      </c>
      <c r="G34" s="512">
        <v>2.4096000000000002</v>
      </c>
      <c r="H34" s="512">
        <v>4.4165600000000005</v>
      </c>
      <c r="I34" s="512">
        <v>206.64295999999999</v>
      </c>
      <c r="J34" s="659">
        <v>90.154366999999993</v>
      </c>
      <c r="K34" s="659">
        <v>1082.3187440000002</v>
      </c>
      <c r="L34" s="659">
        <v>68.380494999999996</v>
      </c>
      <c r="M34" s="659">
        <v>150.835408</v>
      </c>
      <c r="N34" s="659">
        <v>600.55894799999999</v>
      </c>
      <c r="O34" s="659">
        <v>4978.6404550000007</v>
      </c>
      <c r="P34" s="266">
        <v>4978.6404549999997</v>
      </c>
    </row>
    <row r="38" spans="1:16">
      <c r="B38" s="90" t="s">
        <v>369</v>
      </c>
    </row>
    <row r="39" spans="1:16">
      <c r="B39" s="509"/>
      <c r="C39" s="509" t="s">
        <v>102</v>
      </c>
      <c r="D39" s="509" t="s">
        <v>103</v>
      </c>
    </row>
    <row r="40" spans="1:16">
      <c r="B40" s="309" t="s">
        <v>14</v>
      </c>
      <c r="C40" s="499">
        <v>66.12</v>
      </c>
      <c r="D40" s="499">
        <v>78.260000000000005</v>
      </c>
      <c r="E40" s="86"/>
      <c r="F40" s="86"/>
    </row>
    <row r="41" spans="1:16">
      <c r="B41" s="309" t="s">
        <v>15</v>
      </c>
      <c r="C41" s="499">
        <v>40.33</v>
      </c>
      <c r="D41" s="499">
        <v>55.85</v>
      </c>
      <c r="E41" s="86"/>
      <c r="F41" s="86"/>
    </row>
    <row r="42" spans="1:16">
      <c r="B42" s="309" t="s">
        <v>16</v>
      </c>
      <c r="C42" s="499">
        <v>33.68</v>
      </c>
      <c r="D42" s="499">
        <v>46.57</v>
      </c>
      <c r="E42" s="86"/>
      <c r="F42" s="86"/>
    </row>
    <row r="43" spans="1:16">
      <c r="B43" s="309" t="s">
        <v>17</v>
      </c>
      <c r="C43" s="499">
        <v>37.229999999999997</v>
      </c>
      <c r="D43" s="499">
        <v>47.29</v>
      </c>
      <c r="E43" s="86"/>
      <c r="F43" s="86"/>
    </row>
    <row r="44" spans="1:16">
      <c r="B44" s="309" t="s">
        <v>18</v>
      </c>
      <c r="C44" s="499">
        <v>43.01</v>
      </c>
      <c r="D44" s="499">
        <v>50.68</v>
      </c>
      <c r="E44" s="86"/>
      <c r="F44" s="86"/>
    </row>
    <row r="45" spans="1:16">
      <c r="B45" s="309" t="s">
        <v>19</v>
      </c>
      <c r="C45" s="499">
        <v>47.29</v>
      </c>
      <c r="D45" s="499">
        <v>53.85</v>
      </c>
      <c r="E45" s="86"/>
      <c r="F45" s="86"/>
    </row>
    <row r="46" spans="1:16">
      <c r="B46" s="309" t="s">
        <v>20</v>
      </c>
      <c r="C46" s="499">
        <v>43.62</v>
      </c>
      <c r="D46" s="499">
        <v>51.17</v>
      </c>
      <c r="E46" s="86"/>
      <c r="F46" s="86"/>
    </row>
    <row r="47" spans="1:16">
      <c r="B47" s="309" t="s">
        <v>21</v>
      </c>
      <c r="C47" s="499">
        <v>41.29</v>
      </c>
      <c r="D47" s="499">
        <v>49.52</v>
      </c>
      <c r="E47" s="86"/>
      <c r="F47" s="86"/>
    </row>
    <row r="48" spans="1:16">
      <c r="B48" s="309" t="s">
        <v>22</v>
      </c>
      <c r="C48" s="499">
        <v>42.3</v>
      </c>
      <c r="D48" s="499">
        <v>51.48</v>
      </c>
      <c r="E48" s="86"/>
      <c r="F48" s="86"/>
    </row>
    <row r="49" spans="2:15">
      <c r="B49" s="309" t="s">
        <v>23</v>
      </c>
      <c r="C49" s="499">
        <v>49.55</v>
      </c>
      <c r="D49" s="499">
        <v>59.74</v>
      </c>
      <c r="E49" s="86"/>
      <c r="F49" s="86"/>
    </row>
    <row r="50" spans="2:15">
      <c r="B50" s="309" t="s">
        <v>24</v>
      </c>
      <c r="C50" s="499">
        <v>55.09</v>
      </c>
      <c r="D50" s="499">
        <v>63.94</v>
      </c>
      <c r="E50" s="86"/>
      <c r="F50" s="86"/>
    </row>
    <row r="51" spans="2:15">
      <c r="B51" s="513" t="s">
        <v>25</v>
      </c>
      <c r="C51" s="514">
        <v>50.81</v>
      </c>
      <c r="D51" s="514">
        <v>64.94</v>
      </c>
      <c r="E51" s="86"/>
      <c r="F51" s="86"/>
    </row>
    <row r="52" spans="2:15" ht="3.75" customHeight="1">
      <c r="B52" s="309"/>
      <c r="C52" s="499"/>
      <c r="D52" s="499"/>
    </row>
    <row r="53" spans="2:15">
      <c r="B53" s="515"/>
      <c r="C53" s="516"/>
      <c r="D53" s="516"/>
      <c r="E53" s="86"/>
    </row>
    <row r="55" spans="2:15" ht="12.75">
      <c r="B55" s="15" t="s">
        <v>215</v>
      </c>
      <c r="C55" s="190"/>
      <c r="D55" s="190"/>
      <c r="E55" s="190"/>
      <c r="F55" s="190"/>
      <c r="G55" s="190"/>
      <c r="H55" s="190"/>
      <c r="I55" s="168"/>
      <c r="J55" s="191"/>
      <c r="K55" s="190"/>
      <c r="L55" s="190"/>
      <c r="M55" s="190"/>
      <c r="N55" s="190"/>
      <c r="O55"/>
    </row>
    <row r="56" spans="2:15" ht="12.75">
      <c r="B56" s="517"/>
      <c r="C56" s="518" t="s">
        <v>14</v>
      </c>
      <c r="D56" s="518" t="s">
        <v>15</v>
      </c>
      <c r="E56" s="518" t="s">
        <v>16</v>
      </c>
      <c r="F56" s="518" t="s">
        <v>17</v>
      </c>
      <c r="G56" s="518" t="s">
        <v>18</v>
      </c>
      <c r="H56" s="518" t="s">
        <v>19</v>
      </c>
      <c r="I56" s="518" t="s">
        <v>20</v>
      </c>
      <c r="J56" s="518" t="s">
        <v>21</v>
      </c>
      <c r="K56" s="518" t="s">
        <v>22</v>
      </c>
      <c r="L56" s="518" t="s">
        <v>23</v>
      </c>
      <c r="M56" s="518" t="s">
        <v>24</v>
      </c>
      <c r="N56" s="518" t="s">
        <v>25</v>
      </c>
      <c r="O56"/>
    </row>
    <row r="57" spans="2:15" ht="12.75">
      <c r="B57" s="519" t="s">
        <v>146</v>
      </c>
      <c r="C57" s="495">
        <v>109.46870337392318</v>
      </c>
      <c r="D57" s="495">
        <v>107.94297410918264</v>
      </c>
      <c r="E57" s="495">
        <v>107.81829235118694</v>
      </c>
      <c r="F57" s="495">
        <v>108.24561844125255</v>
      </c>
      <c r="G57" s="495">
        <v>107.57469418777031</v>
      </c>
      <c r="H57" s="495">
        <v>107.23113187587273</v>
      </c>
      <c r="I57" s="495">
        <v>105.21392399046196</v>
      </c>
      <c r="J57" s="495">
        <v>104.34469347885307</v>
      </c>
      <c r="K57" s="495">
        <v>104.73647610201805</v>
      </c>
      <c r="L57" s="495">
        <v>105.22641163710304</v>
      </c>
      <c r="M57" s="495">
        <v>108.02738698691059</v>
      </c>
      <c r="N57" s="495">
        <v>112.08055357150732</v>
      </c>
      <c r="O57"/>
    </row>
    <row r="58" spans="2:15" ht="33.75">
      <c r="B58" s="520" t="s">
        <v>147</v>
      </c>
      <c r="C58" s="521">
        <v>116</v>
      </c>
      <c r="D58" s="521">
        <v>124</v>
      </c>
      <c r="E58" s="521">
        <v>119</v>
      </c>
      <c r="F58" s="521">
        <v>117</v>
      </c>
      <c r="G58" s="521">
        <v>112</v>
      </c>
      <c r="H58" s="521">
        <v>110</v>
      </c>
      <c r="I58" s="521">
        <v>112</v>
      </c>
      <c r="J58" s="521">
        <v>111</v>
      </c>
      <c r="K58" s="521">
        <v>110</v>
      </c>
      <c r="L58" s="521">
        <v>110</v>
      </c>
      <c r="M58" s="521">
        <v>113</v>
      </c>
      <c r="N58" s="521">
        <v>121</v>
      </c>
      <c r="O58"/>
    </row>
    <row r="59" spans="2:15" ht="12.75">
      <c r="B59" s="522" t="s">
        <v>148</v>
      </c>
      <c r="C59" s="495">
        <v>92.487486162583693</v>
      </c>
      <c r="D59" s="495">
        <v>77.947003506236996</v>
      </c>
      <c r="E59" s="495">
        <v>77.97552257650797</v>
      </c>
      <c r="F59" s="495">
        <v>85.218531921502048</v>
      </c>
      <c r="G59" s="495">
        <v>91.294151480189441</v>
      </c>
      <c r="H59" s="495">
        <v>94.16824932980542</v>
      </c>
      <c r="I59" s="495">
        <v>89.689884003594898</v>
      </c>
      <c r="J59" s="495">
        <v>87.003077418050154</v>
      </c>
      <c r="K59" s="495">
        <v>86.059691902007842</v>
      </c>
      <c r="L59" s="495">
        <v>87.277681563750505</v>
      </c>
      <c r="M59" s="495">
        <v>93.075207211587497</v>
      </c>
      <c r="N59" s="495">
        <v>87.693454372779286</v>
      </c>
      <c r="O59"/>
    </row>
    <row r="60" spans="2:15" ht="33.75">
      <c r="B60" s="523" t="s">
        <v>149</v>
      </c>
      <c r="C60" s="524">
        <v>81</v>
      </c>
      <c r="D60" s="524">
        <v>67</v>
      </c>
      <c r="E60" s="524">
        <v>62</v>
      </c>
      <c r="F60" s="524">
        <v>72</v>
      </c>
      <c r="G60" s="524">
        <v>75</v>
      </c>
      <c r="H60" s="524">
        <v>81</v>
      </c>
      <c r="I60" s="524">
        <v>81</v>
      </c>
      <c r="J60" s="524">
        <v>78</v>
      </c>
      <c r="K60" s="524">
        <v>74</v>
      </c>
      <c r="L60" s="524">
        <v>73</v>
      </c>
      <c r="M60" s="524">
        <v>82</v>
      </c>
      <c r="N60" s="524">
        <v>72</v>
      </c>
      <c r="O60"/>
    </row>
    <row r="62" spans="2:15" ht="12.75">
      <c r="B62" s="273" t="s">
        <v>145</v>
      </c>
      <c r="C62" s="167"/>
      <c r="D62" s="167"/>
      <c r="E62" s="167"/>
      <c r="F62" s="167"/>
      <c r="G62" s="167"/>
      <c r="H62" s="167"/>
      <c r="I62" s="168"/>
      <c r="J62" s="169"/>
      <c r="K62" s="167"/>
      <c r="L62" s="167"/>
      <c r="M62" s="167"/>
      <c r="N62" s="167"/>
      <c r="O62"/>
    </row>
    <row r="63" spans="2:15" ht="12.75">
      <c r="B63" s="517"/>
      <c r="C63" s="518" t="s">
        <v>14</v>
      </c>
      <c r="D63" s="518" t="s">
        <v>15</v>
      </c>
      <c r="E63" s="518" t="s">
        <v>16</v>
      </c>
      <c r="F63" s="518" t="s">
        <v>17</v>
      </c>
      <c r="G63" s="518" t="s">
        <v>18</v>
      </c>
      <c r="H63" s="518" t="s">
        <v>19</v>
      </c>
      <c r="I63" s="518" t="s">
        <v>20</v>
      </c>
      <c r="J63" s="518" t="s">
        <v>21</v>
      </c>
      <c r="K63" s="518" t="s">
        <v>22</v>
      </c>
      <c r="L63" s="518" t="s">
        <v>23</v>
      </c>
      <c r="M63" s="518" t="s">
        <v>24</v>
      </c>
      <c r="N63" s="518" t="s">
        <v>25</v>
      </c>
      <c r="O63"/>
    </row>
    <row r="64" spans="2:15" ht="56.25">
      <c r="B64" s="525" t="s">
        <v>143</v>
      </c>
      <c r="C64" s="526">
        <v>5.3736155913978472</v>
      </c>
      <c r="D64" s="526">
        <v>11.415193452380949</v>
      </c>
      <c r="E64" s="526">
        <v>9.5124495289367363</v>
      </c>
      <c r="F64" s="526">
        <v>6.4528055555555603</v>
      </c>
      <c r="G64" s="526">
        <v>4.1014650537634427</v>
      </c>
      <c r="H64" s="526">
        <v>2.9331111111111099</v>
      </c>
      <c r="I64" s="526">
        <v>5.018131720430099</v>
      </c>
      <c r="J64" s="526">
        <v>6.1650403225806452</v>
      </c>
      <c r="K64" s="526">
        <v>6.8539305555555528</v>
      </c>
      <c r="L64" s="526">
        <v>7.1704435483870936</v>
      </c>
      <c r="M64" s="526">
        <v>4.1020833333333337</v>
      </c>
      <c r="N64" s="526">
        <v>7.1274462365591384</v>
      </c>
      <c r="O64"/>
    </row>
    <row r="65" spans="2:15" ht="56.25">
      <c r="B65" s="523" t="s">
        <v>144</v>
      </c>
      <c r="C65" s="527">
        <v>6.7740591397849448</v>
      </c>
      <c r="D65" s="527">
        <v>3.9763505747126455</v>
      </c>
      <c r="E65" s="527">
        <v>3.7746433378196493</v>
      </c>
      <c r="F65" s="527">
        <v>3.3787083333333361</v>
      </c>
      <c r="G65" s="527">
        <v>3.41</v>
      </c>
      <c r="H65" s="527">
        <v>3.5196236559139784</v>
      </c>
      <c r="I65" s="527">
        <v>2.6781317204301098</v>
      </c>
      <c r="J65" s="527">
        <v>1.9200672043010731</v>
      </c>
      <c r="K65" s="527">
        <v>2.4545972222222208</v>
      </c>
      <c r="L65" s="527">
        <v>2.9677553763440856</v>
      </c>
      <c r="M65" s="527">
        <v>4.7926005747126421</v>
      </c>
      <c r="N65" s="527">
        <v>7.1312500000000014</v>
      </c>
      <c r="O65"/>
    </row>
    <row r="67" spans="2:15" ht="12.75">
      <c r="B67" s="15" t="s">
        <v>140</v>
      </c>
      <c r="C67"/>
      <c r="D67"/>
    </row>
    <row r="68" spans="2:15" ht="90">
      <c r="B68" s="528" t="s">
        <v>115</v>
      </c>
      <c r="C68" s="656" t="s">
        <v>141</v>
      </c>
      <c r="D68" s="656" t="s">
        <v>142</v>
      </c>
    </row>
    <row r="69" spans="2:15">
      <c r="B69" s="529" t="s">
        <v>370</v>
      </c>
      <c r="C69" s="530">
        <v>40</v>
      </c>
      <c r="D69" s="531">
        <v>60</v>
      </c>
    </row>
    <row r="70" spans="2:15">
      <c r="B70" s="529" t="s">
        <v>371</v>
      </c>
      <c r="C70" s="530">
        <v>66</v>
      </c>
      <c r="D70" s="531">
        <v>34</v>
      </c>
    </row>
    <row r="71" spans="2:15">
      <c r="B71" s="529" t="s">
        <v>372</v>
      </c>
      <c r="C71" s="530">
        <v>58</v>
      </c>
      <c r="D71" s="531">
        <v>42</v>
      </c>
    </row>
    <row r="72" spans="2:15">
      <c r="B72" s="529" t="s">
        <v>373</v>
      </c>
      <c r="C72" s="530">
        <v>51</v>
      </c>
      <c r="D72" s="531">
        <v>49</v>
      </c>
    </row>
    <row r="73" spans="2:15">
      <c r="B73" s="529" t="s">
        <v>374</v>
      </c>
      <c r="C73" s="530">
        <v>35</v>
      </c>
      <c r="D73" s="531">
        <v>65</v>
      </c>
    </row>
    <row r="74" spans="2:15">
      <c r="B74" s="529" t="s">
        <v>375</v>
      </c>
      <c r="C74" s="530">
        <v>30</v>
      </c>
      <c r="D74" s="531">
        <v>70</v>
      </c>
    </row>
    <row r="75" spans="2:15">
      <c r="B75" s="529" t="s">
        <v>376</v>
      </c>
      <c r="C75" s="530">
        <v>56</v>
      </c>
      <c r="D75" s="531">
        <v>44</v>
      </c>
    </row>
    <row r="76" spans="2:15">
      <c r="B76" s="529" t="s">
        <v>377</v>
      </c>
      <c r="C76" s="530">
        <v>59</v>
      </c>
      <c r="D76" s="531">
        <v>41</v>
      </c>
    </row>
    <row r="77" spans="2:15">
      <c r="B77" s="529" t="s">
        <v>378</v>
      </c>
      <c r="C77" s="530">
        <v>54</v>
      </c>
      <c r="D77" s="531">
        <v>46</v>
      </c>
    </row>
    <row r="78" spans="2:15">
      <c r="B78" s="529" t="s">
        <v>379</v>
      </c>
      <c r="C78" s="530">
        <v>48</v>
      </c>
      <c r="D78" s="531">
        <v>52</v>
      </c>
    </row>
    <row r="79" spans="2:15">
      <c r="B79" s="529" t="s">
        <v>380</v>
      </c>
      <c r="C79" s="530">
        <v>39</v>
      </c>
      <c r="D79" s="531">
        <v>61</v>
      </c>
    </row>
    <row r="80" spans="2:15">
      <c r="B80" s="532" t="s">
        <v>381</v>
      </c>
      <c r="C80" s="533">
        <v>43</v>
      </c>
      <c r="D80" s="534">
        <v>57</v>
      </c>
    </row>
  </sheetData>
  <phoneticPr fontId="0" type="noConversion"/>
  <hyperlinks>
    <hyperlink ref="B3" location="Indice!A1" display="Indice!A1"/>
  </hyperlinks>
  <pageMargins left="0.39370078740157483" right="0.75" top="0.39370078740157483" bottom="0.78740157480314965" header="0" footer="0"/>
  <pageSetup paperSize="9" fitToHeight="0" orientation="portrait" verticalDpi="4294967292" r:id="rId1"/>
  <headerFooter alignWithMargins="0"/>
  <ignoredErrors>
    <ignoredError sqref="P7:P18" formulaRange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121"/>
  <sheetViews>
    <sheetView showGridLines="0" showRowColHeaders="0" topLeftCell="A28" workbookViewId="0">
      <selection activeCell="K48" sqref="K48"/>
    </sheetView>
  </sheetViews>
  <sheetFormatPr baseColWidth="10" defaultRowHeight="12.75"/>
  <cols>
    <col min="1" max="1" width="2.7109375" customWidth="1"/>
  </cols>
  <sheetData>
    <row r="1" spans="2:9" ht="21.6" customHeight="1">
      <c r="I1" s="95" t="s">
        <v>79</v>
      </c>
    </row>
    <row r="2" spans="2:9" ht="15" customHeight="1">
      <c r="I2" s="18" t="s">
        <v>339</v>
      </c>
    </row>
    <row r="3" spans="2:9" ht="19.899999999999999" customHeight="1">
      <c r="B3" s="21" t="str">
        <f>Indice!C4</f>
        <v>Mercados eléctricos</v>
      </c>
    </row>
    <row r="4" spans="2:9" ht="9.6" customHeight="1">
      <c r="B4" s="89"/>
    </row>
    <row r="5" spans="2:9" s="535" customFormat="1" ht="11.25">
      <c r="B5" s="89" t="s">
        <v>299</v>
      </c>
    </row>
    <row r="6" spans="2:9" s="535" customFormat="1" ht="11.25">
      <c r="B6" s="549"/>
      <c r="C6" s="549"/>
      <c r="D6" s="549"/>
      <c r="E6" s="550" t="s">
        <v>255</v>
      </c>
      <c r="F6" s="549"/>
      <c r="G6" s="549"/>
      <c r="H6" s="549"/>
      <c r="I6" s="549"/>
    </row>
    <row r="7" spans="2:9" s="535" customFormat="1" ht="11.25">
      <c r="B7" s="551"/>
      <c r="C7" s="551"/>
      <c r="D7" s="552" t="s">
        <v>256</v>
      </c>
      <c r="E7" s="552" t="s">
        <v>257</v>
      </c>
      <c r="F7" s="552" t="s">
        <v>258</v>
      </c>
      <c r="G7" s="552" t="s">
        <v>259</v>
      </c>
      <c r="H7" s="552" t="s">
        <v>260</v>
      </c>
      <c r="I7" s="552" t="s">
        <v>258</v>
      </c>
    </row>
    <row r="8" spans="2:9" s="535" customFormat="1" ht="11.25">
      <c r="B8" s="551"/>
      <c r="C8" s="551"/>
      <c r="D8" s="552" t="s">
        <v>261</v>
      </c>
      <c r="E8" s="552" t="s">
        <v>345</v>
      </c>
      <c r="F8" s="552" t="s">
        <v>262</v>
      </c>
      <c r="G8" s="552"/>
      <c r="H8" s="552"/>
      <c r="I8" s="552" t="s">
        <v>263</v>
      </c>
    </row>
    <row r="9" spans="2:9" s="535" customFormat="1" ht="11.25">
      <c r="B9" s="551"/>
      <c r="C9" s="551"/>
      <c r="D9" s="553"/>
      <c r="E9" s="552"/>
      <c r="F9" s="552" t="s">
        <v>264</v>
      </c>
      <c r="G9" s="551"/>
      <c r="H9" s="551"/>
      <c r="I9" s="551"/>
    </row>
    <row r="10" spans="2:9" s="535" customFormat="1" ht="11.25">
      <c r="B10" s="554"/>
      <c r="C10" s="554"/>
      <c r="D10" s="555" t="s">
        <v>265</v>
      </c>
      <c r="E10" s="555" t="s">
        <v>265</v>
      </c>
      <c r="F10" s="555" t="s">
        <v>265</v>
      </c>
      <c r="G10" s="555" t="s">
        <v>265</v>
      </c>
      <c r="H10" s="555" t="s">
        <v>265</v>
      </c>
      <c r="I10" s="555" t="s">
        <v>265</v>
      </c>
    </row>
    <row r="11" spans="2:9" s="535" customFormat="1" ht="11.25">
      <c r="B11" s="662">
        <v>42370</v>
      </c>
      <c r="C11" s="664" t="s">
        <v>39</v>
      </c>
      <c r="D11" s="537">
        <v>31.57</v>
      </c>
      <c r="E11" s="537">
        <v>46.47</v>
      </c>
      <c r="F11" s="537">
        <v>29.04</v>
      </c>
      <c r="G11" s="537">
        <v>29.85</v>
      </c>
      <c r="H11" s="537">
        <v>36.53</v>
      </c>
      <c r="I11" s="537">
        <v>33.6</v>
      </c>
    </row>
    <row r="12" spans="2:9" s="535" customFormat="1" ht="11.25">
      <c r="B12" s="662">
        <v>42401</v>
      </c>
      <c r="C12" s="664" t="s">
        <v>40</v>
      </c>
      <c r="D12" s="537">
        <v>25.19</v>
      </c>
      <c r="E12" s="537">
        <v>36.97</v>
      </c>
      <c r="F12" s="537">
        <v>21.99</v>
      </c>
      <c r="G12" s="537">
        <v>19.940000000000001</v>
      </c>
      <c r="H12" s="537">
        <v>27.5</v>
      </c>
      <c r="I12" s="537">
        <v>25.53</v>
      </c>
    </row>
    <row r="13" spans="2:9" s="535" customFormat="1" ht="11.25">
      <c r="B13" s="662">
        <v>42430</v>
      </c>
      <c r="C13" s="664" t="s">
        <v>41</v>
      </c>
      <c r="D13" s="537">
        <v>26.13</v>
      </c>
      <c r="E13" s="537">
        <v>35.22</v>
      </c>
      <c r="F13" s="537">
        <v>24.31</v>
      </c>
      <c r="G13" s="537">
        <v>21.92</v>
      </c>
      <c r="H13" s="537">
        <v>27.8</v>
      </c>
      <c r="I13" s="537">
        <v>27.1</v>
      </c>
    </row>
    <row r="14" spans="2:9" s="535" customFormat="1" ht="11.25">
      <c r="B14" s="662">
        <v>42461</v>
      </c>
      <c r="C14" s="664" t="s">
        <v>42</v>
      </c>
      <c r="D14" s="537">
        <v>25.32</v>
      </c>
      <c r="E14" s="537">
        <v>31.99</v>
      </c>
      <c r="F14" s="537">
        <v>24.21</v>
      </c>
      <c r="G14" s="537">
        <v>22.12</v>
      </c>
      <c r="H14" s="537">
        <v>24.11</v>
      </c>
      <c r="I14" s="537">
        <v>25.48</v>
      </c>
    </row>
    <row r="15" spans="2:9" s="535" customFormat="1" ht="11.25">
      <c r="B15" s="662">
        <v>42491</v>
      </c>
      <c r="C15" s="664" t="s">
        <v>41</v>
      </c>
      <c r="D15" s="537">
        <v>27.19</v>
      </c>
      <c r="E15" s="537">
        <v>34.78</v>
      </c>
      <c r="F15" s="537">
        <v>22.54</v>
      </c>
      <c r="G15" s="537">
        <v>23.21</v>
      </c>
      <c r="H15" s="537">
        <v>25.77</v>
      </c>
      <c r="I15" s="537">
        <v>24.27</v>
      </c>
    </row>
    <row r="16" spans="2:9" s="535" customFormat="1" ht="11.25">
      <c r="B16" s="662">
        <v>42522</v>
      </c>
      <c r="C16" s="664" t="s">
        <v>43</v>
      </c>
      <c r="D16" s="537">
        <v>32.590000000000003</v>
      </c>
      <c r="E16" s="537">
        <v>36.79</v>
      </c>
      <c r="F16" s="537">
        <v>27.69</v>
      </c>
      <c r="G16" s="537">
        <v>26.53</v>
      </c>
      <c r="H16" s="537">
        <v>38.9</v>
      </c>
      <c r="I16" s="537">
        <v>28.01</v>
      </c>
    </row>
    <row r="17" spans="2:9" s="535" customFormat="1" ht="11.25">
      <c r="B17" s="662">
        <v>42552</v>
      </c>
      <c r="C17" s="664" t="s">
        <v>245</v>
      </c>
      <c r="D17" s="537">
        <v>33.08</v>
      </c>
      <c r="E17" s="537">
        <v>42.85</v>
      </c>
      <c r="F17" s="537">
        <v>27.19</v>
      </c>
      <c r="G17" s="537">
        <v>25.34</v>
      </c>
      <c r="H17" s="537">
        <v>40.53</v>
      </c>
      <c r="I17" s="537">
        <v>30.11</v>
      </c>
    </row>
    <row r="18" spans="2:9" s="535" customFormat="1" ht="11.25">
      <c r="B18" s="662">
        <v>42583</v>
      </c>
      <c r="C18" s="664" t="s">
        <v>42</v>
      </c>
      <c r="D18" s="537">
        <v>28.36</v>
      </c>
      <c r="E18" s="537">
        <v>37.08</v>
      </c>
      <c r="F18" s="537">
        <v>27.18</v>
      </c>
      <c r="G18" s="537">
        <v>25.18</v>
      </c>
      <c r="H18" s="537">
        <v>41.16</v>
      </c>
      <c r="I18" s="537">
        <v>29.69</v>
      </c>
    </row>
    <row r="19" spans="2:9" s="535" customFormat="1" ht="11.25">
      <c r="B19" s="662">
        <v>42614</v>
      </c>
      <c r="C19" s="664" t="s">
        <v>44</v>
      </c>
      <c r="D19" s="537">
        <v>32.85</v>
      </c>
      <c r="E19" s="537">
        <v>42.89</v>
      </c>
      <c r="F19" s="537">
        <v>30.49</v>
      </c>
      <c r="G19" s="537">
        <v>25.19</v>
      </c>
      <c r="H19" s="537">
        <v>43.59</v>
      </c>
      <c r="I19" s="537">
        <v>37.188000000000002</v>
      </c>
    </row>
    <row r="20" spans="2:9" s="535" customFormat="1" ht="11.25">
      <c r="B20" s="662">
        <v>42644</v>
      </c>
      <c r="C20" s="664" t="s">
        <v>45</v>
      </c>
      <c r="D20" s="537">
        <v>38</v>
      </c>
      <c r="E20" s="537">
        <v>53.08</v>
      </c>
      <c r="F20" s="537">
        <v>37.130000000000003</v>
      </c>
      <c r="G20" s="537">
        <v>32.78</v>
      </c>
      <c r="H20" s="537">
        <v>52.83</v>
      </c>
      <c r="I20" s="537">
        <v>55.14</v>
      </c>
    </row>
    <row r="21" spans="2:9" s="535" customFormat="1" ht="11.25">
      <c r="B21" s="662">
        <v>42675</v>
      </c>
      <c r="C21" s="664" t="s">
        <v>46</v>
      </c>
      <c r="D21" s="537">
        <v>42.85</v>
      </c>
      <c r="E21" s="537">
        <v>58.33</v>
      </c>
      <c r="F21" s="537">
        <v>38.22</v>
      </c>
      <c r="G21" s="537">
        <v>38.83</v>
      </c>
      <c r="H21" s="537">
        <v>56.13</v>
      </c>
      <c r="I21" s="537">
        <v>65.14</v>
      </c>
    </row>
    <row r="22" spans="2:9" s="535" customFormat="1" ht="11.25">
      <c r="B22" s="662">
        <v>42705</v>
      </c>
      <c r="C22" s="664" t="s">
        <v>47</v>
      </c>
      <c r="D22" s="537">
        <v>43.49</v>
      </c>
      <c r="E22" s="537">
        <v>56.44</v>
      </c>
      <c r="F22" s="537">
        <v>37.479999999999997</v>
      </c>
      <c r="G22" s="537">
        <v>31.79</v>
      </c>
      <c r="H22" s="537">
        <v>60.49</v>
      </c>
      <c r="I22" s="537">
        <v>59.26</v>
      </c>
    </row>
    <row r="23" spans="2:9" s="535" customFormat="1" ht="11.25">
      <c r="B23" s="662">
        <v>42736</v>
      </c>
      <c r="C23" s="664" t="s">
        <v>39</v>
      </c>
      <c r="D23" s="537">
        <v>50.77</v>
      </c>
      <c r="E23" s="537">
        <v>72.239999999999995</v>
      </c>
      <c r="F23" s="537">
        <v>52.37</v>
      </c>
      <c r="G23" s="537">
        <v>30.81</v>
      </c>
      <c r="H23" s="537">
        <v>71.489999999999995</v>
      </c>
      <c r="I23" s="537">
        <v>78</v>
      </c>
    </row>
    <row r="24" spans="2:9" s="535" customFormat="1" ht="11.25">
      <c r="B24" s="662">
        <v>42767</v>
      </c>
      <c r="C24" s="664" t="s">
        <v>40</v>
      </c>
      <c r="D24" s="537">
        <v>43.06</v>
      </c>
      <c r="E24" s="537">
        <v>55.54</v>
      </c>
      <c r="F24" s="537">
        <v>39.700000000000003</v>
      </c>
      <c r="G24" s="537">
        <v>32.28</v>
      </c>
      <c r="H24" s="537">
        <v>51.74</v>
      </c>
      <c r="I24" s="537">
        <v>51.16</v>
      </c>
    </row>
    <row r="25" spans="2:9" s="535" customFormat="1" ht="11.25">
      <c r="B25" s="662">
        <v>42795</v>
      </c>
      <c r="C25" s="664" t="s">
        <v>41</v>
      </c>
      <c r="D25" s="537">
        <v>34.520000000000003</v>
      </c>
      <c r="E25" s="537">
        <v>44.46</v>
      </c>
      <c r="F25" s="537">
        <v>31.7</v>
      </c>
      <c r="G25" s="537">
        <v>30.4</v>
      </c>
      <c r="H25" s="537">
        <v>43.19</v>
      </c>
      <c r="I25" s="537">
        <v>35.42</v>
      </c>
    </row>
    <row r="26" spans="2:9" s="535" customFormat="1" ht="11.25">
      <c r="B26" s="662">
        <v>42826</v>
      </c>
      <c r="C26" s="664" t="s">
        <v>42</v>
      </c>
      <c r="D26" s="537">
        <v>35.369999999999997</v>
      </c>
      <c r="E26" s="537">
        <v>42.86</v>
      </c>
      <c r="F26" s="537">
        <v>28.87</v>
      </c>
      <c r="G26" s="537">
        <v>29.23</v>
      </c>
      <c r="H26" s="537">
        <v>43.69</v>
      </c>
      <c r="I26" s="537">
        <v>34.770000000000003</v>
      </c>
    </row>
    <row r="27" spans="2:9" s="535" customFormat="1" ht="11.25">
      <c r="B27" s="662">
        <v>42856</v>
      </c>
      <c r="C27" s="664" t="s">
        <v>41</v>
      </c>
      <c r="D27" s="537">
        <v>35.06</v>
      </c>
      <c r="E27" s="537">
        <v>43.06</v>
      </c>
      <c r="F27" s="537">
        <v>30.46</v>
      </c>
      <c r="G27" s="537">
        <v>28.46</v>
      </c>
      <c r="H27" s="537">
        <v>47.11</v>
      </c>
      <c r="I27" s="537">
        <v>34.229999999999997</v>
      </c>
    </row>
    <row r="28" spans="2:9" s="535" customFormat="1" ht="11.25">
      <c r="B28" s="662">
        <v>42887</v>
      </c>
      <c r="C28" s="664" t="s">
        <v>43</v>
      </c>
      <c r="D28" s="537">
        <v>33.24</v>
      </c>
      <c r="E28" s="537">
        <v>48.86</v>
      </c>
      <c r="F28" s="537">
        <v>30</v>
      </c>
      <c r="G28" s="537">
        <v>24.61</v>
      </c>
      <c r="H28" s="537">
        <v>50.22</v>
      </c>
      <c r="I28" s="537">
        <v>32.700000000000003</v>
      </c>
    </row>
    <row r="29" spans="2:9" s="535" customFormat="1" ht="11.25">
      <c r="B29" s="662">
        <v>42917</v>
      </c>
      <c r="C29" s="664" t="s">
        <v>245</v>
      </c>
      <c r="D29" s="537">
        <v>34.520000000000003</v>
      </c>
      <c r="E29" s="537">
        <v>50.31</v>
      </c>
      <c r="F29" s="537">
        <v>33.01</v>
      </c>
      <c r="G29" s="537">
        <v>26.37</v>
      </c>
      <c r="H29" s="537">
        <v>48.63</v>
      </c>
      <c r="I29" s="537">
        <v>34.64</v>
      </c>
    </row>
    <row r="30" spans="2:9" s="535" customFormat="1" ht="11.25">
      <c r="B30" s="662">
        <v>42948</v>
      </c>
      <c r="C30" s="664" t="s">
        <v>42</v>
      </c>
      <c r="D30" s="537">
        <v>33.049999999999997</v>
      </c>
      <c r="E30" s="537">
        <v>55.77</v>
      </c>
      <c r="F30" s="537">
        <v>30.85</v>
      </c>
      <c r="G30" s="537">
        <v>27.58</v>
      </c>
      <c r="H30" s="537">
        <v>47.46</v>
      </c>
      <c r="I30" s="537">
        <v>32.020000000000003</v>
      </c>
    </row>
    <row r="31" spans="2:9" s="535" customFormat="1" ht="11.25">
      <c r="B31" s="662">
        <v>42979</v>
      </c>
      <c r="C31" s="664" t="s">
        <v>44</v>
      </c>
      <c r="D31" s="537">
        <v>38.76</v>
      </c>
      <c r="E31" s="537">
        <v>48.59</v>
      </c>
      <c r="F31" s="537">
        <v>34.35</v>
      </c>
      <c r="G31" s="537">
        <v>31.59</v>
      </c>
      <c r="H31" s="537">
        <v>49.15</v>
      </c>
      <c r="I31" s="537">
        <v>36.950000000000003</v>
      </c>
    </row>
    <row r="32" spans="2:9" s="535" customFormat="1" ht="11.25">
      <c r="B32" s="662">
        <v>43009</v>
      </c>
      <c r="C32" s="664" t="s">
        <v>45</v>
      </c>
      <c r="D32" s="537">
        <v>39.880000000000003</v>
      </c>
      <c r="E32" s="537">
        <v>54.66</v>
      </c>
      <c r="F32" s="537">
        <v>28.25</v>
      </c>
      <c r="G32" s="537">
        <v>28.65</v>
      </c>
      <c r="H32" s="537">
        <v>56.77</v>
      </c>
      <c r="I32" s="537">
        <v>49.68</v>
      </c>
    </row>
    <row r="33" spans="2:12" s="535" customFormat="1" ht="11.25">
      <c r="B33" s="662">
        <v>43040</v>
      </c>
      <c r="C33" s="664" t="s">
        <v>46</v>
      </c>
      <c r="D33" s="537">
        <v>47.27</v>
      </c>
      <c r="E33" s="537">
        <v>65.77</v>
      </c>
      <c r="F33" s="537">
        <v>40.369999999999997</v>
      </c>
      <c r="G33" s="537">
        <v>32.270000000000003</v>
      </c>
      <c r="H33" s="537">
        <v>59.19</v>
      </c>
      <c r="I33" s="537">
        <v>63.43</v>
      </c>
    </row>
    <row r="34" spans="2:12" s="535" customFormat="1" ht="11.25">
      <c r="B34" s="663">
        <v>43070</v>
      </c>
      <c r="C34" s="665" t="s">
        <v>47</v>
      </c>
      <c r="D34" s="556">
        <v>46.48</v>
      </c>
      <c r="E34" s="556">
        <v>65.099999999999994</v>
      </c>
      <c r="F34" s="556">
        <v>30.77</v>
      </c>
      <c r="G34" s="556">
        <v>30.92</v>
      </c>
      <c r="H34" s="556">
        <v>57.940470430107503</v>
      </c>
      <c r="I34" s="556">
        <v>56.77</v>
      </c>
    </row>
    <row r="35" spans="2:12" s="535" customFormat="1" ht="11.25"/>
    <row r="36" spans="2:12" s="535" customFormat="1" ht="11.25">
      <c r="B36" s="89"/>
    </row>
    <row r="37" spans="2:12" s="535" customFormat="1" ht="11.25">
      <c r="B37" s="89" t="s">
        <v>300</v>
      </c>
    </row>
    <row r="38" spans="2:12" s="535" customFormat="1" ht="10.15" customHeight="1">
      <c r="B38" s="557"/>
      <c r="C38" s="558" t="s">
        <v>266</v>
      </c>
      <c r="D38" s="558"/>
      <c r="E38" s="558"/>
      <c r="F38" s="558"/>
      <c r="G38" s="558"/>
      <c r="H38" s="558"/>
      <c r="I38" s="558"/>
      <c r="J38" s="558"/>
      <c r="K38" s="558"/>
      <c r="L38" s="536"/>
    </row>
    <row r="39" spans="2:12" s="535" customFormat="1" ht="33.75">
      <c r="B39" s="563" t="s">
        <v>36</v>
      </c>
      <c r="C39" s="564" t="s">
        <v>267</v>
      </c>
      <c r="D39" s="564" t="s">
        <v>268</v>
      </c>
      <c r="E39" s="564" t="s">
        <v>30</v>
      </c>
      <c r="F39" s="564" t="s">
        <v>34</v>
      </c>
      <c r="G39" s="564" t="s">
        <v>31</v>
      </c>
      <c r="H39" s="564" t="s">
        <v>269</v>
      </c>
      <c r="I39" s="564" t="s">
        <v>239</v>
      </c>
      <c r="J39" s="564" t="s">
        <v>270</v>
      </c>
      <c r="K39" s="564" t="s">
        <v>271</v>
      </c>
      <c r="L39" s="619" t="s">
        <v>26</v>
      </c>
    </row>
    <row r="40" spans="2:12" s="535" customFormat="1" ht="11.25">
      <c r="B40" s="559">
        <v>2012</v>
      </c>
      <c r="C40" s="560">
        <v>129.9352769299</v>
      </c>
      <c r="D40" s="560">
        <v>0</v>
      </c>
      <c r="E40" s="560">
        <v>50.978784639300002</v>
      </c>
      <c r="F40" s="560">
        <v>60.242896654200003</v>
      </c>
      <c r="G40" s="560">
        <v>59.728704239800003</v>
      </c>
      <c r="H40" s="560">
        <v>60.455810055900002</v>
      </c>
      <c r="I40" s="560">
        <v>230.65816043789999</v>
      </c>
      <c r="J40" s="560">
        <v>39.682864598400002</v>
      </c>
      <c r="K40" s="560" t="s">
        <v>134</v>
      </c>
      <c r="L40" s="620">
        <v>38.000734067099998</v>
      </c>
    </row>
    <row r="41" spans="2:12" s="535" customFormat="1" ht="11.25">
      <c r="B41" s="559">
        <v>2013</v>
      </c>
      <c r="C41" s="560">
        <v>127.3998389811</v>
      </c>
      <c r="D41" s="560">
        <v>0</v>
      </c>
      <c r="E41" s="560">
        <v>50.546098622400002</v>
      </c>
      <c r="F41" s="560">
        <v>60.097325058800003</v>
      </c>
      <c r="G41" s="560">
        <v>62.506538852200002</v>
      </c>
      <c r="H41" s="560">
        <v>54.139497677599998</v>
      </c>
      <c r="I41" s="560">
        <v>231.05566993190001</v>
      </c>
      <c r="J41" s="560">
        <v>36.935687351399999</v>
      </c>
      <c r="K41" s="560" t="s">
        <v>134</v>
      </c>
      <c r="L41" s="620">
        <v>50.732757870100002</v>
      </c>
    </row>
    <row r="42" spans="2:12" s="535" customFormat="1" ht="11.25">
      <c r="B42" s="559">
        <v>2014</v>
      </c>
      <c r="C42" s="560">
        <v>117.62448677250001</v>
      </c>
      <c r="D42" s="560">
        <v>0</v>
      </c>
      <c r="E42" s="560">
        <v>45.3547684905</v>
      </c>
      <c r="F42" s="560">
        <v>54.945889131100003</v>
      </c>
      <c r="G42" s="560">
        <v>58.234480992599998</v>
      </c>
      <c r="H42" s="560">
        <v>26.621265400399999</v>
      </c>
      <c r="I42" s="560">
        <v>195.4720886005</v>
      </c>
      <c r="J42" s="560">
        <v>34.106927755800001</v>
      </c>
      <c r="K42" s="560">
        <v>55.7928387097</v>
      </c>
      <c r="L42" s="620">
        <v>48.416887260400003</v>
      </c>
    </row>
    <row r="43" spans="2:12" s="535" customFormat="1" ht="11.25">
      <c r="B43" s="559">
        <v>2015</v>
      </c>
      <c r="C43" s="560">
        <v>155.98383760109999</v>
      </c>
      <c r="D43" s="560">
        <v>0</v>
      </c>
      <c r="E43" s="560">
        <v>53.7316243665</v>
      </c>
      <c r="F43" s="560">
        <v>62.315380712100001</v>
      </c>
      <c r="G43" s="560">
        <v>63.708561676499997</v>
      </c>
      <c r="H43" s="560">
        <v>61.8708312686</v>
      </c>
      <c r="I43" s="560">
        <v>110.7490891737</v>
      </c>
      <c r="J43" s="560">
        <v>23.731155237100001</v>
      </c>
      <c r="K43" s="560">
        <v>57.4254622642</v>
      </c>
      <c r="L43" s="620">
        <v>44.331474184999998</v>
      </c>
    </row>
    <row r="44" spans="2:12" s="535" customFormat="1" ht="11.25">
      <c r="B44" s="559">
        <v>2016</v>
      </c>
      <c r="C44" s="560">
        <v>78.866478498899994</v>
      </c>
      <c r="D44" s="560">
        <v>0</v>
      </c>
      <c r="E44" s="560">
        <v>43.031006454600004</v>
      </c>
      <c r="F44" s="560">
        <v>47.769459465499999</v>
      </c>
      <c r="G44" s="560">
        <v>50.177987674100002</v>
      </c>
      <c r="H44" s="560">
        <v>26.191254175499999</v>
      </c>
      <c r="I44" s="560">
        <v>101.2683265262</v>
      </c>
      <c r="J44" s="560">
        <v>19.989477578599999</v>
      </c>
      <c r="K44" s="560">
        <v>47.183487972499996</v>
      </c>
      <c r="L44" s="620">
        <v>42.1150312089</v>
      </c>
    </row>
    <row r="45" spans="2:12" s="535" customFormat="1" ht="11.25">
      <c r="B45" s="561">
        <v>2017</v>
      </c>
      <c r="C45" s="562">
        <v>81.497332707699996</v>
      </c>
      <c r="D45" s="562">
        <v>0</v>
      </c>
      <c r="E45" s="562">
        <v>54.786908979099998</v>
      </c>
      <c r="F45" s="562">
        <v>66.526617814900007</v>
      </c>
      <c r="G45" s="562">
        <v>64.288812664800005</v>
      </c>
      <c r="H45" s="562">
        <v>0</v>
      </c>
      <c r="I45" s="562">
        <v>119.10616893850001</v>
      </c>
      <c r="J45" s="562">
        <v>18.139946663500002</v>
      </c>
      <c r="K45" s="562">
        <v>52.0329967638</v>
      </c>
      <c r="L45" s="620">
        <v>51.560166528000003</v>
      </c>
    </row>
    <row r="46" spans="2:12" s="535" customFormat="1" ht="11.25"/>
    <row r="47" spans="2:12" s="535" customFormat="1" ht="11.25">
      <c r="B47" s="89" t="s">
        <v>298</v>
      </c>
    </row>
    <row r="48" spans="2:12" s="535" customFormat="1" ht="11.25">
      <c r="B48" s="565"/>
      <c r="C48" s="565"/>
      <c r="D48" s="573" t="s">
        <v>272</v>
      </c>
      <c r="E48" s="565" t="s">
        <v>26</v>
      </c>
      <c r="F48" s="565" t="s">
        <v>273</v>
      </c>
      <c r="G48" s="565"/>
    </row>
    <row r="49" spans="2:7" s="535" customFormat="1" ht="11.25">
      <c r="B49" s="571" t="s">
        <v>39</v>
      </c>
      <c r="C49" s="569">
        <v>42736</v>
      </c>
      <c r="D49" s="546">
        <v>147.404</v>
      </c>
      <c r="E49" s="537">
        <v>71.490752688171995</v>
      </c>
      <c r="F49" s="547">
        <f>D49-E49</f>
        <v>75.913247311828002</v>
      </c>
      <c r="G49" s="541"/>
    </row>
    <row r="50" spans="2:7" s="535" customFormat="1" ht="11.25">
      <c r="B50" s="571" t="s">
        <v>40</v>
      </c>
      <c r="C50" s="569">
        <v>42767</v>
      </c>
      <c r="D50" s="546">
        <v>122.252</v>
      </c>
      <c r="E50" s="537">
        <v>51.740282738095203</v>
      </c>
      <c r="F50" s="547">
        <f t="shared" ref="F50:F60" si="0">D50-E50</f>
        <v>70.511717261904792</v>
      </c>
      <c r="G50" s="541"/>
    </row>
    <row r="51" spans="2:7" s="535" customFormat="1" ht="11.25">
      <c r="B51" s="571" t="s">
        <v>41</v>
      </c>
      <c r="C51" s="569">
        <v>42795</v>
      </c>
      <c r="D51" s="546">
        <v>111.205</v>
      </c>
      <c r="E51" s="537">
        <v>43.193041722745598</v>
      </c>
      <c r="F51" s="547">
        <f t="shared" si="0"/>
        <v>68.011958277254394</v>
      </c>
      <c r="G51" s="541"/>
    </row>
    <row r="52" spans="2:7" s="535" customFormat="1" ht="11.25">
      <c r="B52" s="571" t="s">
        <v>42</v>
      </c>
      <c r="C52" s="569">
        <v>42826</v>
      </c>
      <c r="D52" s="548">
        <v>111.242</v>
      </c>
      <c r="E52" s="537">
        <v>43.687680555555602</v>
      </c>
      <c r="F52" s="547">
        <f t="shared" si="0"/>
        <v>67.554319444444403</v>
      </c>
      <c r="G52" s="541"/>
    </row>
    <row r="53" spans="2:7" s="535" customFormat="1" ht="11.25">
      <c r="B53" s="571" t="s">
        <v>41</v>
      </c>
      <c r="C53" s="569">
        <v>42856</v>
      </c>
      <c r="D53" s="548">
        <v>112.542</v>
      </c>
      <c r="E53" s="537">
        <v>47.111451612903203</v>
      </c>
      <c r="F53" s="547">
        <f t="shared" si="0"/>
        <v>65.430548387096792</v>
      </c>
      <c r="G53" s="541"/>
    </row>
    <row r="54" spans="2:7" s="535" customFormat="1" ht="11.25">
      <c r="B54" s="571" t="s">
        <v>43</v>
      </c>
      <c r="C54" s="569">
        <v>42887</v>
      </c>
      <c r="D54" s="548">
        <v>114.307</v>
      </c>
      <c r="E54" s="537">
        <v>50.218625000000003</v>
      </c>
      <c r="F54" s="547">
        <f t="shared" si="0"/>
        <v>64.088374999999999</v>
      </c>
      <c r="G54" s="541"/>
    </row>
    <row r="55" spans="2:7" s="535" customFormat="1" ht="11.25">
      <c r="B55" s="571" t="s">
        <v>43</v>
      </c>
      <c r="C55" s="569">
        <v>42917</v>
      </c>
      <c r="D55" s="548">
        <v>113.044</v>
      </c>
      <c r="E55" s="537">
        <v>48.634247311827998</v>
      </c>
      <c r="F55" s="547">
        <f t="shared" si="0"/>
        <v>64.409752688172006</v>
      </c>
      <c r="G55" s="541"/>
    </row>
    <row r="56" spans="2:7" s="535" customFormat="1" ht="11.25">
      <c r="B56" s="571" t="s">
        <v>42</v>
      </c>
      <c r="C56" s="569">
        <v>42948</v>
      </c>
      <c r="D56" s="548">
        <v>113.056</v>
      </c>
      <c r="E56" s="537">
        <v>47.4580913978495</v>
      </c>
      <c r="F56" s="547">
        <f t="shared" si="0"/>
        <v>65.597908602150497</v>
      </c>
      <c r="G56" s="541"/>
    </row>
    <row r="57" spans="2:7" s="535" customFormat="1" ht="11.25">
      <c r="B57" s="571" t="s">
        <v>44</v>
      </c>
      <c r="C57" s="569">
        <v>42979</v>
      </c>
      <c r="D57" s="548">
        <v>113.611</v>
      </c>
      <c r="E57" s="537">
        <v>49.151930555555602</v>
      </c>
      <c r="F57" s="547">
        <f t="shared" si="0"/>
        <v>64.459069444444395</v>
      </c>
      <c r="G57" s="541"/>
    </row>
    <row r="58" spans="2:7" s="535" customFormat="1" ht="11.25">
      <c r="B58" s="571" t="s">
        <v>45</v>
      </c>
      <c r="C58" s="569">
        <v>43009</v>
      </c>
      <c r="D58" s="548">
        <v>124.70499227166999</v>
      </c>
      <c r="E58" s="537">
        <v>56.7728187919463</v>
      </c>
      <c r="F58" s="547">
        <f t="shared" si="0"/>
        <v>67.932173479723701</v>
      </c>
      <c r="G58" s="541"/>
    </row>
    <row r="59" spans="2:7" s="535" customFormat="1" ht="11.25">
      <c r="B59" s="571" t="s">
        <v>46</v>
      </c>
      <c r="C59" s="569">
        <v>43040</v>
      </c>
      <c r="D59" s="548">
        <v>129.25700000000001</v>
      </c>
      <c r="E59" s="537">
        <v>59.188694444444401</v>
      </c>
      <c r="F59" s="547">
        <f t="shared" si="0"/>
        <v>70.068305555555611</v>
      </c>
      <c r="G59" s="541"/>
    </row>
    <row r="60" spans="2:7" s="535" customFormat="1" ht="11.25">
      <c r="B60" s="572" t="s">
        <v>47</v>
      </c>
      <c r="C60" s="570">
        <v>43070</v>
      </c>
      <c r="D60" s="567">
        <v>129.94900000000001</v>
      </c>
      <c r="E60" s="556">
        <v>57.940470430107503</v>
      </c>
      <c r="F60" s="568">
        <f t="shared" si="0"/>
        <v>72.008529569892517</v>
      </c>
      <c r="G60" s="566"/>
    </row>
    <row r="61" spans="2:7" s="535" customFormat="1" ht="11.25"/>
    <row r="62" spans="2:7" s="535" customFormat="1" ht="11.25"/>
    <row r="63" spans="2:7" s="535" customFormat="1" ht="11.25"/>
    <row r="64" spans="2:7" s="535" customFormat="1" ht="11.25"/>
    <row r="65" spans="2:18" s="535" customFormat="1" ht="11.25"/>
    <row r="66" spans="2:18" s="535" customFormat="1" ht="11.25"/>
    <row r="67" spans="2:18" s="535" customFormat="1" ht="11.25">
      <c r="B67" s="89" t="s">
        <v>274</v>
      </c>
    </row>
    <row r="68" spans="2:18" s="535" customFormat="1" ht="11.25">
      <c r="B68" s="577" t="s">
        <v>275</v>
      </c>
      <c r="C68" s="812"/>
      <c r="D68" s="813"/>
      <c r="E68" s="813"/>
      <c r="F68" s="813"/>
      <c r="G68" s="813"/>
      <c r="H68" s="813"/>
      <c r="I68" s="813"/>
      <c r="J68" s="813"/>
      <c r="K68" s="813"/>
      <c r="L68" s="813"/>
      <c r="M68" s="813"/>
      <c r="N68" s="813"/>
    </row>
    <row r="69" spans="2:18" s="535" customFormat="1" ht="11.25">
      <c r="B69" s="574" t="s">
        <v>276</v>
      </c>
      <c r="C69" s="814" t="s">
        <v>277</v>
      </c>
      <c r="D69" s="815"/>
      <c r="E69" s="814" t="s">
        <v>278</v>
      </c>
      <c r="F69" s="815"/>
      <c r="G69" s="814" t="s">
        <v>279</v>
      </c>
      <c r="H69" s="815"/>
      <c r="I69" s="814" t="s">
        <v>280</v>
      </c>
      <c r="J69" s="815"/>
      <c r="K69" s="814" t="s">
        <v>281</v>
      </c>
      <c r="L69" s="815"/>
      <c r="M69" s="814" t="s">
        <v>282</v>
      </c>
      <c r="N69" s="813"/>
    </row>
    <row r="70" spans="2:18" s="535" customFormat="1" ht="11.25">
      <c r="B70" s="574" t="s">
        <v>283</v>
      </c>
      <c r="C70" s="575" t="s">
        <v>284</v>
      </c>
      <c r="D70" s="575" t="s">
        <v>285</v>
      </c>
      <c r="E70" s="575" t="s">
        <v>284</v>
      </c>
      <c r="F70" s="575" t="s">
        <v>285</v>
      </c>
      <c r="G70" s="575" t="s">
        <v>284</v>
      </c>
      <c r="H70" s="575" t="s">
        <v>285</v>
      </c>
      <c r="I70" s="575" t="s">
        <v>284</v>
      </c>
      <c r="J70" s="575" t="s">
        <v>285</v>
      </c>
      <c r="K70" s="575" t="s">
        <v>284</v>
      </c>
      <c r="L70" s="575" t="s">
        <v>285</v>
      </c>
      <c r="M70" s="575" t="s">
        <v>284</v>
      </c>
      <c r="N70" s="575" t="s">
        <v>285</v>
      </c>
    </row>
    <row r="71" spans="2:18" s="535" customFormat="1" ht="22.5">
      <c r="B71" s="574" t="s">
        <v>36</v>
      </c>
      <c r="C71" s="538" t="s">
        <v>286</v>
      </c>
      <c r="D71" s="538" t="s">
        <v>287</v>
      </c>
      <c r="E71" s="538" t="s">
        <v>288</v>
      </c>
      <c r="F71" s="538" t="s">
        <v>289</v>
      </c>
      <c r="G71" s="576"/>
      <c r="H71" s="576"/>
      <c r="I71" s="576"/>
      <c r="J71" s="576"/>
      <c r="K71" s="576"/>
      <c r="L71" s="576"/>
      <c r="M71" s="576"/>
      <c r="N71" s="576"/>
    </row>
    <row r="72" spans="2:18" s="535" customFormat="1" ht="11.25">
      <c r="B72" s="680" t="s">
        <v>290</v>
      </c>
      <c r="C72" s="578">
        <v>72640444.599999994</v>
      </c>
      <c r="D72" s="578">
        <v>116573355.09999999</v>
      </c>
      <c r="E72" s="578">
        <v>17406483.600000001</v>
      </c>
      <c r="F72" s="578">
        <v>27884027</v>
      </c>
      <c r="G72" s="578">
        <v>0</v>
      </c>
      <c r="H72" s="578">
        <v>869884.7</v>
      </c>
      <c r="I72" s="578">
        <v>0</v>
      </c>
      <c r="J72" s="578">
        <v>133259.9</v>
      </c>
      <c r="K72" s="578">
        <v>0</v>
      </c>
      <c r="L72" s="578">
        <v>0</v>
      </c>
      <c r="M72" s="578">
        <v>90046928.200000003</v>
      </c>
      <c r="N72" s="579">
        <v>145460526.69999999</v>
      </c>
      <c r="O72" s="617">
        <v>238349048</v>
      </c>
      <c r="P72" s="617">
        <v>237491455.09999996</v>
      </c>
      <c r="Q72" s="618">
        <v>0.77644340644742638</v>
      </c>
      <c r="R72" s="618">
        <v>0.22355659355257362</v>
      </c>
    </row>
    <row r="73" spans="2:18" s="535" customFormat="1" ht="11.25">
      <c r="B73" s="680" t="s">
        <v>291</v>
      </c>
      <c r="C73" s="578">
        <v>82823405.599999994</v>
      </c>
      <c r="D73" s="578">
        <v>111981071.90000001</v>
      </c>
      <c r="E73" s="578">
        <v>13383022.6</v>
      </c>
      <c r="F73" s="578">
        <v>22893948.100000001</v>
      </c>
      <c r="G73" s="578">
        <v>0</v>
      </c>
      <c r="H73" s="578">
        <v>841475.2</v>
      </c>
      <c r="I73" s="578">
        <v>0</v>
      </c>
      <c r="J73" s="578">
        <v>90027.5</v>
      </c>
      <c r="K73" s="578">
        <v>0</v>
      </c>
      <c r="L73" s="578">
        <v>0</v>
      </c>
      <c r="M73" s="578">
        <v>96206428.200000003</v>
      </c>
      <c r="N73" s="579">
        <v>135806522.69999999</v>
      </c>
      <c r="O73" s="617">
        <v>235507454.89999998</v>
      </c>
      <c r="P73" s="617">
        <v>234504310.29999998</v>
      </c>
      <c r="Q73" s="618">
        <v>0.80686704418328126</v>
      </c>
      <c r="R73" s="618">
        <v>0.19313295581671874</v>
      </c>
    </row>
    <row r="74" spans="2:18" s="535" customFormat="1" ht="11.25">
      <c r="B74" s="680" t="s">
        <v>292</v>
      </c>
      <c r="C74" s="578">
        <v>91317804.400000006</v>
      </c>
      <c r="D74" s="578">
        <v>115802932.90000001</v>
      </c>
      <c r="E74" s="578">
        <v>10267492.9</v>
      </c>
      <c r="F74" s="578">
        <v>22711117.699999999</v>
      </c>
      <c r="G74" s="578">
        <v>0</v>
      </c>
      <c r="H74" s="578">
        <v>828937.5</v>
      </c>
      <c r="I74" s="578">
        <v>0</v>
      </c>
      <c r="J74" s="578">
        <v>94287</v>
      </c>
      <c r="K74" s="578">
        <v>0</v>
      </c>
      <c r="L74" s="578">
        <v>0</v>
      </c>
      <c r="M74" s="578">
        <v>101585297.3</v>
      </c>
      <c r="N74" s="579">
        <v>139437275.09999999</v>
      </c>
      <c r="O74" s="617">
        <v>232012950.89999998</v>
      </c>
      <c r="P74" s="617">
        <v>231081448.19999999</v>
      </c>
      <c r="Q74" s="618">
        <v>0.84301218906762942</v>
      </c>
      <c r="R74" s="618">
        <v>0.15698781093237058</v>
      </c>
    </row>
    <row r="75" spans="2:18" s="535" customFormat="1" ht="11.25">
      <c r="B75" s="680">
        <v>2016</v>
      </c>
      <c r="C75" s="578">
        <v>96707557.400000006</v>
      </c>
      <c r="D75" s="578">
        <v>115230602.59999999</v>
      </c>
      <c r="E75" s="578">
        <v>1211504.1000000001</v>
      </c>
      <c r="F75" s="578">
        <v>29548638.399999999</v>
      </c>
      <c r="G75" s="578">
        <v>0</v>
      </c>
      <c r="H75" s="578">
        <v>1002013.4</v>
      </c>
      <c r="I75" s="578">
        <v>0</v>
      </c>
      <c r="J75" s="578">
        <v>64977.7</v>
      </c>
      <c r="K75" s="578">
        <v>0</v>
      </c>
      <c r="L75" s="578">
        <v>0</v>
      </c>
      <c r="M75" s="578">
        <v>97919061.5</v>
      </c>
      <c r="N75" s="579">
        <v>145846232.09999999</v>
      </c>
      <c r="O75" s="617">
        <v>241022572.39999998</v>
      </c>
      <c r="P75" s="617">
        <v>240099347.90000001</v>
      </c>
      <c r="Q75" s="618">
        <v>0.8626459801392905</v>
      </c>
      <c r="R75" s="618">
        <v>0.1373540198607095</v>
      </c>
    </row>
    <row r="76" spans="2:18" s="535" customFormat="1" ht="11.25">
      <c r="B76" s="681">
        <v>2017</v>
      </c>
      <c r="C76" s="539">
        <v>90610453</v>
      </c>
      <c r="D76" s="539">
        <v>126247512.90000001</v>
      </c>
      <c r="E76" s="539">
        <v>1235841.3999999999</v>
      </c>
      <c r="F76" s="539">
        <v>27710989.600000001</v>
      </c>
      <c r="G76" s="539">
        <v>0</v>
      </c>
      <c r="H76" s="539">
        <v>1665135.7</v>
      </c>
      <c r="I76" s="539">
        <v>0</v>
      </c>
      <c r="J76" s="539">
        <v>60731.7</v>
      </c>
      <c r="K76" s="539">
        <v>0</v>
      </c>
      <c r="L76" s="539">
        <v>0</v>
      </c>
      <c r="M76" s="539">
        <v>91846294.400000006</v>
      </c>
      <c r="N76" s="540">
        <v>155684369.90000001</v>
      </c>
      <c r="O76" s="617">
        <v>243765293.59999999</v>
      </c>
      <c r="P76" s="617">
        <v>242698302.5</v>
      </c>
      <c r="Q76" s="618">
        <v>0.87325769408708576</v>
      </c>
      <c r="R76" s="618">
        <v>0.12674230591291424</v>
      </c>
    </row>
    <row r="77" spans="2:18" s="535" customFormat="1" ht="11.25"/>
    <row r="78" spans="2:18" s="535" customFormat="1" ht="11.25"/>
    <row r="79" spans="2:18" s="535" customFormat="1" ht="11.25">
      <c r="B79" s="89"/>
    </row>
    <row r="80" spans="2:18" s="535" customFormat="1" ht="11.25"/>
    <row r="81" spans="2:8" s="535" customFormat="1" ht="11.25">
      <c r="B81" s="89" t="s">
        <v>293</v>
      </c>
    </row>
    <row r="82" spans="2:8" s="535" customFormat="1" ht="11.25">
      <c r="B82" s="573"/>
      <c r="C82" s="573"/>
      <c r="D82" s="580" t="s">
        <v>294</v>
      </c>
      <c r="E82" s="573" t="s">
        <v>295</v>
      </c>
      <c r="F82" s="573" t="s">
        <v>296</v>
      </c>
      <c r="G82" s="811" t="s">
        <v>297</v>
      </c>
      <c r="H82" s="811"/>
    </row>
    <row r="83" spans="2:8" s="535" customFormat="1" ht="11.25">
      <c r="B83" s="544">
        <v>42370</v>
      </c>
      <c r="C83" s="545" t="s">
        <v>39</v>
      </c>
      <c r="D83" s="542">
        <v>36.528104838709702</v>
      </c>
      <c r="E83" s="543">
        <v>56.337534781810824</v>
      </c>
      <c r="F83" s="543">
        <v>43.662465218189176</v>
      </c>
      <c r="G83" s="543">
        <v>51.064758991192427</v>
      </c>
      <c r="H83" s="543"/>
    </row>
    <row r="84" spans="2:8" s="535" customFormat="1" ht="11.25">
      <c r="B84" s="544">
        <v>42401</v>
      </c>
      <c r="C84" s="545" t="s">
        <v>40</v>
      </c>
      <c r="D84" s="542">
        <v>27.4990086206897</v>
      </c>
      <c r="E84" s="543">
        <v>62.934801494562791</v>
      </c>
      <c r="F84" s="543">
        <v>37.065198505437209</v>
      </c>
      <c r="G84" s="543">
        <v>51.064758991192427</v>
      </c>
      <c r="H84" s="543"/>
    </row>
    <row r="85" spans="2:8" s="535" customFormat="1" ht="11.25">
      <c r="B85" s="544">
        <v>42430</v>
      </c>
      <c r="C85" s="545" t="s">
        <v>41</v>
      </c>
      <c r="D85" s="542">
        <v>27.804562584118401</v>
      </c>
      <c r="E85" s="543">
        <v>64.150347894962707</v>
      </c>
      <c r="F85" s="543">
        <v>35.849652105037293</v>
      </c>
      <c r="G85" s="543">
        <v>51.064758991192427</v>
      </c>
      <c r="H85" s="541"/>
    </row>
    <row r="86" spans="2:8" s="535" customFormat="1" ht="11.25">
      <c r="B86" s="544">
        <v>42461</v>
      </c>
      <c r="C86" s="545" t="s">
        <v>42</v>
      </c>
      <c r="D86" s="542">
        <v>24.109486111111099</v>
      </c>
      <c r="E86" s="543">
        <v>65.232360154220729</v>
      </c>
      <c r="F86" s="543">
        <v>34.767639845779271</v>
      </c>
      <c r="G86" s="543">
        <v>51.064758991192427</v>
      </c>
      <c r="H86" s="541"/>
    </row>
    <row r="87" spans="2:8" s="535" customFormat="1" ht="11.25">
      <c r="B87" s="544">
        <v>42491</v>
      </c>
      <c r="C87" s="545" t="s">
        <v>41</v>
      </c>
      <c r="D87" s="542">
        <v>25.765645161290301</v>
      </c>
      <c r="E87" s="543">
        <v>66.171718967662812</v>
      </c>
      <c r="F87" s="543">
        <v>33.828281032337188</v>
      </c>
      <c r="G87" s="543">
        <v>51.064758991192427</v>
      </c>
      <c r="H87" s="541"/>
    </row>
    <row r="88" spans="2:8" s="535" customFormat="1" ht="11.25">
      <c r="B88" s="544">
        <v>42522</v>
      </c>
      <c r="C88" s="545" t="s">
        <v>43</v>
      </c>
      <c r="D88" s="542">
        <v>38.8968611111111</v>
      </c>
      <c r="E88" s="543">
        <v>54.894245905869603</v>
      </c>
      <c r="F88" s="543">
        <v>45.105754094130397</v>
      </c>
      <c r="G88" s="543">
        <v>51.064758991192427</v>
      </c>
      <c r="H88" s="541"/>
    </row>
    <row r="89" spans="2:8" s="535" customFormat="1" ht="11.25">
      <c r="B89" s="544">
        <v>42552</v>
      </c>
      <c r="C89" s="545" t="s">
        <v>245</v>
      </c>
      <c r="D89" s="542">
        <v>40.527392473118297</v>
      </c>
      <c r="E89" s="543">
        <v>46.061473951313737</v>
      </c>
      <c r="F89" s="543">
        <v>53.938526048686263</v>
      </c>
      <c r="G89" s="543">
        <v>51.064758991192427</v>
      </c>
      <c r="H89" s="541"/>
    </row>
    <row r="90" spans="2:8" s="535" customFormat="1" ht="11.25">
      <c r="B90" s="544">
        <v>42583</v>
      </c>
      <c r="C90" s="545" t="s">
        <v>42</v>
      </c>
      <c r="D90" s="542">
        <v>41.155389784946202</v>
      </c>
      <c r="E90" s="543">
        <v>48.816184703188931</v>
      </c>
      <c r="F90" s="543">
        <v>51.183815296811069</v>
      </c>
      <c r="G90" s="543">
        <v>51.064758991192427</v>
      </c>
      <c r="H90" s="541"/>
    </row>
    <row r="91" spans="2:8" s="535" customFormat="1" ht="11.25">
      <c r="B91" s="544">
        <v>42614</v>
      </c>
      <c r="C91" s="545" t="s">
        <v>44</v>
      </c>
      <c r="D91" s="542">
        <v>43.587555555555603</v>
      </c>
      <c r="E91" s="543">
        <v>41.077891777157717</v>
      </c>
      <c r="F91" s="543">
        <v>58.922108222842283</v>
      </c>
      <c r="G91" s="543">
        <v>51.064758991192427</v>
      </c>
      <c r="H91" s="541"/>
    </row>
    <row r="92" spans="2:8" s="535" customFormat="1" ht="11.25">
      <c r="B92" s="544">
        <v>42644</v>
      </c>
      <c r="C92" s="545" t="s">
        <v>45</v>
      </c>
      <c r="D92" s="542">
        <v>52.828563758389301</v>
      </c>
      <c r="E92" s="543">
        <v>35.64101286876452</v>
      </c>
      <c r="F92" s="543">
        <v>64.35898713123548</v>
      </c>
      <c r="G92" s="543">
        <v>51.064758991192427</v>
      </c>
      <c r="H92" s="541"/>
    </row>
    <row r="93" spans="2:8" s="535" customFormat="1" ht="11.25">
      <c r="B93" s="544">
        <v>42675</v>
      </c>
      <c r="C93" s="545" t="s">
        <v>46</v>
      </c>
      <c r="D93" s="542">
        <v>56.1313888888889</v>
      </c>
      <c r="E93" s="543">
        <v>38.699584275608679</v>
      </c>
      <c r="F93" s="543">
        <v>61.300415724391321</v>
      </c>
      <c r="G93" s="543">
        <v>51.064758991192427</v>
      </c>
      <c r="H93" s="541"/>
    </row>
    <row r="94" spans="2:8" s="535" customFormat="1" ht="11.25">
      <c r="B94" s="544">
        <v>42705</v>
      </c>
      <c r="C94" s="545" t="s">
        <v>47</v>
      </c>
      <c r="D94" s="542">
        <v>60.485564516129003</v>
      </c>
      <c r="E94" s="543">
        <v>32.759951119186105</v>
      </c>
      <c r="F94" s="543">
        <v>67.240048880813902</v>
      </c>
      <c r="G94" s="543">
        <v>51.064758991192427</v>
      </c>
      <c r="H94" s="541"/>
    </row>
    <row r="95" spans="2:8" s="535" customFormat="1" ht="11.25">
      <c r="B95" s="544">
        <v>42736</v>
      </c>
      <c r="C95" s="545" t="s">
        <v>39</v>
      </c>
      <c r="D95" s="542">
        <v>71.490752688171995</v>
      </c>
      <c r="E95" s="543">
        <v>40.444315206032542</v>
      </c>
      <c r="F95" s="543">
        <v>59.555684793967458</v>
      </c>
      <c r="G95" s="541"/>
      <c r="H95" s="543">
        <v>45.260795491512447</v>
      </c>
    </row>
    <row r="96" spans="2:8" s="535" customFormat="1" ht="11.25">
      <c r="B96" s="544">
        <v>42767</v>
      </c>
      <c r="C96" s="545" t="s">
        <v>40</v>
      </c>
      <c r="D96" s="542">
        <v>51.740282738095203</v>
      </c>
      <c r="E96" s="543">
        <v>49.804618108052985</v>
      </c>
      <c r="F96" s="543">
        <v>50.195381891947015</v>
      </c>
      <c r="G96" s="541"/>
      <c r="H96" s="543">
        <v>45.260795491512447</v>
      </c>
    </row>
    <row r="97" spans="2:8" s="535" customFormat="1" ht="11.25">
      <c r="B97" s="544">
        <v>42795</v>
      </c>
      <c r="C97" s="545" t="s">
        <v>41</v>
      </c>
      <c r="D97" s="542">
        <v>43.193041722745598</v>
      </c>
      <c r="E97" s="543">
        <v>60.07153235100651</v>
      </c>
      <c r="F97" s="543">
        <v>39.92846764899349</v>
      </c>
      <c r="G97" s="541"/>
      <c r="H97" s="543">
        <v>45.260795491512447</v>
      </c>
    </row>
    <row r="98" spans="2:8" s="535" customFormat="1" ht="11.25">
      <c r="B98" s="544">
        <v>42826</v>
      </c>
      <c r="C98" s="545" t="s">
        <v>42</v>
      </c>
      <c r="D98" s="542">
        <v>43.687680555555602</v>
      </c>
      <c r="E98" s="543">
        <v>59.414017533794642</v>
      </c>
      <c r="F98" s="543">
        <v>40.585982466205358</v>
      </c>
      <c r="G98" s="541"/>
      <c r="H98" s="543">
        <v>45.260795491512447</v>
      </c>
    </row>
    <row r="99" spans="2:8" s="535" customFormat="1" ht="11.25">
      <c r="B99" s="544">
        <v>42856</v>
      </c>
      <c r="C99" s="545" t="s">
        <v>41</v>
      </c>
      <c r="D99" s="542">
        <v>47.111451612903203</v>
      </c>
      <c r="E99" s="543">
        <v>49.437902827021929</v>
      </c>
      <c r="F99" s="543">
        <v>50.562097172978071</v>
      </c>
      <c r="G99" s="541"/>
      <c r="H99" s="543">
        <v>45.260795491512447</v>
      </c>
    </row>
    <row r="100" spans="2:8" s="535" customFormat="1" ht="11.25">
      <c r="B100" s="544">
        <v>42887</v>
      </c>
      <c r="C100" s="545" t="s">
        <v>43</v>
      </c>
      <c r="D100" s="542">
        <v>50.218625000000003</v>
      </c>
      <c r="E100" s="543">
        <v>41.050348655509183</v>
      </c>
      <c r="F100" s="543">
        <v>58.949651344490817</v>
      </c>
      <c r="G100" s="541"/>
      <c r="H100" s="543">
        <v>45.260795491512447</v>
      </c>
    </row>
    <row r="101" spans="2:8" s="535" customFormat="1" ht="11.25">
      <c r="B101" s="544">
        <v>42917</v>
      </c>
      <c r="C101" s="545" t="s">
        <v>245</v>
      </c>
      <c r="D101" s="542">
        <v>48.634247311827998</v>
      </c>
      <c r="E101" s="543">
        <v>39.675738572927465</v>
      </c>
      <c r="F101" s="543">
        <v>60.324261427072535</v>
      </c>
      <c r="G101" s="541"/>
      <c r="H101" s="543">
        <v>45.260795491512447</v>
      </c>
    </row>
    <row r="102" spans="2:8" s="535" customFormat="1" ht="11.25">
      <c r="B102" s="544">
        <v>42948</v>
      </c>
      <c r="C102" s="545" t="s">
        <v>42</v>
      </c>
      <c r="D102" s="542">
        <v>47.4580913978495</v>
      </c>
      <c r="E102" s="543">
        <v>42.40828288102967</v>
      </c>
      <c r="F102" s="543">
        <v>57.59171711897033</v>
      </c>
      <c r="G102" s="541"/>
      <c r="H102" s="543">
        <v>45.260795491512447</v>
      </c>
    </row>
    <row r="103" spans="2:8" s="535" customFormat="1" ht="11.25">
      <c r="B103" s="544">
        <v>42979</v>
      </c>
      <c r="C103" s="545" t="s">
        <v>44</v>
      </c>
      <c r="D103" s="542">
        <v>49.151930555555602</v>
      </c>
      <c r="E103" s="543">
        <v>42.553816214247099</v>
      </c>
      <c r="F103" s="543">
        <v>57.446183785752901</v>
      </c>
      <c r="G103" s="541"/>
      <c r="H103" s="543">
        <v>45.260795491512447</v>
      </c>
    </row>
    <row r="104" spans="2:8" s="535" customFormat="1" ht="11.25">
      <c r="B104" s="544">
        <v>43009</v>
      </c>
      <c r="C104" s="545" t="s">
        <v>45</v>
      </c>
      <c r="D104" s="542">
        <v>56.7728187919463</v>
      </c>
      <c r="E104" s="543">
        <v>38.873528557690669</v>
      </c>
      <c r="F104" s="543">
        <v>61.126471442309331</v>
      </c>
      <c r="G104" s="541"/>
      <c r="H104" s="543">
        <v>45.260795491512447</v>
      </c>
    </row>
    <row r="105" spans="2:8" s="535" customFormat="1" ht="11.25">
      <c r="B105" s="544">
        <v>43040</v>
      </c>
      <c r="C105" s="545" t="s">
        <v>46</v>
      </c>
      <c r="D105" s="542">
        <v>59.188694444444401</v>
      </c>
      <c r="E105" s="543">
        <v>35.292977602181274</v>
      </c>
      <c r="F105" s="543">
        <v>64.707022397818719</v>
      </c>
      <c r="G105" s="541"/>
      <c r="H105" s="543">
        <v>45.260795491512447</v>
      </c>
    </row>
    <row r="106" spans="2:8" s="535" customFormat="1" ht="11.25">
      <c r="B106" s="581">
        <v>43070</v>
      </c>
      <c r="C106" s="582" t="s">
        <v>47</v>
      </c>
      <c r="D106" s="568">
        <v>57.940470430107503</v>
      </c>
      <c r="E106" s="583">
        <v>44.102467388655342</v>
      </c>
      <c r="F106" s="583">
        <v>55.897532611344658</v>
      </c>
      <c r="G106" s="566"/>
      <c r="H106" s="583">
        <v>45.260795491512447</v>
      </c>
    </row>
    <row r="107" spans="2:8" s="535" customFormat="1" ht="11.25"/>
    <row r="108" spans="2:8" s="535" customFormat="1" ht="11.25"/>
    <row r="109" spans="2:8" s="535" customFormat="1" ht="11.25"/>
    <row r="110" spans="2:8" s="535" customFormat="1" ht="11.25"/>
    <row r="111" spans="2:8" s="535" customFormat="1" ht="11.25"/>
    <row r="112" spans="2:8" s="535" customFormat="1" ht="11.25"/>
    <row r="113" s="535" customFormat="1" ht="11.25"/>
    <row r="114" s="535" customFormat="1" ht="11.25"/>
    <row r="115" s="535" customFormat="1" ht="11.25"/>
    <row r="116" s="535" customFormat="1" ht="11.25"/>
    <row r="117" s="535" customFormat="1" ht="11.25"/>
    <row r="118" s="535" customFormat="1" ht="11.25"/>
    <row r="119" s="535" customFormat="1" ht="11.25"/>
    <row r="120" s="535" customFormat="1" ht="11.25"/>
    <row r="121" s="535" customFormat="1" ht="11.25"/>
  </sheetData>
  <mergeCells count="8">
    <mergeCell ref="G82:H82"/>
    <mergeCell ref="C68:N68"/>
    <mergeCell ref="C69:D69"/>
    <mergeCell ref="E69:F69"/>
    <mergeCell ref="G69:H69"/>
    <mergeCell ref="I69:J69"/>
    <mergeCell ref="K69:L69"/>
    <mergeCell ref="M69:N69"/>
  </mergeCells>
  <hyperlinks>
    <hyperlink ref="B3" location="Indice!A1" display="Indice!A1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W51"/>
  <sheetViews>
    <sheetView showGridLines="0" showRowColHeaders="0" workbookViewId="0">
      <selection activeCell="C36" sqref="C36"/>
    </sheetView>
  </sheetViews>
  <sheetFormatPr baseColWidth="10" defaultColWidth="11.5703125" defaultRowHeight="12.75"/>
  <cols>
    <col min="1" max="1" width="2.7109375" style="585" customWidth="1"/>
    <col min="2" max="2" width="11.5703125" style="585"/>
    <col min="3" max="3" width="7.7109375" style="585" customWidth="1"/>
    <col min="4" max="4" width="9.28515625" style="585" customWidth="1"/>
    <col min="5" max="5" width="12.5703125" style="585" customWidth="1"/>
    <col min="6" max="6" width="9.42578125" style="585" customWidth="1"/>
    <col min="7" max="7" width="11" style="585" customWidth="1"/>
    <col min="8" max="8" width="14.85546875" style="585" customWidth="1"/>
    <col min="9" max="9" width="9.42578125" style="585" customWidth="1"/>
    <col min="10" max="10" width="13" style="585" customWidth="1"/>
    <col min="11" max="11" width="14.42578125" style="585" customWidth="1"/>
    <col min="12" max="12" width="20.5703125" style="585" customWidth="1"/>
    <col min="13" max="13" width="11.5703125" style="585"/>
    <col min="14" max="14" width="19.28515625" style="585" bestFit="1" customWidth="1"/>
    <col min="15" max="16384" width="11.5703125" style="585"/>
  </cols>
  <sheetData>
    <row r="1" spans="1:15" ht="21.6" customHeight="1">
      <c r="K1" s="586" t="s">
        <v>79</v>
      </c>
    </row>
    <row r="2" spans="1:15" ht="15" customHeight="1">
      <c r="K2" s="587" t="s">
        <v>339</v>
      </c>
    </row>
    <row r="3" spans="1:15" ht="19.899999999999999" customHeight="1">
      <c r="B3" s="21" t="str">
        <f>Indice!C4</f>
        <v>Mercados eléctricos</v>
      </c>
    </row>
    <row r="4" spans="1:15">
      <c r="B4" s="677" t="s">
        <v>333</v>
      </c>
    </row>
    <row r="5" spans="1:15" ht="12.75" customHeight="1">
      <c r="B5" s="588"/>
      <c r="C5" s="816" t="s">
        <v>26</v>
      </c>
      <c r="D5" s="816" t="s">
        <v>27</v>
      </c>
      <c r="E5" s="816" t="s">
        <v>242</v>
      </c>
      <c r="F5" s="816" t="s">
        <v>125</v>
      </c>
      <c r="G5" s="816" t="s">
        <v>128</v>
      </c>
      <c r="H5" s="816" t="s">
        <v>240</v>
      </c>
      <c r="I5" s="816" t="s">
        <v>244</v>
      </c>
      <c r="J5" s="816" t="s">
        <v>319</v>
      </c>
      <c r="K5" s="616"/>
      <c r="L5" s="616"/>
    </row>
    <row r="6" spans="1:15" s="589" customFormat="1" ht="12.75" customHeight="1">
      <c r="A6" s="615"/>
      <c r="B6" s="590"/>
      <c r="C6" s="817"/>
      <c r="D6" s="817"/>
      <c r="E6" s="817"/>
      <c r="F6" s="817"/>
      <c r="G6" s="817"/>
      <c r="H6" s="817"/>
      <c r="I6" s="817"/>
      <c r="J6" s="817"/>
      <c r="K6" s="641"/>
      <c r="L6" s="642"/>
    </row>
    <row r="7" spans="1:15">
      <c r="A7" s="584" t="s">
        <v>39</v>
      </c>
      <c r="B7" s="544">
        <v>42370</v>
      </c>
      <c r="C7" s="592">
        <v>38.5</v>
      </c>
      <c r="D7" s="592">
        <v>-0.03</v>
      </c>
      <c r="E7" s="592">
        <f>SUM(C7:D7)</f>
        <v>38.47</v>
      </c>
      <c r="F7" s="592">
        <v>3.92</v>
      </c>
      <c r="G7" s="592">
        <v>3.16</v>
      </c>
      <c r="H7" s="592">
        <v>1.87</v>
      </c>
      <c r="I7" s="594">
        <v>47.42</v>
      </c>
      <c r="J7" s="595">
        <v>21454.209323999999</v>
      </c>
      <c r="K7" s="654"/>
      <c r="L7" s="643">
        <f>'Data 1'!Q71</f>
        <v>48.42</v>
      </c>
      <c r="M7" s="688"/>
      <c r="N7" s="688"/>
      <c r="O7" s="596"/>
    </row>
    <row r="8" spans="1:15">
      <c r="A8" s="584" t="s">
        <v>40</v>
      </c>
      <c r="B8" s="544">
        <v>42401</v>
      </c>
      <c r="C8" s="592">
        <v>28.8</v>
      </c>
      <c r="D8" s="592">
        <v>-0.03</v>
      </c>
      <c r="E8" s="592">
        <f t="shared" ref="E8:E18" si="0">SUM(C8:D8)</f>
        <v>28.77</v>
      </c>
      <c r="F8" s="592">
        <v>4.2</v>
      </c>
      <c r="G8" s="592">
        <v>3.22</v>
      </c>
      <c r="H8" s="592">
        <v>1.93</v>
      </c>
      <c r="I8" s="594">
        <v>38.119999999999997</v>
      </c>
      <c r="J8" s="595">
        <v>20776.593364</v>
      </c>
      <c r="K8" s="654"/>
      <c r="L8" s="643">
        <f>L7</f>
        <v>48.42</v>
      </c>
      <c r="M8" s="688"/>
      <c r="N8" s="688"/>
      <c r="O8" s="596"/>
    </row>
    <row r="9" spans="1:15">
      <c r="A9" s="584" t="s">
        <v>41</v>
      </c>
      <c r="B9" s="544">
        <v>42430</v>
      </c>
      <c r="C9" s="592">
        <v>28.65</v>
      </c>
      <c r="D9" s="592">
        <v>0</v>
      </c>
      <c r="E9" s="592">
        <f t="shared" si="0"/>
        <v>28.65</v>
      </c>
      <c r="F9" s="592">
        <v>4.5399999999999991</v>
      </c>
      <c r="G9" s="592">
        <v>2.63</v>
      </c>
      <c r="H9" s="592">
        <v>1.87</v>
      </c>
      <c r="I9" s="594">
        <v>37.69</v>
      </c>
      <c r="J9" s="595">
        <v>21402.936888999997</v>
      </c>
      <c r="K9" s="654"/>
      <c r="L9" s="643">
        <f t="shared" ref="L9:L18" si="1">L8</f>
        <v>48.42</v>
      </c>
      <c r="M9" s="688"/>
      <c r="N9" s="688"/>
      <c r="O9" s="596"/>
    </row>
    <row r="10" spans="1:15">
      <c r="A10" s="584" t="s">
        <v>42</v>
      </c>
      <c r="B10" s="544">
        <v>42461</v>
      </c>
      <c r="C10" s="592">
        <v>24.85</v>
      </c>
      <c r="D10" s="592">
        <v>0</v>
      </c>
      <c r="E10" s="592">
        <f t="shared" si="0"/>
        <v>24.85</v>
      </c>
      <c r="F10" s="592">
        <v>4.07</v>
      </c>
      <c r="G10" s="592">
        <v>2.48</v>
      </c>
      <c r="H10" s="592">
        <v>2.02</v>
      </c>
      <c r="I10" s="594">
        <v>33.42</v>
      </c>
      <c r="J10" s="595">
        <v>19873.850267000002</v>
      </c>
      <c r="K10" s="654"/>
      <c r="L10" s="643">
        <f t="shared" si="1"/>
        <v>48.42</v>
      </c>
      <c r="M10" s="688"/>
      <c r="N10" s="688"/>
      <c r="O10" s="596"/>
    </row>
    <row r="11" spans="1:15">
      <c r="A11" s="584" t="s">
        <v>41</v>
      </c>
      <c r="B11" s="544">
        <v>42491</v>
      </c>
      <c r="C11" s="592">
        <v>26.74</v>
      </c>
      <c r="D11" s="592">
        <v>0</v>
      </c>
      <c r="E11" s="592">
        <f t="shared" si="0"/>
        <v>26.74</v>
      </c>
      <c r="F11" s="592">
        <v>4.3600000000000003</v>
      </c>
      <c r="G11" s="592">
        <v>2.4300000000000002</v>
      </c>
      <c r="H11" s="592">
        <v>2.0299999999999998</v>
      </c>
      <c r="I11" s="594">
        <v>35.56</v>
      </c>
      <c r="J11" s="595">
        <v>19666.744267000002</v>
      </c>
      <c r="K11" s="654"/>
      <c r="L11" s="643">
        <f t="shared" si="1"/>
        <v>48.42</v>
      </c>
      <c r="M11" s="688"/>
      <c r="N11" s="688"/>
      <c r="O11" s="596"/>
    </row>
    <row r="12" spans="1:15">
      <c r="A12" s="584" t="s">
        <v>43</v>
      </c>
      <c r="B12" s="544">
        <v>42522</v>
      </c>
      <c r="C12" s="592">
        <v>39.29</v>
      </c>
      <c r="D12" s="592">
        <v>0.01</v>
      </c>
      <c r="E12" s="592">
        <f t="shared" si="0"/>
        <v>39.299999999999997</v>
      </c>
      <c r="F12" s="592">
        <v>2.5100000000000002</v>
      </c>
      <c r="G12" s="592">
        <v>2.89</v>
      </c>
      <c r="H12" s="592">
        <v>2</v>
      </c>
      <c r="I12" s="594">
        <v>46.7</v>
      </c>
      <c r="J12" s="595">
        <v>20177.973198</v>
      </c>
      <c r="K12" s="654"/>
      <c r="L12" s="643">
        <f t="shared" si="1"/>
        <v>48.42</v>
      </c>
      <c r="M12" s="688"/>
      <c r="N12" s="688"/>
      <c r="O12" s="596"/>
    </row>
    <row r="13" spans="1:15">
      <c r="A13" s="584" t="s">
        <v>43</v>
      </c>
      <c r="B13" s="544">
        <v>42552</v>
      </c>
      <c r="C13" s="597">
        <v>41.07</v>
      </c>
      <c r="D13" s="597">
        <v>-0.01</v>
      </c>
      <c r="E13" s="592">
        <f t="shared" si="0"/>
        <v>41.06</v>
      </c>
      <c r="F13" s="592">
        <v>2.0300000000000002</v>
      </c>
      <c r="G13" s="597">
        <v>3.27</v>
      </c>
      <c r="H13" s="597">
        <v>1.82</v>
      </c>
      <c r="I13" s="598">
        <v>48.18</v>
      </c>
      <c r="J13" s="599">
        <v>22172.207466</v>
      </c>
      <c r="K13" s="654"/>
      <c r="L13" s="643">
        <f t="shared" si="1"/>
        <v>48.42</v>
      </c>
      <c r="M13" s="688"/>
      <c r="N13" s="688"/>
      <c r="O13" s="596"/>
    </row>
    <row r="14" spans="1:15">
      <c r="A14" s="584" t="s">
        <v>42</v>
      </c>
      <c r="B14" s="544">
        <v>42583</v>
      </c>
      <c r="C14" s="597">
        <v>41.63</v>
      </c>
      <c r="D14" s="597">
        <v>-0.01</v>
      </c>
      <c r="E14" s="592">
        <f t="shared" si="0"/>
        <v>41.620000000000005</v>
      </c>
      <c r="F14" s="592">
        <v>2.38</v>
      </c>
      <c r="G14" s="597">
        <v>2.23</v>
      </c>
      <c r="H14" s="597">
        <v>1.88</v>
      </c>
      <c r="I14" s="598">
        <v>48.11</v>
      </c>
      <c r="J14" s="599">
        <v>21387.391866999998</v>
      </c>
      <c r="K14" s="654"/>
      <c r="L14" s="643">
        <f t="shared" si="1"/>
        <v>48.42</v>
      </c>
      <c r="M14" s="688"/>
      <c r="N14" s="688"/>
      <c r="O14" s="596"/>
    </row>
    <row r="15" spans="1:15">
      <c r="A15" s="584" t="s">
        <v>44</v>
      </c>
      <c r="B15" s="544">
        <v>42614</v>
      </c>
      <c r="C15" s="592">
        <v>44.17</v>
      </c>
      <c r="D15" s="592">
        <v>0</v>
      </c>
      <c r="E15" s="592">
        <f t="shared" si="0"/>
        <v>44.17</v>
      </c>
      <c r="F15" s="592">
        <v>2.4600000000000009</v>
      </c>
      <c r="G15" s="592">
        <v>2.54</v>
      </c>
      <c r="H15" s="592">
        <v>1.94</v>
      </c>
      <c r="I15" s="598">
        <v>51.11</v>
      </c>
      <c r="J15" s="595">
        <v>20771.992386000002</v>
      </c>
      <c r="K15" s="654"/>
      <c r="L15" s="643">
        <f t="shared" si="1"/>
        <v>48.42</v>
      </c>
      <c r="M15" s="688"/>
      <c r="N15" s="688"/>
      <c r="O15" s="596"/>
    </row>
    <row r="16" spans="1:15">
      <c r="A16" s="584" t="s">
        <v>45</v>
      </c>
      <c r="B16" s="544">
        <v>42644</v>
      </c>
      <c r="C16" s="592">
        <v>53.79</v>
      </c>
      <c r="D16" s="592">
        <v>-0.01</v>
      </c>
      <c r="E16" s="592">
        <f t="shared" si="0"/>
        <v>53.78</v>
      </c>
      <c r="F16" s="592">
        <v>3.0000000000000004</v>
      </c>
      <c r="G16" s="592">
        <v>2.4</v>
      </c>
      <c r="H16" s="592">
        <v>2.0299999999999998</v>
      </c>
      <c r="I16" s="594">
        <v>61.21</v>
      </c>
      <c r="J16" s="595">
        <v>19798.969405</v>
      </c>
      <c r="K16" s="654"/>
      <c r="L16" s="643">
        <f t="shared" si="1"/>
        <v>48.42</v>
      </c>
      <c r="M16" s="688"/>
      <c r="N16" s="688"/>
      <c r="O16" s="596"/>
    </row>
    <row r="17" spans="1:15">
      <c r="A17" s="584" t="s">
        <v>46</v>
      </c>
      <c r="B17" s="544">
        <v>42675</v>
      </c>
      <c r="C17" s="592">
        <v>57.4</v>
      </c>
      <c r="D17" s="592">
        <v>0.01</v>
      </c>
      <c r="E17" s="592">
        <f t="shared" si="0"/>
        <v>57.41</v>
      </c>
      <c r="F17" s="592">
        <v>1.9399999999999997</v>
      </c>
      <c r="G17" s="592">
        <v>2.57</v>
      </c>
      <c r="H17" s="592">
        <v>1.95</v>
      </c>
      <c r="I17" s="594">
        <v>63.87</v>
      </c>
      <c r="J17" s="595">
        <v>20591.688919</v>
      </c>
      <c r="K17" s="654"/>
      <c r="L17" s="643">
        <f t="shared" si="1"/>
        <v>48.42</v>
      </c>
      <c r="M17" s="688"/>
      <c r="N17" s="688"/>
      <c r="O17" s="596"/>
    </row>
    <row r="18" spans="1:15">
      <c r="A18" s="584" t="s">
        <v>47</v>
      </c>
      <c r="B18" s="544">
        <v>42705</v>
      </c>
      <c r="C18" s="592">
        <v>61.86</v>
      </c>
      <c r="D18" s="592">
        <v>0.01</v>
      </c>
      <c r="E18" s="592">
        <f t="shared" si="0"/>
        <v>61.87</v>
      </c>
      <c r="F18" s="592">
        <v>2.04</v>
      </c>
      <c r="G18" s="592">
        <v>3.17</v>
      </c>
      <c r="H18" s="592">
        <v>1.88</v>
      </c>
      <c r="I18" s="594">
        <v>68.959999999999994</v>
      </c>
      <c r="J18" s="595">
        <v>21291.180567000003</v>
      </c>
      <c r="K18" s="654"/>
      <c r="L18" s="643">
        <f t="shared" si="1"/>
        <v>48.42</v>
      </c>
      <c r="M18" s="688"/>
      <c r="N18" s="688"/>
      <c r="O18" s="596"/>
    </row>
    <row r="19" spans="1:15">
      <c r="A19" s="584"/>
      <c r="B19" s="591"/>
      <c r="C19" s="592"/>
      <c r="D19" s="592"/>
      <c r="E19" s="592"/>
      <c r="F19" s="592"/>
      <c r="G19" s="592"/>
      <c r="H19" s="592"/>
      <c r="I19" s="594"/>
      <c r="J19" s="595"/>
      <c r="K19" s="689"/>
      <c r="L19" s="643"/>
      <c r="M19" s="688"/>
      <c r="N19" s="688"/>
      <c r="O19" s="596"/>
    </row>
    <row r="20" spans="1:15">
      <c r="A20" s="584" t="s">
        <v>39</v>
      </c>
      <c r="B20" s="544">
        <v>42736</v>
      </c>
      <c r="C20" s="592">
        <v>73.56</v>
      </c>
      <c r="D20" s="592">
        <v>0.03</v>
      </c>
      <c r="E20" s="592">
        <f>SUM(C20:D20)</f>
        <v>73.59</v>
      </c>
      <c r="F20" s="592">
        <v>2.89</v>
      </c>
      <c r="G20" s="593">
        <v>3.26</v>
      </c>
      <c r="H20" s="593">
        <v>1.88</v>
      </c>
      <c r="I20" s="426">
        <v>81.62</v>
      </c>
      <c r="J20" s="595">
        <v>23054.073153999998</v>
      </c>
      <c r="K20" s="689"/>
      <c r="L20" s="643">
        <f>'Data 1'!Q50</f>
        <v>60.55</v>
      </c>
      <c r="M20" s="688"/>
      <c r="N20" s="688"/>
      <c r="O20" s="600"/>
    </row>
    <row r="21" spans="1:15">
      <c r="A21" s="584" t="s">
        <v>40</v>
      </c>
      <c r="B21" s="544">
        <v>42767</v>
      </c>
      <c r="C21" s="592">
        <v>53.04</v>
      </c>
      <c r="D21" s="592">
        <v>0.01</v>
      </c>
      <c r="E21" s="592">
        <f t="shared" ref="E21:E31" si="2">SUM(C21:D21)</f>
        <v>53.05</v>
      </c>
      <c r="F21" s="592">
        <v>2.8400000000000003</v>
      </c>
      <c r="G21" s="593">
        <v>3.17</v>
      </c>
      <c r="H21" s="593">
        <v>2.17</v>
      </c>
      <c r="I21" s="426">
        <v>61.23</v>
      </c>
      <c r="J21" s="595">
        <v>19942.324665</v>
      </c>
      <c r="K21" s="689"/>
      <c r="L21" s="643">
        <f>L20</f>
        <v>60.55</v>
      </c>
      <c r="M21" s="688"/>
      <c r="N21" s="688"/>
      <c r="O21" s="600"/>
    </row>
    <row r="22" spans="1:15">
      <c r="A22" s="584" t="s">
        <v>41</v>
      </c>
      <c r="B22" s="544">
        <v>42795</v>
      </c>
      <c r="C22" s="592">
        <v>43.93</v>
      </c>
      <c r="D22" s="592">
        <v>0.01</v>
      </c>
      <c r="E22" s="592">
        <f t="shared" si="2"/>
        <v>43.94</v>
      </c>
      <c r="F22" s="592">
        <v>3.1300000000000003</v>
      </c>
      <c r="G22" s="593">
        <v>2.52</v>
      </c>
      <c r="H22" s="593">
        <v>2.06</v>
      </c>
      <c r="I22" s="426">
        <v>51.65</v>
      </c>
      <c r="J22" s="595">
        <v>21063.493094999998</v>
      </c>
      <c r="K22" s="689"/>
      <c r="L22" s="643">
        <f t="shared" ref="L22:L31" si="3">L21</f>
        <v>60.55</v>
      </c>
      <c r="M22" s="688"/>
      <c r="N22" s="688"/>
      <c r="O22" s="600"/>
    </row>
    <row r="23" spans="1:15">
      <c r="A23" s="584" t="s">
        <v>42</v>
      </c>
      <c r="B23" s="544">
        <v>42826</v>
      </c>
      <c r="C23" s="592">
        <v>44.2</v>
      </c>
      <c r="D23" s="592">
        <v>0</v>
      </c>
      <c r="E23" s="592">
        <f t="shared" si="2"/>
        <v>44.2</v>
      </c>
      <c r="F23" s="592">
        <v>3.2799999999999994</v>
      </c>
      <c r="G23" s="593">
        <v>2.38</v>
      </c>
      <c r="H23" s="593">
        <v>2.2799999999999998</v>
      </c>
      <c r="I23" s="426">
        <v>52.14</v>
      </c>
      <c r="J23" s="595">
        <v>18913.940050999998</v>
      </c>
      <c r="K23" s="689"/>
      <c r="L23" s="643">
        <f t="shared" si="3"/>
        <v>60.55</v>
      </c>
      <c r="M23" s="688"/>
      <c r="N23" s="688"/>
      <c r="O23" s="600"/>
    </row>
    <row r="24" spans="1:15">
      <c r="A24" s="584" t="s">
        <v>41</v>
      </c>
      <c r="B24" s="544">
        <v>42856</v>
      </c>
      <c r="C24" s="592">
        <v>47.6</v>
      </c>
      <c r="D24" s="592">
        <v>0</v>
      </c>
      <c r="E24" s="592">
        <f t="shared" si="2"/>
        <v>47.6</v>
      </c>
      <c r="F24" s="592">
        <v>2.13</v>
      </c>
      <c r="G24" s="593">
        <v>2.37</v>
      </c>
      <c r="H24" s="593">
        <v>2.15</v>
      </c>
      <c r="I24" s="426">
        <v>54.25</v>
      </c>
      <c r="J24" s="595">
        <v>20171.667076999998</v>
      </c>
      <c r="K24" s="689"/>
      <c r="L24" s="643">
        <f t="shared" si="3"/>
        <v>60.55</v>
      </c>
      <c r="M24" s="688"/>
      <c r="N24" s="688"/>
      <c r="O24" s="600"/>
    </row>
    <row r="25" spans="1:15">
      <c r="A25" s="584" t="s">
        <v>43</v>
      </c>
      <c r="B25" s="544">
        <v>42887</v>
      </c>
      <c r="C25" s="592">
        <v>50.77</v>
      </c>
      <c r="D25" s="592">
        <v>0</v>
      </c>
      <c r="E25" s="592">
        <f t="shared" si="2"/>
        <v>50.77</v>
      </c>
      <c r="F25" s="592">
        <v>1.2499999999999998</v>
      </c>
      <c r="G25" s="593">
        <v>2.91</v>
      </c>
      <c r="H25" s="593">
        <v>2</v>
      </c>
      <c r="I25" s="426">
        <v>56.93</v>
      </c>
      <c r="J25" s="595">
        <v>21663.518438000003</v>
      </c>
      <c r="K25" s="689"/>
      <c r="L25" s="643">
        <f t="shared" si="3"/>
        <v>60.55</v>
      </c>
      <c r="M25" s="688"/>
      <c r="N25" s="688"/>
      <c r="O25" s="600"/>
    </row>
    <row r="26" spans="1:15">
      <c r="A26" s="584" t="s">
        <v>43</v>
      </c>
      <c r="B26" s="544">
        <v>42917</v>
      </c>
      <c r="C26" s="592">
        <v>49.14</v>
      </c>
      <c r="D26" s="592">
        <v>-0.01</v>
      </c>
      <c r="E26" s="592">
        <f t="shared" si="2"/>
        <v>49.13</v>
      </c>
      <c r="F26" s="592">
        <v>1.6499999999999997</v>
      </c>
      <c r="G26" s="593">
        <v>3.22</v>
      </c>
      <c r="H26" s="593">
        <v>1.93</v>
      </c>
      <c r="I26" s="426">
        <v>55.93</v>
      </c>
      <c r="J26" s="595">
        <v>22396.019155000002</v>
      </c>
      <c r="K26" s="689"/>
      <c r="L26" s="643">
        <f t="shared" si="3"/>
        <v>60.55</v>
      </c>
      <c r="M26" s="688"/>
      <c r="N26" s="688"/>
      <c r="O26" s="600"/>
    </row>
    <row r="27" spans="1:15">
      <c r="A27" s="584" t="s">
        <v>42</v>
      </c>
      <c r="B27" s="544">
        <v>42948</v>
      </c>
      <c r="C27" s="592">
        <v>48.04</v>
      </c>
      <c r="D27" s="592">
        <v>-0.01</v>
      </c>
      <c r="E27" s="592">
        <f t="shared" si="2"/>
        <v>48.03</v>
      </c>
      <c r="F27" s="592">
        <v>2.5000000000000004</v>
      </c>
      <c r="G27" s="593">
        <v>2.1800000000000002</v>
      </c>
      <c r="H27" s="593">
        <v>1.99</v>
      </c>
      <c r="I27" s="426">
        <v>54.7</v>
      </c>
      <c r="J27" s="595">
        <v>21754.733244999999</v>
      </c>
      <c r="K27" s="689"/>
      <c r="L27" s="643">
        <f t="shared" si="3"/>
        <v>60.55</v>
      </c>
      <c r="M27" s="688"/>
      <c r="N27" s="688"/>
      <c r="O27" s="600"/>
    </row>
    <row r="28" spans="1:15">
      <c r="A28" s="584" t="s">
        <v>44</v>
      </c>
      <c r="B28" s="544">
        <v>42979</v>
      </c>
      <c r="C28" s="592">
        <v>49.55</v>
      </c>
      <c r="D28" s="592">
        <v>-0.03</v>
      </c>
      <c r="E28" s="592">
        <f t="shared" si="2"/>
        <v>49.519999999999996</v>
      </c>
      <c r="F28" s="592">
        <v>2.2000000000000002</v>
      </c>
      <c r="G28" s="593">
        <v>2.41</v>
      </c>
      <c r="H28" s="593">
        <v>2.14</v>
      </c>
      <c r="I28" s="426">
        <v>56.27</v>
      </c>
      <c r="J28" s="595">
        <v>20122.245394000001</v>
      </c>
      <c r="K28" s="689"/>
      <c r="L28" s="643">
        <f t="shared" si="3"/>
        <v>60.55</v>
      </c>
      <c r="M28" s="688"/>
      <c r="N28" s="688"/>
      <c r="O28" s="600"/>
    </row>
    <row r="29" spans="1:15">
      <c r="A29" s="584" t="s">
        <v>45</v>
      </c>
      <c r="B29" s="544">
        <v>43009</v>
      </c>
      <c r="C29" s="592">
        <v>57.62</v>
      </c>
      <c r="D29" s="592">
        <v>-0.03</v>
      </c>
      <c r="E29" s="592">
        <f t="shared" si="2"/>
        <v>57.589999999999996</v>
      </c>
      <c r="F29" s="592">
        <v>2.78</v>
      </c>
      <c r="G29" s="593">
        <v>2.34</v>
      </c>
      <c r="H29" s="593">
        <v>2.16</v>
      </c>
      <c r="I29" s="426">
        <v>64.87</v>
      </c>
      <c r="J29" s="595">
        <v>20087.682897999999</v>
      </c>
      <c r="K29" s="689"/>
      <c r="L29" s="643">
        <f t="shared" si="3"/>
        <v>60.55</v>
      </c>
      <c r="M29" s="688"/>
      <c r="N29" s="688"/>
      <c r="O29" s="600"/>
    </row>
    <row r="30" spans="1:15">
      <c r="A30" s="584" t="s">
        <v>46</v>
      </c>
      <c r="B30" s="544">
        <v>43040</v>
      </c>
      <c r="C30" s="592">
        <v>60.54</v>
      </c>
      <c r="D30" s="592">
        <v>0.02</v>
      </c>
      <c r="E30" s="592">
        <f t="shared" si="2"/>
        <v>60.56</v>
      </c>
      <c r="F30" s="592">
        <v>1.6799999999999997</v>
      </c>
      <c r="G30" s="593">
        <v>2.4900000000000002</v>
      </c>
      <c r="H30" s="593">
        <v>2.0699999999999998</v>
      </c>
      <c r="I30" s="426">
        <v>66.8</v>
      </c>
      <c r="J30" s="595">
        <v>20870.638943999998</v>
      </c>
      <c r="K30" s="689"/>
      <c r="L30" s="643">
        <f t="shared" si="3"/>
        <v>60.55</v>
      </c>
      <c r="M30" s="688"/>
      <c r="N30" s="688"/>
      <c r="O30" s="600"/>
    </row>
    <row r="31" spans="1:15">
      <c r="A31" s="584" t="s">
        <v>47</v>
      </c>
      <c r="B31" s="544">
        <v>43070</v>
      </c>
      <c r="C31" s="592">
        <v>60.14</v>
      </c>
      <c r="D31" s="592">
        <v>0</v>
      </c>
      <c r="E31" s="592">
        <f t="shared" si="2"/>
        <v>60.14</v>
      </c>
      <c r="F31" s="592">
        <v>2.25</v>
      </c>
      <c r="G31" s="593">
        <v>3.07</v>
      </c>
      <c r="H31" s="593">
        <v>1.85</v>
      </c>
      <c r="I31" s="426">
        <v>67.31</v>
      </c>
      <c r="J31" s="595">
        <v>22134.643344</v>
      </c>
      <c r="K31" s="689"/>
      <c r="L31" s="643">
        <f t="shared" si="3"/>
        <v>60.55</v>
      </c>
      <c r="M31" s="688"/>
      <c r="N31" s="688"/>
      <c r="O31" s="600"/>
    </row>
    <row r="32" spans="1:15">
      <c r="A32" s="616"/>
      <c r="B32" s="601"/>
      <c r="C32" s="602"/>
      <c r="D32" s="602"/>
      <c r="E32" s="603"/>
      <c r="F32" s="603"/>
      <c r="G32" s="602"/>
      <c r="H32" s="602"/>
      <c r="I32" s="604"/>
      <c r="J32" s="605"/>
      <c r="K32" s="604"/>
      <c r="L32" s="606"/>
      <c r="M32" s="596"/>
      <c r="N32" s="596"/>
    </row>
    <row r="33" spans="1:23">
      <c r="A33" s="616"/>
      <c r="B33" s="677" t="s">
        <v>334</v>
      </c>
      <c r="E33" s="607"/>
      <c r="F33" s="607"/>
      <c r="G33" s="608"/>
      <c r="H33" s="608"/>
      <c r="I33" s="608"/>
      <c r="M33" s="609"/>
      <c r="O33" s="596"/>
    </row>
    <row r="34" spans="1:23">
      <c r="A34" s="616"/>
      <c r="B34" s="679" t="s">
        <v>335</v>
      </c>
      <c r="C34" s="592">
        <v>192.214</v>
      </c>
      <c r="E34" s="608"/>
      <c r="F34" s="608"/>
      <c r="G34" s="608"/>
      <c r="H34" s="608"/>
      <c r="I34" s="608"/>
      <c r="O34" s="596"/>
    </row>
    <row r="35" spans="1:23">
      <c r="A35" s="616"/>
      <c r="B35" s="678" t="s">
        <v>336</v>
      </c>
      <c r="C35" s="592">
        <v>60.698</v>
      </c>
      <c r="D35" s="610"/>
      <c r="E35" s="608"/>
      <c r="F35" s="608"/>
      <c r="G35" s="608"/>
      <c r="H35" s="608"/>
      <c r="I35" s="608"/>
      <c r="O35" s="596"/>
    </row>
    <row r="36" spans="1:23">
      <c r="A36" s="616"/>
      <c r="E36" s="608"/>
      <c r="F36" s="608"/>
      <c r="G36" s="608"/>
      <c r="H36" s="608"/>
      <c r="I36" s="608"/>
      <c r="O36" s="596"/>
    </row>
    <row r="37" spans="1:23">
      <c r="A37" s="616"/>
      <c r="E37" s="608"/>
      <c r="F37" s="608"/>
      <c r="G37" s="608"/>
      <c r="H37" s="608"/>
      <c r="I37" s="608"/>
      <c r="M37" s="611"/>
    </row>
    <row r="38" spans="1:23">
      <c r="A38" s="616"/>
      <c r="E38" s="608"/>
      <c r="F38" s="608"/>
      <c r="G38" s="608"/>
      <c r="H38" s="608"/>
      <c r="I38" s="608"/>
      <c r="M38" s="611"/>
    </row>
    <row r="39" spans="1:23">
      <c r="A39" s="616"/>
      <c r="B39" s="625"/>
      <c r="C39" s="626"/>
      <c r="D39" s="626"/>
      <c r="E39" s="626"/>
      <c r="F39" s="626"/>
      <c r="G39" s="626"/>
      <c r="H39" s="626"/>
      <c r="I39" s="626"/>
      <c r="J39" s="625"/>
      <c r="K39" s="625"/>
      <c r="L39" s="625"/>
      <c r="M39" s="627"/>
      <c r="N39" s="625"/>
    </row>
    <row r="40" spans="1:23">
      <c r="A40" s="616"/>
      <c r="B40" s="628" t="s">
        <v>246</v>
      </c>
      <c r="C40" s="629"/>
      <c r="D40" s="629"/>
      <c r="E40" s="630"/>
      <c r="F40" s="629"/>
      <c r="G40" s="629"/>
      <c r="H40" s="629"/>
      <c r="I40" s="629"/>
      <c r="J40" s="629"/>
      <c r="K40" s="629"/>
      <c r="L40" s="629"/>
      <c r="M40" s="629"/>
      <c r="N40" s="629"/>
      <c r="O40" s="629"/>
      <c r="P40" s="629"/>
      <c r="Q40" s="629"/>
      <c r="R40" s="629"/>
      <c r="S40" s="631" t="s">
        <v>243</v>
      </c>
      <c r="T40" s="628"/>
      <c r="U40" s="628"/>
      <c r="V40" s="632"/>
      <c r="W40" s="628"/>
    </row>
    <row r="41" spans="1:23">
      <c r="A41" s="616"/>
      <c r="B41" s="633">
        <v>2014</v>
      </c>
      <c r="C41" s="634">
        <v>43.462642691353345</v>
      </c>
      <c r="D41" s="634">
        <v>-3.5833160100981372E-2</v>
      </c>
      <c r="E41" s="634">
        <v>43.426809531252353</v>
      </c>
      <c r="F41" s="634">
        <v>5.6921848079150905</v>
      </c>
      <c r="G41" s="634">
        <v>1.1268245746356238</v>
      </c>
      <c r="H41" s="634">
        <v>0.37048427683557772</v>
      </c>
      <c r="I41" s="634">
        <v>0.25103012291790222</v>
      </c>
      <c r="J41" s="634">
        <v>-8.2233580194251421E-3</v>
      </c>
      <c r="K41" s="634">
        <v>0.59463516166357266</v>
      </c>
      <c r="L41" s="634">
        <v>0</v>
      </c>
      <c r="M41" s="634">
        <v>-3.5398486064009436E-2</v>
      </c>
      <c r="N41" s="634">
        <v>6.7603115829820782E-3</v>
      </c>
      <c r="O41" s="634">
        <v>1.1792880289165999</v>
      </c>
      <c r="P41" s="634">
        <v>5.9300442917168485</v>
      </c>
      <c r="Q41" s="634">
        <v>0</v>
      </c>
      <c r="R41" s="634">
        <v>55.049038630884304</v>
      </c>
      <c r="S41" s="635">
        <v>0.24956707648145915</v>
      </c>
      <c r="T41" s="632">
        <v>238985.13295999999</v>
      </c>
      <c r="U41" s="628"/>
      <c r="V41" s="632"/>
      <c r="W41" s="628"/>
    </row>
    <row r="42" spans="1:23">
      <c r="A42" s="616"/>
      <c r="B42" s="633">
        <v>2015</v>
      </c>
      <c r="C42" s="634">
        <v>51.669092709499544</v>
      </c>
      <c r="D42" s="634">
        <v>-2.6564316908607066E-3</v>
      </c>
      <c r="E42" s="634">
        <v>51.666436277808678</v>
      </c>
      <c r="F42" s="634">
        <v>4.2702248332054848</v>
      </c>
      <c r="G42" s="634">
        <v>0.91091274468804551</v>
      </c>
      <c r="H42" s="634">
        <v>0.18140411412114635</v>
      </c>
      <c r="I42" s="634">
        <v>0.23791434122735647</v>
      </c>
      <c r="J42" s="634">
        <v>8.8215560881733188E-3</v>
      </c>
      <c r="K42" s="634">
        <v>0.19407875350191026</v>
      </c>
      <c r="L42" s="634">
        <v>0</v>
      </c>
      <c r="M42" s="634">
        <v>-6.1596732708626249E-2</v>
      </c>
      <c r="N42" s="634">
        <v>5.9280105863019471E-3</v>
      </c>
      <c r="O42" s="634">
        <v>0.5665500428162622</v>
      </c>
      <c r="P42" s="634">
        <v>5.0301509818484416</v>
      </c>
      <c r="Q42" s="634">
        <v>1.8860699818862585</v>
      </c>
      <c r="R42" s="634">
        <v>62.852882074748855</v>
      </c>
      <c r="S42" s="635">
        <v>0.25266390790183174</v>
      </c>
      <c r="T42" s="632">
        <v>247254.75741000002</v>
      </c>
      <c r="U42" s="636">
        <v>3.4603091613168071</v>
      </c>
      <c r="V42" s="636">
        <v>14.176166628796201</v>
      </c>
      <c r="W42" s="628"/>
    </row>
    <row r="43" spans="1:23">
      <c r="B43" s="628"/>
      <c r="C43" s="634"/>
      <c r="D43" s="634"/>
      <c r="E43" s="637"/>
      <c r="F43" s="637"/>
      <c r="G43" s="638"/>
      <c r="H43" s="637"/>
      <c r="I43" s="637"/>
      <c r="J43" s="637"/>
      <c r="K43" s="637"/>
      <c r="L43" s="637"/>
      <c r="M43" s="637"/>
      <c r="N43" s="637"/>
      <c r="O43" s="637"/>
      <c r="P43" s="638"/>
      <c r="Q43" s="637"/>
      <c r="R43" s="637"/>
      <c r="S43" s="637">
        <f>S41/$R$41</f>
        <v>4.5335410515496971E-3</v>
      </c>
      <c r="T43" s="628"/>
      <c r="U43" s="628"/>
      <c r="V43" s="632"/>
      <c r="W43" s="628"/>
    </row>
    <row r="44" spans="1:23">
      <c r="R44" s="613"/>
    </row>
    <row r="45" spans="1:23">
      <c r="S45" s="613"/>
    </row>
    <row r="46" spans="1:23">
      <c r="C46" s="612"/>
      <c r="E46" s="612"/>
      <c r="F46" s="612"/>
      <c r="Q46" s="612"/>
      <c r="R46" s="612"/>
    </row>
    <row r="49" spans="3:3" ht="16.149999999999999" customHeight="1">
      <c r="C49" s="614"/>
    </row>
    <row r="50" spans="3:3">
      <c r="C50" s="614"/>
    </row>
    <row r="51" spans="3:3">
      <c r="C51" s="614"/>
    </row>
  </sheetData>
  <mergeCells count="8">
    <mergeCell ref="D5:D6"/>
    <mergeCell ref="C5:C6"/>
    <mergeCell ref="H5:H6"/>
    <mergeCell ref="J5:J6"/>
    <mergeCell ref="I5:I6"/>
    <mergeCell ref="E5:E6"/>
    <mergeCell ref="F5:F6"/>
    <mergeCell ref="G5:G6"/>
  </mergeCells>
  <hyperlinks>
    <hyperlink ref="B3" location="Indice!A1" display="Indice!A1"/>
  </hyperlinks>
  <pageMargins left="0.7" right="0.7" top="0.75" bottom="0.75" header="0.3" footer="0.3"/>
  <ignoredErrors>
    <ignoredError sqref="E7:E18 E20:E3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autoPageBreaks="0"/>
  </sheetPr>
  <dimension ref="A1:F82"/>
  <sheetViews>
    <sheetView showGridLines="0" showRowColHeaders="0" showOutlineSymbols="0" topLeftCell="A5" workbookViewId="0">
      <selection activeCell="K32" sqref="K32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68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2" t="s">
        <v>389</v>
      </c>
      <c r="D7" s="39"/>
      <c r="E7" s="336"/>
    </row>
    <row r="8" spans="2:5" s="19" customFormat="1" ht="12.75" customHeight="1">
      <c r="B8" s="20"/>
      <c r="C8" s="752"/>
      <c r="D8" s="39"/>
      <c r="E8" s="336"/>
    </row>
    <row r="9" spans="2:5" s="19" customFormat="1" ht="12.75" customHeight="1">
      <c r="B9" s="20"/>
      <c r="C9" s="752"/>
      <c r="D9" s="39"/>
      <c r="E9" s="336"/>
    </row>
    <row r="10" spans="2:5" s="19" customFormat="1" ht="12.75" customHeight="1">
      <c r="B10" s="20"/>
      <c r="C10" s="752"/>
      <c r="D10" s="39"/>
      <c r="E10" s="336"/>
    </row>
    <row r="11" spans="2:5" s="19" customFormat="1" ht="12.75" customHeight="1">
      <c r="B11" s="20"/>
      <c r="C11" s="288"/>
      <c r="D11" s="39"/>
      <c r="E11" s="291"/>
    </row>
    <row r="12" spans="2:5" s="19" customFormat="1" ht="12.75" customHeight="1">
      <c r="B12" s="20"/>
      <c r="C12" s="288"/>
      <c r="D12" s="39"/>
      <c r="E12" s="291"/>
    </row>
    <row r="13" spans="2:5" s="19" customFormat="1" ht="12.75" customHeight="1">
      <c r="B13" s="20"/>
      <c r="D13" s="39"/>
      <c r="E13" s="291"/>
    </row>
    <row r="14" spans="2:5" s="19" customFormat="1" ht="12.75" customHeight="1">
      <c r="B14" s="20"/>
      <c r="D14" s="39"/>
      <c r="E14" s="291"/>
    </row>
    <row r="15" spans="2:5" s="19" customFormat="1" ht="12.75" customHeight="1">
      <c r="B15" s="20"/>
      <c r="D15" s="39"/>
      <c r="E15" s="291"/>
    </row>
    <row r="16" spans="2:5" s="19" customFormat="1" ht="12.75" customHeight="1">
      <c r="B16" s="20"/>
      <c r="D16" s="39"/>
      <c r="E16" s="291"/>
    </row>
    <row r="17" spans="1:6" s="19" customFormat="1" ht="12.75" customHeight="1">
      <c r="B17" s="20"/>
      <c r="D17" s="39"/>
      <c r="E17" s="291"/>
    </row>
    <row r="18" spans="1:6" s="19" customFormat="1" ht="12.75" customHeight="1">
      <c r="B18" s="20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291"/>
    </row>
    <row r="23" spans="1:6">
      <c r="E23" s="291"/>
    </row>
    <row r="24" spans="1:6">
      <c r="E24" s="291"/>
    </row>
    <row r="25" spans="1:6" s="168" customFormat="1">
      <c r="A25" s="16"/>
      <c r="B25" s="16"/>
      <c r="C25" s="16"/>
      <c r="D25" s="16"/>
      <c r="E25" s="39"/>
      <c r="F25" s="42"/>
    </row>
    <row r="82" spans="2:2">
      <c r="B82" s="96"/>
    </row>
  </sheetData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autoPageBreaks="0"/>
  </sheetPr>
  <dimension ref="A1:F82"/>
  <sheetViews>
    <sheetView showGridLines="0" showRowColHeaders="0" showOutlineSymbols="0" topLeftCell="A2" workbookViewId="0">
      <selection activeCell="I16" sqref="I16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2:5" s="16" customFormat="1" ht="0.6" customHeight="1"/>
    <row r="2" spans="2:5" s="16" customFormat="1" ht="21" customHeight="1">
      <c r="E2" s="95" t="s">
        <v>79</v>
      </c>
    </row>
    <row r="3" spans="2:5" s="16" customFormat="1" ht="15" customHeight="1">
      <c r="E3" s="18" t="s">
        <v>339</v>
      </c>
    </row>
    <row r="4" spans="2:5" s="19" customFormat="1" ht="19.899999999999999" customHeight="1">
      <c r="B4" s="20"/>
      <c r="C4" s="21" t="str">
        <f>Indice!C4</f>
        <v>Mercados eléctricos</v>
      </c>
    </row>
    <row r="5" spans="2:5" s="19" customFormat="1" ht="12.6" customHeight="1">
      <c r="B5" s="20"/>
      <c r="C5" s="22"/>
    </row>
    <row r="6" spans="2:5" s="19" customFormat="1" ht="13.15" customHeight="1">
      <c r="B6" s="20"/>
      <c r="C6" s="25"/>
      <c r="D6" s="39"/>
      <c r="E6" s="39"/>
    </row>
    <row r="7" spans="2:5" s="19" customFormat="1" ht="12.75" customHeight="1">
      <c r="B7" s="20"/>
      <c r="C7" s="754" t="s">
        <v>302</v>
      </c>
      <c r="D7" s="39"/>
      <c r="E7" s="336"/>
    </row>
    <row r="8" spans="2:5" s="19" customFormat="1" ht="12.75" customHeight="1">
      <c r="B8" s="20"/>
      <c r="C8" s="754"/>
      <c r="D8" s="39"/>
      <c r="E8" s="336"/>
    </row>
    <row r="9" spans="2:5" s="19" customFormat="1" ht="12.75" customHeight="1">
      <c r="B9" s="20"/>
      <c r="C9" s="754"/>
      <c r="D9" s="39"/>
      <c r="E9" s="336"/>
    </row>
    <row r="10" spans="2:5" s="19" customFormat="1" ht="12.75" customHeight="1">
      <c r="B10" s="20"/>
      <c r="C10" s="754"/>
      <c r="D10" s="39"/>
      <c r="E10" s="336"/>
    </row>
    <row r="11" spans="2:5" s="19" customFormat="1" ht="12.75" customHeight="1">
      <c r="B11" s="20"/>
      <c r="C11" s="754"/>
      <c r="D11" s="39"/>
      <c r="E11" s="291"/>
    </row>
    <row r="12" spans="2:5" s="19" customFormat="1" ht="12.75" customHeight="1">
      <c r="B12" s="20"/>
      <c r="C12" s="288" t="s">
        <v>305</v>
      </c>
      <c r="D12" s="39"/>
      <c r="E12" s="291"/>
    </row>
    <row r="13" spans="2:5" s="19" customFormat="1" ht="12.75" customHeight="1">
      <c r="B13" s="20"/>
      <c r="C13" s="288"/>
      <c r="D13" s="39"/>
      <c r="E13" s="291"/>
    </row>
    <row r="14" spans="2:5" s="19" customFormat="1" ht="12.75" customHeight="1">
      <c r="B14" s="20"/>
      <c r="C14" s="288"/>
      <c r="D14" s="39"/>
      <c r="E14" s="291"/>
    </row>
    <row r="15" spans="2:5" s="19" customFormat="1" ht="12.75" customHeight="1">
      <c r="B15" s="20"/>
      <c r="D15" s="39"/>
      <c r="E15" s="291"/>
    </row>
    <row r="16" spans="2:5" s="19" customFormat="1" ht="12.75" customHeight="1">
      <c r="B16" s="20"/>
      <c r="D16" s="39"/>
      <c r="E16" s="291"/>
    </row>
    <row r="17" spans="1:6" s="19" customFormat="1" ht="12.75" customHeight="1">
      <c r="B17" s="20"/>
      <c r="D17" s="39"/>
      <c r="E17" s="291"/>
    </row>
    <row r="18" spans="1:6" s="19" customFormat="1" ht="12.75" customHeight="1">
      <c r="B18" s="20"/>
      <c r="D18" s="39"/>
      <c r="E18" s="291"/>
    </row>
    <row r="19" spans="1:6" s="19" customFormat="1" ht="12.75" customHeight="1">
      <c r="B19" s="20"/>
      <c r="C19" s="25"/>
      <c r="D19" s="39"/>
      <c r="E19" s="291"/>
    </row>
    <row r="20" spans="1:6" s="19" customFormat="1" ht="12.75" customHeight="1">
      <c r="B20" s="20"/>
      <c r="C20" s="25"/>
      <c r="D20" s="39"/>
      <c r="E20" s="291"/>
    </row>
    <row r="21" spans="1:6" s="19" customFormat="1" ht="12.75" customHeight="1">
      <c r="B21" s="20"/>
      <c r="C21" s="25"/>
      <c r="D21" s="39"/>
      <c r="E21" s="291"/>
    </row>
    <row r="22" spans="1:6">
      <c r="E22" s="291"/>
    </row>
    <row r="23" spans="1:6">
      <c r="E23" s="291"/>
    </row>
    <row r="24" spans="1:6">
      <c r="E24" s="291"/>
    </row>
    <row r="25" spans="1:6" s="168" customFormat="1">
      <c r="A25" s="16"/>
      <c r="B25" s="16"/>
      <c r="C25" s="16"/>
      <c r="D25" s="16"/>
      <c r="E25" s="39"/>
      <c r="F25" s="42"/>
    </row>
    <row r="82" spans="2:2">
      <c r="B82" s="96"/>
    </row>
  </sheetData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autoPageBreaks="0"/>
  </sheetPr>
  <dimension ref="A1:R82"/>
  <sheetViews>
    <sheetView showGridLines="0" showRowColHeaders="0" showOutlineSymbols="0" topLeftCell="C2" zoomScaleNormal="100" workbookViewId="0">
      <selection activeCell="H36" sqref="H36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8.7109375" style="13" bestFit="1" customWidth="1"/>
    <col min="6" max="7" width="13.42578125" style="13" customWidth="1"/>
    <col min="8" max="8" width="13.42578125" style="218" customWidth="1"/>
    <col min="9" max="9" width="13" style="13" customWidth="1"/>
    <col min="10" max="10" width="2.140625" style="13" customWidth="1"/>
    <col min="11" max="11" width="6.85546875" style="13" customWidth="1"/>
    <col min="12" max="18" width="5.42578125" style="13" customWidth="1"/>
    <col min="19" max="19" width="6.85546875" style="13" customWidth="1"/>
    <col min="20" max="16384" width="11.42578125" style="13"/>
  </cols>
  <sheetData>
    <row r="1" spans="1:18" s="16" customFormat="1" ht="0.6" customHeight="1"/>
    <row r="2" spans="1:18" s="16" customFormat="1" ht="21" customHeight="1">
      <c r="E2" s="750" t="s">
        <v>79</v>
      </c>
      <c r="F2" s="750"/>
      <c r="G2" s="750"/>
      <c r="H2" s="750"/>
      <c r="I2" s="750"/>
      <c r="Q2" s="45"/>
    </row>
    <row r="3" spans="1:18" s="16" customFormat="1" ht="15" customHeight="1">
      <c r="E3" s="751" t="s">
        <v>339</v>
      </c>
      <c r="F3" s="751"/>
      <c r="G3" s="751"/>
      <c r="H3" s="751"/>
      <c r="I3" s="751"/>
      <c r="Q3" s="45"/>
    </row>
    <row r="4" spans="1:18" s="19" customFormat="1" ht="19.899999999999999" customHeight="1">
      <c r="B4" s="20"/>
      <c r="C4" s="21" t="str">
        <f>Indice!C4</f>
        <v>Mercados eléctricos</v>
      </c>
    </row>
    <row r="5" spans="1:18" s="19" customFormat="1" ht="12.6" customHeight="1">
      <c r="B5" s="20"/>
      <c r="C5" s="22"/>
    </row>
    <row r="6" spans="1:18" s="19" customFormat="1" ht="13.15" customHeight="1">
      <c r="B6" s="20"/>
      <c r="C6" s="25"/>
      <c r="D6" s="39"/>
      <c r="E6" s="39"/>
    </row>
    <row r="7" spans="1:18" s="12" customFormat="1" ht="12.75" customHeight="1">
      <c r="A7" s="19"/>
      <c r="B7" s="20"/>
      <c r="C7" s="753" t="s">
        <v>117</v>
      </c>
      <c r="D7" s="39"/>
      <c r="E7" s="9"/>
      <c r="F7" s="50" t="s">
        <v>205</v>
      </c>
      <c r="G7" s="51"/>
      <c r="H7" s="51" t="s">
        <v>82</v>
      </c>
      <c r="I7" s="51"/>
      <c r="K7" s="756"/>
      <c r="L7" s="756"/>
    </row>
    <row r="8" spans="1:18" s="12" customFormat="1" ht="12.75" customHeight="1">
      <c r="A8" s="19"/>
      <c r="B8" s="20"/>
      <c r="C8" s="753"/>
      <c r="D8" s="39"/>
      <c r="E8" s="53"/>
      <c r="F8" s="51" t="s">
        <v>48</v>
      </c>
      <c r="G8" s="51" t="s">
        <v>69</v>
      </c>
      <c r="H8" s="51" t="s">
        <v>66</v>
      </c>
      <c r="I8" s="52" t="s">
        <v>67</v>
      </c>
      <c r="K8" s="56"/>
      <c r="L8" s="56"/>
    </row>
    <row r="9" spans="1:18" s="12" customFormat="1" ht="12.75" customHeight="1">
      <c r="A9" s="19"/>
      <c r="B9" s="20"/>
      <c r="C9" s="753"/>
      <c r="D9" s="39"/>
      <c r="E9" s="339" t="s">
        <v>51</v>
      </c>
      <c r="F9" s="340">
        <f>'Data 2'!H261</f>
        <v>17752.632999999998</v>
      </c>
      <c r="G9" s="341">
        <v>40.799999999999997</v>
      </c>
      <c r="H9" s="341">
        <v>73.5743078746534</v>
      </c>
      <c r="I9" s="342">
        <v>101.99</v>
      </c>
      <c r="K9" s="73"/>
      <c r="L9" s="74"/>
      <c r="M9" s="86"/>
      <c r="N9" s="73"/>
      <c r="O9" s="238"/>
      <c r="P9" s="238"/>
      <c r="Q9" s="238"/>
      <c r="R9" s="238"/>
    </row>
    <row r="10" spans="1:18" s="12" customFormat="1" ht="12.75" customHeight="1">
      <c r="A10" s="19"/>
      <c r="B10" s="20"/>
      <c r="C10" s="753"/>
      <c r="D10" s="39"/>
      <c r="E10" s="339" t="s">
        <v>52</v>
      </c>
      <c r="F10" s="340">
        <f>'Data 2'!H262</f>
        <v>14934.918000000005</v>
      </c>
      <c r="G10" s="341">
        <v>8</v>
      </c>
      <c r="H10" s="341">
        <v>52.8447450371362</v>
      </c>
      <c r="I10" s="342">
        <v>79.11</v>
      </c>
      <c r="K10" s="73"/>
      <c r="L10" s="74"/>
      <c r="M10" s="86"/>
      <c r="N10" s="73"/>
      <c r="O10" s="238"/>
      <c r="P10" s="238"/>
      <c r="Q10" s="238"/>
      <c r="R10" s="238"/>
    </row>
    <row r="11" spans="1:18" s="12" customFormat="1" ht="12.75" customHeight="1">
      <c r="A11" s="19"/>
      <c r="B11" s="20"/>
      <c r="C11" s="56"/>
      <c r="D11" s="39"/>
      <c r="E11" s="339" t="s">
        <v>53</v>
      </c>
      <c r="F11" s="340">
        <f>'Data 2'!H263</f>
        <v>14722.169999999998</v>
      </c>
      <c r="G11" s="341">
        <v>12</v>
      </c>
      <c r="H11" s="341">
        <v>43.578237301315703</v>
      </c>
      <c r="I11" s="342">
        <v>61.05</v>
      </c>
      <c r="K11" s="73"/>
      <c r="L11" s="74"/>
      <c r="M11" s="86"/>
      <c r="N11" s="73"/>
      <c r="O11" s="238"/>
      <c r="P11" s="238"/>
      <c r="Q11" s="238"/>
      <c r="R11" s="238"/>
    </row>
    <row r="12" spans="1:18" s="12" customFormat="1" ht="12.75" customHeight="1">
      <c r="A12" s="19"/>
      <c r="B12" s="20"/>
      <c r="D12" s="39"/>
      <c r="E12" s="339" t="s">
        <v>54</v>
      </c>
      <c r="F12" s="340">
        <f>'Data 2'!H264</f>
        <v>13782.690000000002</v>
      </c>
      <c r="G12" s="341">
        <v>2.2999999999999998</v>
      </c>
      <c r="H12" s="341">
        <v>43.942157303907898</v>
      </c>
      <c r="I12" s="342">
        <v>59.58</v>
      </c>
      <c r="K12" s="73"/>
      <c r="L12" s="74"/>
      <c r="M12" s="86"/>
      <c r="N12" s="73"/>
      <c r="O12" s="238"/>
      <c r="P12" s="238"/>
      <c r="Q12" s="238"/>
      <c r="R12" s="238"/>
    </row>
    <row r="13" spans="1:18" s="12" customFormat="1" ht="12.75" customHeight="1">
      <c r="A13" s="19"/>
      <c r="B13" s="20"/>
      <c r="C13" s="56"/>
      <c r="D13" s="39"/>
      <c r="E13" s="339" t="s">
        <v>55</v>
      </c>
      <c r="F13" s="340">
        <f>'Data 2'!H265</f>
        <v>15531.547000000002</v>
      </c>
      <c r="G13" s="341">
        <v>25.43</v>
      </c>
      <c r="H13" s="341">
        <v>47.579971946704198</v>
      </c>
      <c r="I13" s="342">
        <v>57.15</v>
      </c>
      <c r="K13" s="73"/>
      <c r="L13" s="74"/>
      <c r="M13" s="86"/>
      <c r="N13" s="73"/>
      <c r="O13" s="238"/>
      <c r="P13" s="238"/>
      <c r="Q13" s="238"/>
      <c r="R13" s="238"/>
    </row>
    <row r="14" spans="1:18" s="12" customFormat="1" ht="12.75" customHeight="1">
      <c r="A14" s="19"/>
      <c r="B14" s="20"/>
      <c r="C14" s="121"/>
      <c r="D14" s="39"/>
      <c r="E14" s="339" t="s">
        <v>56</v>
      </c>
      <c r="F14" s="340">
        <f>'Data 2'!H266</f>
        <v>17052.591999999997</v>
      </c>
      <c r="G14" s="341">
        <v>37.47</v>
      </c>
      <c r="H14" s="341">
        <v>50.802341746680398</v>
      </c>
      <c r="I14" s="342">
        <v>60.15</v>
      </c>
      <c r="K14" s="73"/>
      <c r="L14" s="74"/>
      <c r="M14" s="86"/>
      <c r="N14" s="73"/>
      <c r="O14" s="238"/>
      <c r="P14" s="238"/>
      <c r="Q14" s="238"/>
      <c r="R14" s="238"/>
    </row>
    <row r="15" spans="1:18" s="12" customFormat="1" ht="12.75" customHeight="1">
      <c r="A15" s="19"/>
      <c r="B15" s="20"/>
      <c r="C15" s="44"/>
      <c r="D15" s="39"/>
      <c r="E15" s="339" t="s">
        <v>57</v>
      </c>
      <c r="F15" s="340">
        <f>'Data 2'!H267</f>
        <v>17696.207999999995</v>
      </c>
      <c r="G15" s="341">
        <v>37.119999999999997</v>
      </c>
      <c r="H15" s="341">
        <v>49.176531124771103</v>
      </c>
      <c r="I15" s="342">
        <v>58.62</v>
      </c>
      <c r="K15" s="73"/>
      <c r="L15" s="74"/>
      <c r="M15" s="86"/>
      <c r="N15" s="73"/>
      <c r="O15" s="238"/>
      <c r="P15" s="238"/>
      <c r="Q15" s="238"/>
      <c r="R15" s="238"/>
    </row>
    <row r="16" spans="1:18" s="12" customFormat="1" ht="12.75" customHeight="1">
      <c r="A16" s="16"/>
      <c r="B16" s="16"/>
      <c r="C16" s="16"/>
      <c r="D16" s="16"/>
      <c r="E16" s="339" t="s">
        <v>58</v>
      </c>
      <c r="F16" s="340">
        <f>'Data 2'!H268</f>
        <v>16569.186999999998</v>
      </c>
      <c r="G16" s="341">
        <v>28</v>
      </c>
      <c r="H16" s="341">
        <v>48.1303753373532</v>
      </c>
      <c r="I16" s="342">
        <v>56.05</v>
      </c>
      <c r="K16" s="73"/>
      <c r="L16" s="74"/>
      <c r="M16" s="86"/>
      <c r="N16" s="73"/>
      <c r="O16" s="238"/>
      <c r="P16" s="238"/>
      <c r="Q16" s="238"/>
      <c r="R16" s="238"/>
    </row>
    <row r="17" spans="1:18" s="12" customFormat="1" ht="12.75" customHeight="1">
      <c r="A17" s="16"/>
      <c r="B17" s="16"/>
      <c r="C17" s="16"/>
      <c r="D17" s="16"/>
      <c r="E17" s="339" t="s">
        <v>59</v>
      </c>
      <c r="F17" s="340">
        <f>'Data 2'!H269</f>
        <v>15028.866999999998</v>
      </c>
      <c r="G17" s="341">
        <v>33.25</v>
      </c>
      <c r="H17" s="341">
        <v>49.595573543409699</v>
      </c>
      <c r="I17" s="342">
        <v>59.69</v>
      </c>
      <c r="K17" s="73"/>
      <c r="L17" s="74"/>
      <c r="M17" s="86"/>
      <c r="N17" s="73"/>
      <c r="O17" s="238"/>
      <c r="P17" s="238"/>
      <c r="Q17" s="238"/>
      <c r="R17" s="238"/>
    </row>
    <row r="18" spans="1:18" s="12" customFormat="1" ht="12.75" customHeight="1">
      <c r="A18" s="16"/>
      <c r="B18" s="16"/>
      <c r="C18" s="16"/>
      <c r="D18" s="16"/>
      <c r="E18" s="339" t="s">
        <v>60</v>
      </c>
      <c r="F18" s="340">
        <f>'Data 2'!H270</f>
        <v>15589.267000000002</v>
      </c>
      <c r="G18" s="341">
        <v>23.85</v>
      </c>
      <c r="H18" s="341">
        <v>57.598634567285103</v>
      </c>
      <c r="I18" s="342">
        <v>71.42</v>
      </c>
      <c r="K18" s="73"/>
      <c r="L18" s="74"/>
      <c r="M18" s="86"/>
      <c r="N18" s="73"/>
      <c r="O18" s="238"/>
      <c r="P18" s="238"/>
      <c r="Q18" s="238"/>
      <c r="R18" s="238"/>
    </row>
    <row r="19" spans="1:18" s="12" customFormat="1" ht="12.75" customHeight="1">
      <c r="A19" s="16"/>
      <c r="B19" s="16"/>
      <c r="C19" s="16"/>
      <c r="D19" s="16"/>
      <c r="E19" s="339" t="s">
        <v>61</v>
      </c>
      <c r="F19" s="340">
        <f>'Data 2'!H271</f>
        <v>16556.882999999998</v>
      </c>
      <c r="G19" s="341">
        <v>23.86</v>
      </c>
      <c r="H19" s="341">
        <v>60.530396845772501</v>
      </c>
      <c r="I19" s="342">
        <v>79.62</v>
      </c>
      <c r="K19" s="73"/>
      <c r="L19" s="74"/>
      <c r="M19" s="86"/>
      <c r="N19" s="73"/>
      <c r="O19" s="238"/>
      <c r="P19" s="238"/>
      <c r="Q19" s="238"/>
      <c r="R19" s="238"/>
    </row>
    <row r="20" spans="1:18" ht="12.75" customHeight="1">
      <c r="E20" s="343" t="s">
        <v>62</v>
      </c>
      <c r="F20" s="344">
        <f>'Data 2'!H272</f>
        <v>16997.382999999998</v>
      </c>
      <c r="G20" s="341">
        <v>5</v>
      </c>
      <c r="H20" s="341">
        <v>60.459691332331602</v>
      </c>
      <c r="I20" s="342">
        <v>90</v>
      </c>
      <c r="K20" s="73"/>
      <c r="L20" s="74"/>
      <c r="M20" s="239"/>
      <c r="N20" s="73"/>
      <c r="O20" s="238"/>
      <c r="P20" s="238"/>
      <c r="Q20" s="238"/>
      <c r="R20" s="238"/>
    </row>
    <row r="21" spans="1:18" ht="16.5" customHeight="1">
      <c r="E21" s="345" t="s">
        <v>186</v>
      </c>
      <c r="F21" s="346">
        <f>SUM(F9:F20)</f>
        <v>192214.345</v>
      </c>
      <c r="G21" s="347">
        <f>MIN(G9:G20)</f>
        <v>2.2999999999999998</v>
      </c>
      <c r="H21" s="347">
        <v>53.672758173854298</v>
      </c>
      <c r="I21" s="347">
        <f>MAX(I9:I20)</f>
        <v>101.99</v>
      </c>
      <c r="K21" s="226"/>
      <c r="L21" s="268"/>
      <c r="M21" s="239"/>
      <c r="N21" s="239"/>
      <c r="O21" s="238"/>
      <c r="P21" s="238"/>
      <c r="Q21" s="238"/>
      <c r="R21" s="238"/>
    </row>
    <row r="22" spans="1:18" ht="16.149999999999999" customHeight="1">
      <c r="E22" s="757" t="s">
        <v>126</v>
      </c>
      <c r="F22" s="757"/>
      <c r="G22" s="757"/>
      <c r="H22" s="757"/>
      <c r="I22" s="757"/>
      <c r="K22" s="240"/>
      <c r="L22" s="240"/>
    </row>
    <row r="23" spans="1:18">
      <c r="G23" s="236"/>
      <c r="H23" s="237"/>
      <c r="I23" s="236"/>
    </row>
    <row r="24" spans="1:18">
      <c r="E24" s="236"/>
      <c r="F24" s="236"/>
      <c r="G24" s="236"/>
      <c r="I24" s="236"/>
    </row>
    <row r="25" spans="1:18">
      <c r="E25" s="7"/>
      <c r="F25" s="7"/>
      <c r="G25" s="7"/>
      <c r="H25" s="7"/>
      <c r="I25" s="7"/>
    </row>
    <row r="26" spans="1:18">
      <c r="E26" s="7"/>
      <c r="F26" s="7"/>
      <c r="G26" s="7"/>
      <c r="H26" s="7"/>
      <c r="I26" s="7"/>
    </row>
    <row r="27" spans="1:18">
      <c r="E27" s="7"/>
      <c r="F27" s="7"/>
      <c r="G27" s="7"/>
      <c r="H27" s="7"/>
      <c r="I27" s="7"/>
    </row>
    <row r="28" spans="1:18">
      <c r="E28" s="7"/>
      <c r="F28" s="7"/>
      <c r="G28" s="7"/>
      <c r="H28" s="7"/>
      <c r="I28" s="7"/>
    </row>
    <row r="29" spans="1:18">
      <c r="E29" s="7"/>
      <c r="F29" s="7"/>
      <c r="G29" s="7"/>
      <c r="H29" s="7"/>
      <c r="I29" s="7"/>
    </row>
    <row r="30" spans="1:18">
      <c r="E30" s="7"/>
      <c r="F30" s="7"/>
      <c r="G30" s="7"/>
      <c r="H30" s="7"/>
      <c r="I30" s="7"/>
    </row>
    <row r="31" spans="1:18">
      <c r="E31" s="7"/>
      <c r="F31" s="7"/>
      <c r="G31" s="7"/>
      <c r="H31" s="7"/>
      <c r="I31" s="7"/>
    </row>
    <row r="32" spans="1:18">
      <c r="E32" s="7"/>
      <c r="F32" s="7"/>
      <c r="G32" s="7"/>
      <c r="H32" s="7"/>
      <c r="I32" s="7"/>
    </row>
    <row r="33" spans="5:9">
      <c r="E33" s="7"/>
      <c r="F33" s="7"/>
      <c r="G33" s="111"/>
      <c r="H33" s="111"/>
      <c r="I33" s="111"/>
    </row>
    <row r="34" spans="5:9">
      <c r="E34" s="7"/>
      <c r="F34" s="7"/>
      <c r="G34" s="111"/>
      <c r="H34" s="111"/>
      <c r="I34" s="111"/>
    </row>
    <row r="35" spans="5:9">
      <c r="E35" s="7"/>
      <c r="F35" s="7"/>
      <c r="G35" s="111"/>
      <c r="H35" s="111"/>
      <c r="I35" s="111"/>
    </row>
    <row r="36" spans="5:9">
      <c r="E36" s="7"/>
      <c r="F36" s="7"/>
      <c r="G36" s="111"/>
      <c r="H36" s="111"/>
      <c r="I36" s="111"/>
    </row>
    <row r="37" spans="5:9">
      <c r="E37" s="7"/>
      <c r="F37" s="7"/>
      <c r="G37" s="111"/>
      <c r="H37" s="111"/>
      <c r="I37" s="111"/>
    </row>
    <row r="38" spans="5:9">
      <c r="E38" s="7"/>
      <c r="F38" s="7"/>
      <c r="G38" s="111"/>
      <c r="H38" s="111"/>
      <c r="I38" s="111"/>
    </row>
    <row r="39" spans="5:9">
      <c r="E39" s="7"/>
      <c r="F39" s="7"/>
      <c r="G39" s="111"/>
      <c r="H39" s="111"/>
      <c r="I39" s="111"/>
    </row>
    <row r="40" spans="5:9">
      <c r="E40" s="236"/>
      <c r="F40" s="236"/>
      <c r="G40" s="241"/>
      <c r="H40" s="241"/>
      <c r="I40" s="241"/>
    </row>
    <row r="41" spans="5:9">
      <c r="E41" s="236"/>
      <c r="F41" s="236"/>
      <c r="G41" s="241"/>
      <c r="H41" s="241"/>
      <c r="I41" s="241"/>
    </row>
    <row r="42" spans="5:9">
      <c r="G42" s="241"/>
      <c r="H42" s="241"/>
      <c r="I42" s="241"/>
    </row>
    <row r="43" spans="5:9">
      <c r="G43" s="241"/>
      <c r="H43" s="241"/>
      <c r="I43" s="241"/>
    </row>
    <row r="44" spans="5:9">
      <c r="G44" s="241"/>
      <c r="H44" s="241"/>
      <c r="I44" s="241"/>
    </row>
    <row r="45" spans="5:9">
      <c r="G45" s="241"/>
      <c r="H45" s="241"/>
      <c r="I45" s="241"/>
    </row>
    <row r="82" spans="2:2">
      <c r="B82" s="96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5">
    <mergeCell ref="E3:I3"/>
    <mergeCell ref="E2:I2"/>
    <mergeCell ref="K7:L7"/>
    <mergeCell ref="C7:C10"/>
    <mergeCell ref="E22:I2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F1085"/>
  <sheetViews>
    <sheetView showGridLines="0" showRowColHeaders="0" showOutlineSymbols="0" topLeftCell="A2" zoomScaleNormal="100" workbookViewId="0">
      <selection activeCell="E4" sqref="E4"/>
    </sheetView>
  </sheetViews>
  <sheetFormatPr baseColWidth="10" defaultRowHeight="12.75"/>
  <cols>
    <col min="1" max="1" width="0.140625" style="16" customWidth="1"/>
    <col min="2" max="2" width="2.7109375" style="16" customWidth="1"/>
    <col min="3" max="3" width="23.7109375" style="16" customWidth="1"/>
    <col min="4" max="4" width="1.28515625" style="16" customWidth="1"/>
    <col min="5" max="5" width="105.7109375" style="16" customWidth="1"/>
    <col min="6" max="6" width="11.42578125" style="42" customWidth="1"/>
  </cols>
  <sheetData>
    <row r="1" spans="1:5" s="16" customFormat="1" ht="0.6" customHeight="1"/>
    <row r="2" spans="1:5" s="16" customFormat="1" ht="21" customHeight="1">
      <c r="E2" s="95" t="s">
        <v>79</v>
      </c>
    </row>
    <row r="3" spans="1:5" s="16" customFormat="1" ht="15" customHeight="1">
      <c r="E3" s="18" t="s">
        <v>339</v>
      </c>
    </row>
    <row r="4" spans="1:5" s="19" customFormat="1" ht="19.899999999999999" customHeight="1">
      <c r="A4" s="19" t="s">
        <v>35</v>
      </c>
      <c r="B4" s="20" t="s">
        <v>35</v>
      </c>
      <c r="C4" s="21" t="str">
        <f>Indice!C4</f>
        <v>Mercados eléctricos</v>
      </c>
    </row>
    <row r="5" spans="1:5" s="19" customFormat="1" ht="12.6" customHeight="1">
      <c r="A5" s="19" t="s">
        <v>35</v>
      </c>
      <c r="B5" s="20" t="s">
        <v>35</v>
      </c>
      <c r="C5" s="22"/>
    </row>
    <row r="6" spans="1:5" s="19" customFormat="1" ht="13.15" customHeight="1">
      <c r="A6" s="19" t="s">
        <v>35</v>
      </c>
      <c r="B6" s="20" t="s">
        <v>35</v>
      </c>
      <c r="C6" s="25" t="s">
        <v>35</v>
      </c>
      <c r="D6" s="39" t="s">
        <v>35</v>
      </c>
      <c r="E6" s="39" t="s">
        <v>35</v>
      </c>
    </row>
    <row r="7" spans="1:5" s="19" customFormat="1" ht="12.75" customHeight="1">
      <c r="A7" s="19" t="s">
        <v>35</v>
      </c>
      <c r="B7" s="20" t="s">
        <v>35</v>
      </c>
      <c r="C7" s="753" t="s">
        <v>118</v>
      </c>
      <c r="D7" s="39" t="s">
        <v>35</v>
      </c>
      <c r="E7" s="336" t="s">
        <v>35</v>
      </c>
    </row>
    <row r="8" spans="1:5" s="19" customFormat="1" ht="12.75" customHeight="1">
      <c r="A8" s="19" t="s">
        <v>35</v>
      </c>
      <c r="B8" s="20" t="s">
        <v>35</v>
      </c>
      <c r="C8" s="753"/>
      <c r="D8" s="39" t="s">
        <v>35</v>
      </c>
      <c r="E8" s="336" t="s">
        <v>35</v>
      </c>
    </row>
    <row r="9" spans="1:5" s="19" customFormat="1" ht="12.75" customHeight="1">
      <c r="A9" s="19" t="s">
        <v>35</v>
      </c>
      <c r="B9" s="20" t="s">
        <v>35</v>
      </c>
      <c r="C9" s="753"/>
      <c r="D9" s="39" t="s">
        <v>35</v>
      </c>
      <c r="E9" s="336" t="s">
        <v>35</v>
      </c>
    </row>
    <row r="10" spans="1:5" s="19" customFormat="1" ht="12.75" customHeight="1">
      <c r="A10" s="19" t="s">
        <v>35</v>
      </c>
      <c r="B10" s="20" t="s">
        <v>35</v>
      </c>
      <c r="C10" s="252"/>
      <c r="D10" s="39" t="s">
        <v>35</v>
      </c>
      <c r="E10" s="336" t="s">
        <v>35</v>
      </c>
    </row>
    <row r="11" spans="1:5" s="19" customFormat="1" ht="12.75" customHeight="1">
      <c r="A11" s="19" t="s">
        <v>35</v>
      </c>
      <c r="B11" s="20" t="s">
        <v>35</v>
      </c>
      <c r="C11" s="41" t="s">
        <v>35</v>
      </c>
      <c r="D11" s="39" t="s">
        <v>35</v>
      </c>
      <c r="E11" s="291" t="s">
        <v>35</v>
      </c>
    </row>
    <row r="12" spans="1:5" s="19" customFormat="1" ht="12.75" customHeight="1">
      <c r="A12" s="19" t="s">
        <v>35</v>
      </c>
      <c r="B12" s="20" t="s">
        <v>35</v>
      </c>
      <c r="C12" s="25"/>
      <c r="D12" s="39" t="s">
        <v>35</v>
      </c>
      <c r="E12" s="291" t="s">
        <v>35</v>
      </c>
    </row>
    <row r="13" spans="1:5" s="19" customFormat="1" ht="12.75" customHeight="1">
      <c r="A13" s="19" t="s">
        <v>35</v>
      </c>
      <c r="B13" s="20" t="s">
        <v>35</v>
      </c>
      <c r="C13" s="25" t="s">
        <v>35</v>
      </c>
      <c r="D13" s="39" t="s">
        <v>35</v>
      </c>
      <c r="E13" s="291" t="s">
        <v>35</v>
      </c>
    </row>
    <row r="14" spans="1:5" s="19" customFormat="1" ht="12.75" customHeight="1">
      <c r="A14" s="19" t="s">
        <v>35</v>
      </c>
      <c r="B14" s="20" t="s">
        <v>35</v>
      </c>
      <c r="C14" s="25" t="s">
        <v>35</v>
      </c>
      <c r="D14" s="39" t="s">
        <v>35</v>
      </c>
      <c r="E14" s="291" t="s">
        <v>35</v>
      </c>
    </row>
    <row r="15" spans="1:5" s="19" customFormat="1" ht="12.75" customHeight="1">
      <c r="A15" s="19" t="s">
        <v>35</v>
      </c>
      <c r="B15" s="20" t="s">
        <v>35</v>
      </c>
      <c r="C15" s="25" t="s">
        <v>35</v>
      </c>
      <c r="D15" s="39" t="s">
        <v>35</v>
      </c>
      <c r="E15" s="291" t="s">
        <v>35</v>
      </c>
    </row>
    <row r="16" spans="1:5" s="19" customFormat="1" ht="12.75" customHeight="1">
      <c r="A16" s="19" t="s">
        <v>35</v>
      </c>
      <c r="B16" s="20" t="s">
        <v>35</v>
      </c>
      <c r="C16" s="25" t="s">
        <v>35</v>
      </c>
      <c r="D16" s="39" t="s">
        <v>35</v>
      </c>
      <c r="E16" s="291" t="s">
        <v>35</v>
      </c>
    </row>
    <row r="17" spans="1:5" s="19" customFormat="1" ht="12.75" customHeight="1">
      <c r="A17" s="19" t="s">
        <v>35</v>
      </c>
      <c r="B17" s="20" t="s">
        <v>35</v>
      </c>
      <c r="C17" s="25" t="s">
        <v>35</v>
      </c>
      <c r="D17" s="39" t="s">
        <v>35</v>
      </c>
      <c r="E17" s="291" t="s">
        <v>35</v>
      </c>
    </row>
    <row r="18" spans="1:5" s="19" customFormat="1" ht="12.75" customHeight="1">
      <c r="A18" s="19" t="s">
        <v>35</v>
      </c>
      <c r="B18" s="20" t="s">
        <v>35</v>
      </c>
      <c r="C18" s="25" t="s">
        <v>35</v>
      </c>
      <c r="D18" s="39" t="s">
        <v>35</v>
      </c>
      <c r="E18" s="291" t="s">
        <v>35</v>
      </c>
    </row>
    <row r="19" spans="1:5" s="19" customFormat="1" ht="12.75" customHeight="1">
      <c r="A19" s="19" t="s">
        <v>35</v>
      </c>
      <c r="B19" s="20" t="s">
        <v>35</v>
      </c>
      <c r="C19" s="25" t="s">
        <v>35</v>
      </c>
      <c r="D19" s="39" t="s">
        <v>35</v>
      </c>
      <c r="E19" s="291" t="s">
        <v>35</v>
      </c>
    </row>
    <row r="20" spans="1:5" s="19" customFormat="1" ht="12.75" customHeight="1">
      <c r="A20" s="19" t="s">
        <v>35</v>
      </c>
      <c r="B20" s="20" t="s">
        <v>35</v>
      </c>
      <c r="C20" s="25" t="s">
        <v>35</v>
      </c>
      <c r="D20" s="39" t="s">
        <v>35</v>
      </c>
      <c r="E20" s="291" t="s">
        <v>35</v>
      </c>
    </row>
    <row r="21" spans="1:5" s="19" customFormat="1" ht="12.75" customHeight="1">
      <c r="A21" s="19" t="s">
        <v>35</v>
      </c>
      <c r="B21" s="20" t="s">
        <v>35</v>
      </c>
      <c r="C21" s="25" t="s">
        <v>35</v>
      </c>
      <c r="D21" s="39" t="s">
        <v>35</v>
      </c>
      <c r="E21" s="291" t="s">
        <v>35</v>
      </c>
    </row>
    <row r="22" spans="1:5">
      <c r="A22" s="16" t="s">
        <v>35</v>
      </c>
      <c r="B22" s="16" t="s">
        <v>35</v>
      </c>
      <c r="C22" s="16" t="s">
        <v>35</v>
      </c>
      <c r="D22" s="16" t="s">
        <v>35</v>
      </c>
      <c r="E22" s="337" t="s">
        <v>35</v>
      </c>
    </row>
    <row r="23" spans="1:5">
      <c r="A23" s="16" t="s">
        <v>35</v>
      </c>
      <c r="B23" s="16" t="s">
        <v>35</v>
      </c>
      <c r="C23" s="16" t="s">
        <v>35</v>
      </c>
      <c r="D23" s="16" t="s">
        <v>35</v>
      </c>
      <c r="E23" s="337" t="s">
        <v>35</v>
      </c>
    </row>
    <row r="24" spans="1:5">
      <c r="A24" s="16" t="s">
        <v>35</v>
      </c>
      <c r="B24" s="16" t="s">
        <v>35</v>
      </c>
      <c r="C24" s="16" t="s">
        <v>35</v>
      </c>
      <c r="D24" s="16" t="s">
        <v>35</v>
      </c>
      <c r="E24" s="337" t="s">
        <v>35</v>
      </c>
    </row>
    <row r="25" spans="1:5">
      <c r="A25" s="16" t="s">
        <v>35</v>
      </c>
      <c r="B25" s="16" t="s">
        <v>35</v>
      </c>
      <c r="C25" s="16" t="s">
        <v>35</v>
      </c>
      <c r="D25" s="16" t="s">
        <v>35</v>
      </c>
      <c r="E25" s="16" t="s">
        <v>35</v>
      </c>
    </row>
    <row r="26" spans="1:5">
      <c r="A26" s="16" t="s">
        <v>35</v>
      </c>
      <c r="B26" s="16" t="s">
        <v>35</v>
      </c>
      <c r="C26" s="16" t="s">
        <v>35</v>
      </c>
      <c r="D26" s="16" t="s">
        <v>35</v>
      </c>
      <c r="E26" s="16" t="s">
        <v>35</v>
      </c>
    </row>
    <row r="27" spans="1:5">
      <c r="A27" s="16" t="s">
        <v>35</v>
      </c>
      <c r="B27" s="16" t="s">
        <v>35</v>
      </c>
      <c r="D27" s="16" t="s">
        <v>35</v>
      </c>
      <c r="E27" s="16" t="s">
        <v>35</v>
      </c>
    </row>
    <row r="28" spans="1:5">
      <c r="A28" s="16" t="s">
        <v>35</v>
      </c>
      <c r="B28" s="16" t="s">
        <v>35</v>
      </c>
      <c r="C28" s="16" t="s">
        <v>35</v>
      </c>
      <c r="D28" s="16" t="s">
        <v>35</v>
      </c>
      <c r="E28" s="16" t="s">
        <v>35</v>
      </c>
    </row>
    <row r="29" spans="1:5">
      <c r="A29" s="16" t="s">
        <v>35</v>
      </c>
      <c r="B29" s="16" t="s">
        <v>35</v>
      </c>
      <c r="C29" s="16" t="s">
        <v>35</v>
      </c>
      <c r="D29" s="16" t="s">
        <v>35</v>
      </c>
      <c r="E29" s="16" t="s">
        <v>35</v>
      </c>
    </row>
    <row r="30" spans="1:5">
      <c r="A30" s="16" t="s">
        <v>35</v>
      </c>
      <c r="B30" s="16" t="s">
        <v>35</v>
      </c>
      <c r="C30" s="16" t="s">
        <v>35</v>
      </c>
      <c r="D30" s="16" t="s">
        <v>35</v>
      </c>
      <c r="E30" s="16" t="s">
        <v>35</v>
      </c>
    </row>
    <row r="31" spans="1:5">
      <c r="A31" s="16" t="s">
        <v>35</v>
      </c>
      <c r="B31" s="16" t="s">
        <v>35</v>
      </c>
      <c r="C31" s="16" t="s">
        <v>35</v>
      </c>
      <c r="D31" s="16" t="s">
        <v>35</v>
      </c>
      <c r="E31" s="16" t="s">
        <v>35</v>
      </c>
    </row>
    <row r="32" spans="1:5">
      <c r="A32" s="16" t="s">
        <v>35</v>
      </c>
      <c r="B32" s="16" t="s">
        <v>35</v>
      </c>
      <c r="C32" s="16" t="s">
        <v>35</v>
      </c>
      <c r="D32" s="16" t="s">
        <v>35</v>
      </c>
      <c r="E32" s="16" t="s">
        <v>35</v>
      </c>
    </row>
    <row r="33" spans="1:5">
      <c r="A33" s="16" t="s">
        <v>35</v>
      </c>
      <c r="B33" s="16" t="s">
        <v>35</v>
      </c>
      <c r="C33" s="16" t="s">
        <v>35</v>
      </c>
      <c r="D33" s="16" t="s">
        <v>35</v>
      </c>
      <c r="E33" s="16" t="s">
        <v>35</v>
      </c>
    </row>
    <row r="34" spans="1:5">
      <c r="A34" s="16" t="s">
        <v>35</v>
      </c>
      <c r="B34" s="16" t="s">
        <v>35</v>
      </c>
      <c r="C34" s="16" t="s">
        <v>35</v>
      </c>
      <c r="D34" s="16" t="s">
        <v>35</v>
      </c>
      <c r="E34" s="16" t="s">
        <v>35</v>
      </c>
    </row>
    <row r="35" spans="1:5">
      <c r="A35" s="16" t="s">
        <v>35</v>
      </c>
      <c r="B35" s="16" t="s">
        <v>35</v>
      </c>
      <c r="C35" s="16" t="s">
        <v>35</v>
      </c>
      <c r="D35" s="16" t="s">
        <v>35</v>
      </c>
      <c r="E35" s="16" t="s">
        <v>35</v>
      </c>
    </row>
    <row r="36" spans="1:5">
      <c r="A36" s="16" t="s">
        <v>35</v>
      </c>
      <c r="B36" s="16" t="s">
        <v>35</v>
      </c>
      <c r="C36" s="16" t="s">
        <v>35</v>
      </c>
      <c r="D36" s="16" t="s">
        <v>35</v>
      </c>
      <c r="E36" s="16" t="s">
        <v>35</v>
      </c>
    </row>
    <row r="37" spans="1:5">
      <c r="A37" s="16" t="s">
        <v>35</v>
      </c>
      <c r="B37" s="16" t="s">
        <v>35</v>
      </c>
      <c r="C37" s="16" t="s">
        <v>35</v>
      </c>
      <c r="D37" s="16" t="s">
        <v>35</v>
      </c>
      <c r="E37" s="16" t="s">
        <v>35</v>
      </c>
    </row>
    <row r="38" spans="1:5">
      <c r="A38" s="16" t="s">
        <v>35</v>
      </c>
      <c r="B38" s="16" t="s">
        <v>35</v>
      </c>
      <c r="C38" s="16" t="s">
        <v>35</v>
      </c>
      <c r="D38" s="16" t="s">
        <v>35</v>
      </c>
      <c r="E38" s="16" t="s">
        <v>35</v>
      </c>
    </row>
    <row r="39" spans="1:5">
      <c r="A39" s="16" t="s">
        <v>35</v>
      </c>
      <c r="B39" s="16" t="s">
        <v>35</v>
      </c>
      <c r="C39" s="16" t="s">
        <v>35</v>
      </c>
      <c r="D39" s="16" t="s">
        <v>35</v>
      </c>
      <c r="E39" s="16" t="s">
        <v>35</v>
      </c>
    </row>
    <row r="40" spans="1:5">
      <c r="A40" s="16" t="s">
        <v>35</v>
      </c>
      <c r="B40" s="16" t="s">
        <v>35</v>
      </c>
      <c r="C40" s="16" t="s">
        <v>35</v>
      </c>
      <c r="D40" s="16" t="s">
        <v>35</v>
      </c>
      <c r="E40" s="16" t="s">
        <v>35</v>
      </c>
    </row>
    <row r="41" spans="1:5">
      <c r="A41" s="16" t="s">
        <v>35</v>
      </c>
      <c r="B41" s="16" t="s">
        <v>35</v>
      </c>
      <c r="C41" s="16" t="s">
        <v>35</v>
      </c>
      <c r="D41" s="16" t="s">
        <v>35</v>
      </c>
      <c r="E41" s="16" t="s">
        <v>35</v>
      </c>
    </row>
    <row r="42" spans="1:5">
      <c r="A42" s="16" t="s">
        <v>35</v>
      </c>
      <c r="B42" s="16" t="s">
        <v>35</v>
      </c>
      <c r="C42" s="16" t="s">
        <v>35</v>
      </c>
      <c r="D42" s="16" t="s">
        <v>35</v>
      </c>
      <c r="E42" s="16" t="s">
        <v>35</v>
      </c>
    </row>
    <row r="43" spans="1:5">
      <c r="A43" s="16" t="s">
        <v>35</v>
      </c>
      <c r="B43" s="16" t="s">
        <v>35</v>
      </c>
      <c r="C43" s="16" t="s">
        <v>35</v>
      </c>
      <c r="D43" s="16" t="s">
        <v>35</v>
      </c>
      <c r="E43" s="16" t="s">
        <v>35</v>
      </c>
    </row>
    <row r="44" spans="1:5">
      <c r="A44" s="16" t="s">
        <v>35</v>
      </c>
      <c r="B44" s="16" t="s">
        <v>35</v>
      </c>
      <c r="C44" s="16" t="s">
        <v>35</v>
      </c>
      <c r="D44" s="16" t="s">
        <v>35</v>
      </c>
      <c r="E44" s="16" t="s">
        <v>35</v>
      </c>
    </row>
    <row r="45" spans="1:5">
      <c r="A45" s="16" t="s">
        <v>35</v>
      </c>
      <c r="B45" s="16" t="s">
        <v>35</v>
      </c>
      <c r="C45" s="16" t="s">
        <v>35</v>
      </c>
      <c r="D45" s="16" t="s">
        <v>35</v>
      </c>
      <c r="E45" s="16" t="s">
        <v>35</v>
      </c>
    </row>
    <row r="46" spans="1:5">
      <c r="A46" s="16" t="s">
        <v>35</v>
      </c>
      <c r="B46" s="16" t="s">
        <v>35</v>
      </c>
      <c r="C46" s="16" t="s">
        <v>35</v>
      </c>
      <c r="D46" s="16" t="s">
        <v>35</v>
      </c>
      <c r="E46" s="16" t="s">
        <v>35</v>
      </c>
    </row>
    <row r="47" spans="1:5">
      <c r="A47" s="16" t="s">
        <v>35</v>
      </c>
      <c r="B47" s="16" t="s">
        <v>35</v>
      </c>
      <c r="C47" s="16" t="s">
        <v>35</v>
      </c>
      <c r="D47" s="16" t="s">
        <v>35</v>
      </c>
      <c r="E47" s="16" t="s">
        <v>35</v>
      </c>
    </row>
    <row r="48" spans="1:5">
      <c r="A48" s="16" t="s">
        <v>35</v>
      </c>
      <c r="B48" s="16" t="s">
        <v>35</v>
      </c>
      <c r="C48" s="16" t="s">
        <v>35</v>
      </c>
      <c r="D48" s="16" t="s">
        <v>35</v>
      </c>
      <c r="E48" s="16" t="s">
        <v>35</v>
      </c>
    </row>
    <row r="49" spans="1:5">
      <c r="A49" s="16" t="s">
        <v>35</v>
      </c>
      <c r="B49" s="16" t="s">
        <v>35</v>
      </c>
      <c r="C49" s="16" t="s">
        <v>35</v>
      </c>
      <c r="D49" s="16" t="s">
        <v>35</v>
      </c>
      <c r="E49" s="16" t="s">
        <v>35</v>
      </c>
    </row>
    <row r="50" spans="1:5">
      <c r="A50" s="16" t="s">
        <v>35</v>
      </c>
      <c r="B50" s="16" t="s">
        <v>35</v>
      </c>
      <c r="C50" s="16" t="s">
        <v>35</v>
      </c>
      <c r="D50" s="16" t="s">
        <v>35</v>
      </c>
      <c r="E50" s="16" t="s">
        <v>35</v>
      </c>
    </row>
    <row r="51" spans="1:5">
      <c r="A51" s="16" t="s">
        <v>35</v>
      </c>
      <c r="B51" s="16" t="s">
        <v>35</v>
      </c>
      <c r="C51" s="16" t="s">
        <v>35</v>
      </c>
      <c r="D51" s="16" t="s">
        <v>35</v>
      </c>
      <c r="E51" s="16" t="s">
        <v>35</v>
      </c>
    </row>
    <row r="52" spans="1:5">
      <c r="A52" s="16" t="s">
        <v>35</v>
      </c>
      <c r="B52" s="16" t="s">
        <v>35</v>
      </c>
      <c r="C52" s="16" t="s">
        <v>35</v>
      </c>
      <c r="D52" s="16" t="s">
        <v>35</v>
      </c>
      <c r="E52" s="16" t="s">
        <v>35</v>
      </c>
    </row>
    <row r="53" spans="1:5">
      <c r="A53" s="16" t="s">
        <v>35</v>
      </c>
      <c r="B53" s="16" t="s">
        <v>35</v>
      </c>
      <c r="C53" s="16" t="s">
        <v>35</v>
      </c>
      <c r="D53" s="16" t="s">
        <v>35</v>
      </c>
      <c r="E53" s="16" t="s">
        <v>35</v>
      </c>
    </row>
    <row r="54" spans="1:5">
      <c r="A54" s="16" t="s">
        <v>35</v>
      </c>
      <c r="B54" s="16" t="s">
        <v>35</v>
      </c>
      <c r="C54" s="16" t="s">
        <v>35</v>
      </c>
      <c r="D54" s="16" t="s">
        <v>35</v>
      </c>
      <c r="E54" s="16" t="s">
        <v>35</v>
      </c>
    </row>
    <row r="55" spans="1:5">
      <c r="A55" s="16" t="s">
        <v>35</v>
      </c>
      <c r="B55" s="16" t="s">
        <v>35</v>
      </c>
      <c r="C55" s="16" t="s">
        <v>35</v>
      </c>
      <c r="D55" s="16" t="s">
        <v>35</v>
      </c>
      <c r="E55" s="16" t="s">
        <v>35</v>
      </c>
    </row>
    <row r="56" spans="1:5">
      <c r="A56" s="16" t="s">
        <v>35</v>
      </c>
      <c r="B56" s="16" t="s">
        <v>35</v>
      </c>
      <c r="C56" s="16" t="s">
        <v>35</v>
      </c>
      <c r="D56" s="16" t="s">
        <v>35</v>
      </c>
      <c r="E56" s="16" t="s">
        <v>35</v>
      </c>
    </row>
    <row r="57" spans="1:5">
      <c r="A57" s="16" t="s">
        <v>35</v>
      </c>
      <c r="B57" s="16" t="s">
        <v>35</v>
      </c>
      <c r="C57" s="16" t="s">
        <v>35</v>
      </c>
      <c r="D57" s="16" t="s">
        <v>35</v>
      </c>
      <c r="E57" s="16" t="s">
        <v>35</v>
      </c>
    </row>
    <row r="58" spans="1:5">
      <c r="A58" s="16" t="s">
        <v>35</v>
      </c>
      <c r="B58" s="16" t="s">
        <v>35</v>
      </c>
      <c r="C58" s="16" t="s">
        <v>35</v>
      </c>
      <c r="D58" s="16" t="s">
        <v>35</v>
      </c>
      <c r="E58" s="16" t="s">
        <v>35</v>
      </c>
    </row>
    <row r="59" spans="1:5">
      <c r="A59" s="16" t="s">
        <v>35</v>
      </c>
      <c r="B59" s="16" t="s">
        <v>35</v>
      </c>
      <c r="C59" s="16" t="s">
        <v>35</v>
      </c>
      <c r="D59" s="16" t="s">
        <v>35</v>
      </c>
      <c r="E59" s="16" t="s">
        <v>35</v>
      </c>
    </row>
    <row r="60" spans="1:5">
      <c r="A60" s="16" t="s">
        <v>35</v>
      </c>
      <c r="B60" s="16" t="s">
        <v>35</v>
      </c>
      <c r="C60" s="16" t="s">
        <v>35</v>
      </c>
      <c r="D60" s="16" t="s">
        <v>35</v>
      </c>
      <c r="E60" s="16" t="s">
        <v>35</v>
      </c>
    </row>
    <row r="61" spans="1:5">
      <c r="A61" s="16" t="s">
        <v>35</v>
      </c>
      <c r="B61" s="16" t="s">
        <v>35</v>
      </c>
      <c r="C61" s="16" t="s">
        <v>35</v>
      </c>
      <c r="D61" s="16" t="s">
        <v>35</v>
      </c>
      <c r="E61" s="16" t="s">
        <v>35</v>
      </c>
    </row>
    <row r="62" spans="1:5">
      <c r="A62" s="16" t="s">
        <v>35</v>
      </c>
      <c r="B62" s="16" t="s">
        <v>35</v>
      </c>
      <c r="C62" s="16" t="s">
        <v>35</v>
      </c>
      <c r="D62" s="16" t="s">
        <v>35</v>
      </c>
      <c r="E62" s="16" t="s">
        <v>35</v>
      </c>
    </row>
    <row r="63" spans="1:5">
      <c r="A63" s="16" t="s">
        <v>35</v>
      </c>
      <c r="B63" s="16" t="s">
        <v>35</v>
      </c>
      <c r="C63" s="16" t="s">
        <v>35</v>
      </c>
      <c r="D63" s="16" t="s">
        <v>35</v>
      </c>
      <c r="E63" s="16" t="s">
        <v>35</v>
      </c>
    </row>
    <row r="64" spans="1:5">
      <c r="A64" s="16" t="s">
        <v>35</v>
      </c>
      <c r="B64" s="16" t="s">
        <v>35</v>
      </c>
      <c r="C64" s="16" t="s">
        <v>35</v>
      </c>
      <c r="D64" s="16" t="s">
        <v>35</v>
      </c>
      <c r="E64" s="16" t="s">
        <v>35</v>
      </c>
    </row>
    <row r="65" spans="1:5">
      <c r="A65" s="16" t="s">
        <v>35</v>
      </c>
      <c r="B65" s="16" t="s">
        <v>35</v>
      </c>
      <c r="C65" s="16" t="s">
        <v>35</v>
      </c>
      <c r="D65" s="16" t="s">
        <v>35</v>
      </c>
      <c r="E65" s="16" t="s">
        <v>35</v>
      </c>
    </row>
    <row r="66" spans="1:5">
      <c r="A66" s="16" t="s">
        <v>35</v>
      </c>
      <c r="B66" s="16" t="s">
        <v>35</v>
      </c>
      <c r="C66" s="16" t="s">
        <v>35</v>
      </c>
      <c r="D66" s="16" t="s">
        <v>35</v>
      </c>
      <c r="E66" s="16" t="s">
        <v>35</v>
      </c>
    </row>
    <row r="67" spans="1:5">
      <c r="A67" s="16" t="s">
        <v>35</v>
      </c>
      <c r="B67" s="16" t="s">
        <v>35</v>
      </c>
      <c r="C67" s="16" t="s">
        <v>35</v>
      </c>
      <c r="D67" s="16" t="s">
        <v>35</v>
      </c>
      <c r="E67" s="16" t="s">
        <v>35</v>
      </c>
    </row>
    <row r="68" spans="1:5">
      <c r="A68" s="16" t="s">
        <v>35</v>
      </c>
      <c r="B68" s="16" t="s">
        <v>35</v>
      </c>
      <c r="C68" s="16" t="s">
        <v>35</v>
      </c>
      <c r="D68" s="16" t="s">
        <v>35</v>
      </c>
      <c r="E68" s="16" t="s">
        <v>35</v>
      </c>
    </row>
    <row r="69" spans="1:5">
      <c r="A69" s="16" t="s">
        <v>35</v>
      </c>
      <c r="B69" s="16" t="s">
        <v>35</v>
      </c>
      <c r="C69" s="16" t="s">
        <v>35</v>
      </c>
      <c r="D69" s="16" t="s">
        <v>35</v>
      </c>
      <c r="E69" s="16" t="s">
        <v>35</v>
      </c>
    </row>
    <row r="70" spans="1:5">
      <c r="A70" s="16" t="s">
        <v>35</v>
      </c>
      <c r="B70" s="16" t="s">
        <v>35</v>
      </c>
      <c r="C70" s="16" t="s">
        <v>35</v>
      </c>
      <c r="D70" s="16" t="s">
        <v>35</v>
      </c>
      <c r="E70" s="16" t="s">
        <v>35</v>
      </c>
    </row>
    <row r="71" spans="1:5">
      <c r="A71" s="16" t="s">
        <v>35</v>
      </c>
      <c r="B71" s="16" t="s">
        <v>35</v>
      </c>
      <c r="C71" s="16" t="s">
        <v>35</v>
      </c>
      <c r="D71" s="16" t="s">
        <v>35</v>
      </c>
      <c r="E71" s="16" t="s">
        <v>35</v>
      </c>
    </row>
    <row r="72" spans="1:5">
      <c r="A72" s="16" t="s">
        <v>35</v>
      </c>
      <c r="B72" s="16" t="s">
        <v>35</v>
      </c>
      <c r="C72" s="16" t="s">
        <v>35</v>
      </c>
      <c r="D72" s="16" t="s">
        <v>35</v>
      </c>
      <c r="E72" s="16" t="s">
        <v>35</v>
      </c>
    </row>
    <row r="73" spans="1:5">
      <c r="A73" s="16" t="s">
        <v>35</v>
      </c>
      <c r="B73" s="16" t="s">
        <v>35</v>
      </c>
      <c r="C73" s="16" t="s">
        <v>35</v>
      </c>
      <c r="D73" s="16" t="s">
        <v>35</v>
      </c>
      <c r="E73" s="16" t="s">
        <v>35</v>
      </c>
    </row>
    <row r="74" spans="1:5">
      <c r="A74" s="16" t="s">
        <v>35</v>
      </c>
      <c r="B74" s="16" t="s">
        <v>35</v>
      </c>
      <c r="C74" s="16" t="s">
        <v>35</v>
      </c>
      <c r="D74" s="16" t="s">
        <v>35</v>
      </c>
      <c r="E74" s="16" t="s">
        <v>35</v>
      </c>
    </row>
    <row r="75" spans="1:5">
      <c r="A75" s="16" t="s">
        <v>35</v>
      </c>
      <c r="B75" s="16" t="s">
        <v>35</v>
      </c>
      <c r="C75" s="16" t="s">
        <v>35</v>
      </c>
      <c r="D75" s="16" t="s">
        <v>35</v>
      </c>
      <c r="E75" s="16" t="s">
        <v>35</v>
      </c>
    </row>
    <row r="76" spans="1:5">
      <c r="A76" s="16" t="s">
        <v>35</v>
      </c>
      <c r="B76" s="16" t="s">
        <v>35</v>
      </c>
      <c r="C76" s="16" t="s">
        <v>35</v>
      </c>
      <c r="D76" s="16" t="s">
        <v>35</v>
      </c>
      <c r="E76" s="16" t="s">
        <v>35</v>
      </c>
    </row>
    <row r="77" spans="1:5">
      <c r="A77" s="16" t="s">
        <v>35</v>
      </c>
      <c r="B77" s="16" t="s">
        <v>35</v>
      </c>
      <c r="C77" s="16" t="s">
        <v>35</v>
      </c>
      <c r="D77" s="16" t="s">
        <v>35</v>
      </c>
      <c r="E77" s="16" t="s">
        <v>35</v>
      </c>
    </row>
    <row r="78" spans="1:5">
      <c r="A78" s="16" t="s">
        <v>35</v>
      </c>
      <c r="B78" s="16" t="s">
        <v>35</v>
      </c>
      <c r="C78" s="16" t="s">
        <v>35</v>
      </c>
      <c r="D78" s="16" t="s">
        <v>35</v>
      </c>
      <c r="E78" s="16" t="s">
        <v>35</v>
      </c>
    </row>
    <row r="79" spans="1:5">
      <c r="A79" s="16" t="s">
        <v>35</v>
      </c>
      <c r="B79" s="16" t="s">
        <v>35</v>
      </c>
      <c r="C79" s="16" t="s">
        <v>35</v>
      </c>
      <c r="D79" s="16" t="s">
        <v>35</v>
      </c>
      <c r="E79" s="16" t="s">
        <v>35</v>
      </c>
    </row>
    <row r="80" spans="1:5">
      <c r="A80" s="16" t="s">
        <v>35</v>
      </c>
      <c r="B80" s="16" t="s">
        <v>35</v>
      </c>
      <c r="C80" s="16" t="s">
        <v>35</v>
      </c>
      <c r="D80" s="16" t="s">
        <v>35</v>
      </c>
      <c r="E80" s="16" t="s">
        <v>35</v>
      </c>
    </row>
    <row r="81" spans="1:5">
      <c r="A81" s="16" t="s">
        <v>35</v>
      </c>
      <c r="B81" s="16" t="s">
        <v>35</v>
      </c>
      <c r="C81" s="16" t="s">
        <v>35</v>
      </c>
      <c r="D81" s="16" t="s">
        <v>35</v>
      </c>
      <c r="E81" s="16" t="s">
        <v>35</v>
      </c>
    </row>
    <row r="82" spans="1:5">
      <c r="A82" s="16" t="s">
        <v>35</v>
      </c>
      <c r="B82" s="96" t="s">
        <v>35</v>
      </c>
      <c r="C82" s="16" t="s">
        <v>35</v>
      </c>
      <c r="D82" s="16" t="s">
        <v>35</v>
      </c>
      <c r="E82" s="16" t="s">
        <v>35</v>
      </c>
    </row>
    <row r="83" spans="1:5">
      <c r="A83" s="16" t="s">
        <v>35</v>
      </c>
      <c r="B83" s="16" t="s">
        <v>35</v>
      </c>
      <c r="C83" s="16" t="s">
        <v>35</v>
      </c>
      <c r="D83" s="16" t="s">
        <v>35</v>
      </c>
      <c r="E83" s="16" t="s">
        <v>35</v>
      </c>
    </row>
    <row r="84" spans="1:5">
      <c r="A84" s="16" t="s">
        <v>35</v>
      </c>
      <c r="B84" s="16" t="s">
        <v>35</v>
      </c>
      <c r="C84" s="16" t="s">
        <v>35</v>
      </c>
      <c r="D84" s="16" t="s">
        <v>35</v>
      </c>
      <c r="E84" s="16" t="s">
        <v>35</v>
      </c>
    </row>
    <row r="85" spans="1:5">
      <c r="A85" s="16" t="s">
        <v>35</v>
      </c>
      <c r="B85" s="16" t="s">
        <v>35</v>
      </c>
      <c r="C85" s="16" t="s">
        <v>35</v>
      </c>
      <c r="D85" s="16" t="s">
        <v>35</v>
      </c>
      <c r="E85" s="16" t="s">
        <v>35</v>
      </c>
    </row>
    <row r="86" spans="1:5">
      <c r="A86" s="16" t="s">
        <v>35</v>
      </c>
      <c r="B86" s="16" t="s">
        <v>35</v>
      </c>
      <c r="C86" s="16" t="s">
        <v>35</v>
      </c>
      <c r="D86" s="16" t="s">
        <v>35</v>
      </c>
      <c r="E86" s="16" t="s">
        <v>35</v>
      </c>
    </row>
    <row r="87" spans="1:5">
      <c r="A87" s="16" t="s">
        <v>35</v>
      </c>
      <c r="B87" s="16" t="s">
        <v>35</v>
      </c>
      <c r="C87" s="16" t="s">
        <v>35</v>
      </c>
      <c r="D87" s="16" t="s">
        <v>35</v>
      </c>
      <c r="E87" s="16" t="s">
        <v>35</v>
      </c>
    </row>
    <row r="88" spans="1:5">
      <c r="A88" s="16" t="s">
        <v>35</v>
      </c>
      <c r="B88" s="16" t="s">
        <v>35</v>
      </c>
      <c r="C88" s="16" t="s">
        <v>35</v>
      </c>
      <c r="D88" s="16" t="s">
        <v>35</v>
      </c>
      <c r="E88" s="16" t="s">
        <v>35</v>
      </c>
    </row>
    <row r="89" spans="1:5">
      <c r="A89" s="16" t="s">
        <v>35</v>
      </c>
      <c r="B89" s="16" t="s">
        <v>35</v>
      </c>
      <c r="C89" s="16" t="s">
        <v>35</v>
      </c>
      <c r="D89" s="16" t="s">
        <v>35</v>
      </c>
      <c r="E89" s="16" t="s">
        <v>35</v>
      </c>
    </row>
    <row r="90" spans="1:5">
      <c r="A90" s="16" t="s">
        <v>35</v>
      </c>
      <c r="B90" s="16" t="s">
        <v>35</v>
      </c>
      <c r="C90" s="16" t="s">
        <v>35</v>
      </c>
      <c r="D90" s="16" t="s">
        <v>35</v>
      </c>
      <c r="E90" s="16" t="s">
        <v>35</v>
      </c>
    </row>
    <row r="91" spans="1:5">
      <c r="A91" s="16" t="s">
        <v>35</v>
      </c>
      <c r="B91" s="16" t="s">
        <v>35</v>
      </c>
      <c r="C91" s="16" t="s">
        <v>35</v>
      </c>
      <c r="D91" s="16" t="s">
        <v>35</v>
      </c>
      <c r="E91" s="16" t="s">
        <v>35</v>
      </c>
    </row>
    <row r="92" spans="1:5">
      <c r="A92" s="16" t="s">
        <v>35</v>
      </c>
      <c r="B92" s="16" t="s">
        <v>35</v>
      </c>
      <c r="C92" s="16" t="s">
        <v>35</v>
      </c>
      <c r="D92" s="16" t="s">
        <v>35</v>
      </c>
      <c r="E92" s="16" t="s">
        <v>35</v>
      </c>
    </row>
    <row r="93" spans="1:5">
      <c r="A93" s="16" t="s">
        <v>35</v>
      </c>
      <c r="B93" s="16" t="s">
        <v>35</v>
      </c>
      <c r="C93" s="16" t="s">
        <v>35</v>
      </c>
      <c r="D93" s="16" t="s">
        <v>35</v>
      </c>
      <c r="E93" s="16" t="s">
        <v>35</v>
      </c>
    </row>
    <row r="94" spans="1:5">
      <c r="A94" s="16" t="s">
        <v>35</v>
      </c>
      <c r="B94" s="16" t="s">
        <v>35</v>
      </c>
      <c r="C94" s="16" t="s">
        <v>35</v>
      </c>
      <c r="D94" s="16" t="s">
        <v>35</v>
      </c>
      <c r="E94" s="16" t="s">
        <v>35</v>
      </c>
    </row>
    <row r="95" spans="1:5">
      <c r="A95" s="16" t="s">
        <v>35</v>
      </c>
      <c r="B95" s="16" t="s">
        <v>35</v>
      </c>
      <c r="C95" s="16" t="s">
        <v>35</v>
      </c>
      <c r="D95" s="16" t="s">
        <v>35</v>
      </c>
      <c r="E95" s="16" t="s">
        <v>35</v>
      </c>
    </row>
    <row r="96" spans="1:5">
      <c r="A96" s="16" t="s">
        <v>35</v>
      </c>
      <c r="B96" s="16" t="s">
        <v>35</v>
      </c>
      <c r="C96" s="16" t="s">
        <v>35</v>
      </c>
      <c r="D96" s="16" t="s">
        <v>35</v>
      </c>
      <c r="E96" s="16" t="s">
        <v>35</v>
      </c>
    </row>
    <row r="97" spans="1:5">
      <c r="A97" s="16" t="s">
        <v>35</v>
      </c>
      <c r="B97" s="16" t="s">
        <v>35</v>
      </c>
      <c r="C97" s="16" t="s">
        <v>35</v>
      </c>
      <c r="D97" s="16" t="s">
        <v>35</v>
      </c>
      <c r="E97" s="16" t="s">
        <v>35</v>
      </c>
    </row>
    <row r="98" spans="1:5">
      <c r="A98" s="16" t="s">
        <v>35</v>
      </c>
      <c r="B98" s="16" t="s">
        <v>35</v>
      </c>
      <c r="C98" s="16" t="s">
        <v>35</v>
      </c>
      <c r="D98" s="16" t="s">
        <v>35</v>
      </c>
      <c r="E98" s="16" t="s">
        <v>35</v>
      </c>
    </row>
    <row r="99" spans="1:5">
      <c r="A99" s="16" t="s">
        <v>35</v>
      </c>
      <c r="B99" s="16" t="s">
        <v>35</v>
      </c>
      <c r="C99" s="16" t="s">
        <v>35</v>
      </c>
      <c r="D99" s="16" t="s">
        <v>35</v>
      </c>
      <c r="E99" s="16" t="s">
        <v>35</v>
      </c>
    </row>
    <row r="100" spans="1:5">
      <c r="A100" s="16" t="s">
        <v>35</v>
      </c>
      <c r="B100" s="16" t="s">
        <v>35</v>
      </c>
      <c r="C100" s="16" t="s">
        <v>35</v>
      </c>
      <c r="D100" s="16" t="s">
        <v>35</v>
      </c>
      <c r="E100" s="16" t="s">
        <v>35</v>
      </c>
    </row>
    <row r="101" spans="1:5">
      <c r="A101" s="16" t="s">
        <v>35</v>
      </c>
      <c r="B101" s="16" t="s">
        <v>35</v>
      </c>
      <c r="C101" s="16" t="s">
        <v>35</v>
      </c>
      <c r="D101" s="16" t="s">
        <v>35</v>
      </c>
      <c r="E101" s="16" t="s">
        <v>35</v>
      </c>
    </row>
    <row r="102" spans="1:5">
      <c r="A102" s="16" t="s">
        <v>35</v>
      </c>
      <c r="B102" s="16" t="s">
        <v>35</v>
      </c>
      <c r="C102" s="16" t="s">
        <v>35</v>
      </c>
      <c r="D102" s="16" t="s">
        <v>35</v>
      </c>
      <c r="E102" s="16" t="s">
        <v>35</v>
      </c>
    </row>
    <row r="103" spans="1:5">
      <c r="A103" s="16" t="s">
        <v>35</v>
      </c>
      <c r="B103" s="16" t="s">
        <v>35</v>
      </c>
      <c r="C103" s="16" t="s">
        <v>35</v>
      </c>
      <c r="D103" s="16" t="s">
        <v>35</v>
      </c>
      <c r="E103" s="16" t="s">
        <v>35</v>
      </c>
    </row>
    <row r="104" spans="1:5">
      <c r="A104" s="16" t="s">
        <v>35</v>
      </c>
      <c r="B104" s="16" t="s">
        <v>35</v>
      </c>
      <c r="C104" s="16" t="s">
        <v>35</v>
      </c>
      <c r="D104" s="16" t="s">
        <v>35</v>
      </c>
      <c r="E104" s="16" t="s">
        <v>35</v>
      </c>
    </row>
    <row r="105" spans="1:5">
      <c r="A105" s="16" t="s">
        <v>35</v>
      </c>
      <c r="B105" s="16" t="s">
        <v>35</v>
      </c>
      <c r="C105" s="16" t="s">
        <v>35</v>
      </c>
      <c r="D105" s="16" t="s">
        <v>35</v>
      </c>
      <c r="E105" s="16" t="s">
        <v>35</v>
      </c>
    </row>
    <row r="106" spans="1:5">
      <c r="A106" s="16" t="s">
        <v>35</v>
      </c>
      <c r="B106" s="16" t="s">
        <v>35</v>
      </c>
      <c r="C106" s="16" t="s">
        <v>35</v>
      </c>
      <c r="D106" s="16" t="s">
        <v>35</v>
      </c>
      <c r="E106" s="16" t="s">
        <v>35</v>
      </c>
    </row>
    <row r="107" spans="1:5">
      <c r="A107" s="16" t="s">
        <v>35</v>
      </c>
      <c r="B107" s="16" t="s">
        <v>35</v>
      </c>
      <c r="C107" s="16" t="s">
        <v>35</v>
      </c>
      <c r="D107" s="16" t="s">
        <v>35</v>
      </c>
      <c r="E107" s="16" t="s">
        <v>35</v>
      </c>
    </row>
    <row r="108" spans="1:5">
      <c r="A108" s="16" t="s">
        <v>35</v>
      </c>
      <c r="B108" s="16" t="s">
        <v>35</v>
      </c>
      <c r="C108" s="16" t="s">
        <v>35</v>
      </c>
      <c r="D108" s="16" t="s">
        <v>35</v>
      </c>
      <c r="E108" s="16" t="s">
        <v>35</v>
      </c>
    </row>
    <row r="109" spans="1:5">
      <c r="A109" s="16" t="s">
        <v>35</v>
      </c>
      <c r="B109" s="16" t="s">
        <v>35</v>
      </c>
      <c r="C109" s="16" t="s">
        <v>35</v>
      </c>
      <c r="D109" s="16" t="s">
        <v>35</v>
      </c>
      <c r="E109" s="16" t="s">
        <v>35</v>
      </c>
    </row>
    <row r="110" spans="1:5">
      <c r="A110" s="16" t="s">
        <v>35</v>
      </c>
      <c r="B110" s="16" t="s">
        <v>35</v>
      </c>
      <c r="C110" s="16" t="s">
        <v>35</v>
      </c>
      <c r="D110" s="16" t="s">
        <v>35</v>
      </c>
      <c r="E110" s="16" t="s">
        <v>35</v>
      </c>
    </row>
    <row r="111" spans="1:5">
      <c r="A111" s="16" t="s">
        <v>35</v>
      </c>
      <c r="B111" s="16" t="s">
        <v>35</v>
      </c>
      <c r="C111" s="16" t="s">
        <v>35</v>
      </c>
      <c r="D111" s="16" t="s">
        <v>35</v>
      </c>
      <c r="E111" s="16" t="s">
        <v>35</v>
      </c>
    </row>
    <row r="112" spans="1:5">
      <c r="A112" s="16" t="s">
        <v>35</v>
      </c>
      <c r="B112" s="16" t="s">
        <v>35</v>
      </c>
      <c r="C112" s="16" t="s">
        <v>35</v>
      </c>
      <c r="D112" s="16" t="s">
        <v>35</v>
      </c>
      <c r="E112" s="16" t="s">
        <v>35</v>
      </c>
    </row>
    <row r="113" spans="1:5">
      <c r="A113" s="16" t="s">
        <v>35</v>
      </c>
      <c r="B113" s="16" t="s">
        <v>35</v>
      </c>
      <c r="C113" s="16" t="s">
        <v>35</v>
      </c>
      <c r="D113" s="16" t="s">
        <v>35</v>
      </c>
      <c r="E113" s="16" t="s">
        <v>35</v>
      </c>
    </row>
    <row r="114" spans="1:5">
      <c r="A114" s="16" t="s">
        <v>35</v>
      </c>
      <c r="B114" s="16" t="s">
        <v>35</v>
      </c>
      <c r="C114" s="16" t="s">
        <v>35</v>
      </c>
      <c r="D114" s="16" t="s">
        <v>35</v>
      </c>
      <c r="E114" s="16" t="s">
        <v>35</v>
      </c>
    </row>
    <row r="115" spans="1:5">
      <c r="A115" s="16" t="s">
        <v>35</v>
      </c>
      <c r="B115" s="16" t="s">
        <v>35</v>
      </c>
      <c r="C115" s="16" t="s">
        <v>35</v>
      </c>
      <c r="D115" s="16" t="s">
        <v>35</v>
      </c>
      <c r="E115" s="16" t="s">
        <v>35</v>
      </c>
    </row>
    <row r="116" spans="1:5">
      <c r="A116" s="16" t="s">
        <v>35</v>
      </c>
      <c r="B116" s="16" t="s">
        <v>35</v>
      </c>
      <c r="C116" s="16" t="s">
        <v>35</v>
      </c>
      <c r="D116" s="16" t="s">
        <v>35</v>
      </c>
      <c r="E116" s="16" t="s">
        <v>35</v>
      </c>
    </row>
    <row r="117" spans="1:5">
      <c r="A117" s="16" t="s">
        <v>35</v>
      </c>
      <c r="B117" s="16" t="s">
        <v>35</v>
      </c>
      <c r="C117" s="16" t="s">
        <v>35</v>
      </c>
      <c r="D117" s="16" t="s">
        <v>35</v>
      </c>
      <c r="E117" s="16" t="s">
        <v>35</v>
      </c>
    </row>
    <row r="118" spans="1:5">
      <c r="A118" s="16" t="s">
        <v>35</v>
      </c>
      <c r="B118" s="16" t="s">
        <v>35</v>
      </c>
      <c r="C118" s="16" t="s">
        <v>35</v>
      </c>
      <c r="D118" s="16" t="s">
        <v>35</v>
      </c>
      <c r="E118" s="16" t="s">
        <v>35</v>
      </c>
    </row>
    <row r="119" spans="1:5">
      <c r="A119" s="16" t="s">
        <v>35</v>
      </c>
      <c r="B119" s="16" t="s">
        <v>35</v>
      </c>
      <c r="C119" s="16" t="s">
        <v>35</v>
      </c>
      <c r="D119" s="16" t="s">
        <v>35</v>
      </c>
      <c r="E119" s="16" t="s">
        <v>35</v>
      </c>
    </row>
    <row r="120" spans="1:5">
      <c r="A120" s="16" t="s">
        <v>35</v>
      </c>
      <c r="B120" s="16" t="s">
        <v>35</v>
      </c>
      <c r="C120" s="16" t="s">
        <v>35</v>
      </c>
      <c r="D120" s="16" t="s">
        <v>35</v>
      </c>
      <c r="E120" s="16" t="s">
        <v>35</v>
      </c>
    </row>
    <row r="121" spans="1:5">
      <c r="A121" s="16" t="s">
        <v>35</v>
      </c>
      <c r="B121" s="16" t="s">
        <v>35</v>
      </c>
      <c r="C121" s="16" t="s">
        <v>35</v>
      </c>
      <c r="D121" s="16" t="s">
        <v>35</v>
      </c>
      <c r="E121" s="16" t="s">
        <v>35</v>
      </c>
    </row>
    <row r="122" spans="1:5">
      <c r="A122" s="16" t="s">
        <v>35</v>
      </c>
      <c r="B122" s="16" t="s">
        <v>35</v>
      </c>
      <c r="C122" s="16" t="s">
        <v>35</v>
      </c>
      <c r="D122" s="16" t="s">
        <v>35</v>
      </c>
      <c r="E122" s="16" t="s">
        <v>35</v>
      </c>
    </row>
    <row r="123" spans="1:5">
      <c r="A123" s="16" t="s">
        <v>35</v>
      </c>
      <c r="B123" s="16" t="s">
        <v>35</v>
      </c>
      <c r="C123" s="16" t="s">
        <v>35</v>
      </c>
      <c r="D123" s="16" t="s">
        <v>35</v>
      </c>
      <c r="E123" s="16" t="s">
        <v>35</v>
      </c>
    </row>
    <row r="124" spans="1:5">
      <c r="A124" s="16" t="s">
        <v>35</v>
      </c>
      <c r="B124" s="16" t="s">
        <v>35</v>
      </c>
      <c r="C124" s="16" t="s">
        <v>35</v>
      </c>
      <c r="D124" s="16" t="s">
        <v>35</v>
      </c>
      <c r="E124" s="16" t="s">
        <v>35</v>
      </c>
    </row>
    <row r="125" spans="1:5">
      <c r="A125" s="16" t="s">
        <v>35</v>
      </c>
      <c r="B125" s="16" t="s">
        <v>35</v>
      </c>
      <c r="C125" s="16" t="s">
        <v>35</v>
      </c>
      <c r="D125" s="16" t="s">
        <v>35</v>
      </c>
      <c r="E125" s="16" t="s">
        <v>35</v>
      </c>
    </row>
    <row r="126" spans="1:5">
      <c r="A126" s="16" t="s">
        <v>35</v>
      </c>
      <c r="B126" s="16" t="s">
        <v>35</v>
      </c>
      <c r="C126" s="16" t="s">
        <v>35</v>
      </c>
      <c r="D126" s="16" t="s">
        <v>35</v>
      </c>
      <c r="E126" s="16" t="s">
        <v>35</v>
      </c>
    </row>
    <row r="127" spans="1:5">
      <c r="A127" s="16" t="s">
        <v>35</v>
      </c>
      <c r="B127" s="16" t="s">
        <v>35</v>
      </c>
      <c r="C127" s="16" t="s">
        <v>35</v>
      </c>
      <c r="D127" s="16" t="s">
        <v>35</v>
      </c>
      <c r="E127" s="16" t="s">
        <v>35</v>
      </c>
    </row>
    <row r="128" spans="1:5">
      <c r="A128" s="16" t="s">
        <v>35</v>
      </c>
      <c r="B128" s="16" t="s">
        <v>35</v>
      </c>
      <c r="C128" s="16" t="s">
        <v>35</v>
      </c>
      <c r="D128" s="16" t="s">
        <v>35</v>
      </c>
      <c r="E128" s="16" t="s">
        <v>35</v>
      </c>
    </row>
    <row r="129" spans="1:5">
      <c r="A129" s="16" t="s">
        <v>35</v>
      </c>
      <c r="B129" s="16" t="s">
        <v>35</v>
      </c>
      <c r="C129" s="16" t="s">
        <v>35</v>
      </c>
      <c r="D129" s="16" t="s">
        <v>35</v>
      </c>
      <c r="E129" s="16" t="s">
        <v>35</v>
      </c>
    </row>
    <row r="130" spans="1:5">
      <c r="A130" s="16" t="s">
        <v>35</v>
      </c>
      <c r="B130" s="16" t="s">
        <v>35</v>
      </c>
      <c r="C130" s="16" t="s">
        <v>35</v>
      </c>
      <c r="D130" s="16" t="s">
        <v>35</v>
      </c>
      <c r="E130" s="16" t="s">
        <v>35</v>
      </c>
    </row>
    <row r="131" spans="1:5">
      <c r="A131" s="16" t="s">
        <v>35</v>
      </c>
      <c r="B131" s="16" t="s">
        <v>35</v>
      </c>
      <c r="C131" s="16" t="s">
        <v>35</v>
      </c>
      <c r="D131" s="16" t="s">
        <v>35</v>
      </c>
      <c r="E131" s="16" t="s">
        <v>35</v>
      </c>
    </row>
    <row r="132" spans="1:5">
      <c r="A132" s="16" t="s">
        <v>35</v>
      </c>
      <c r="B132" s="16" t="s">
        <v>35</v>
      </c>
      <c r="C132" s="16" t="s">
        <v>35</v>
      </c>
      <c r="D132" s="16" t="s">
        <v>35</v>
      </c>
      <c r="E132" s="16" t="s">
        <v>35</v>
      </c>
    </row>
    <row r="133" spans="1:5">
      <c r="A133" s="16" t="s">
        <v>35</v>
      </c>
      <c r="B133" s="16" t="s">
        <v>35</v>
      </c>
      <c r="C133" s="16" t="s">
        <v>35</v>
      </c>
      <c r="D133" s="16" t="s">
        <v>35</v>
      </c>
      <c r="E133" s="16" t="s">
        <v>35</v>
      </c>
    </row>
    <row r="134" spans="1:5">
      <c r="A134" s="16" t="s">
        <v>35</v>
      </c>
      <c r="B134" s="16" t="s">
        <v>35</v>
      </c>
      <c r="C134" s="16" t="s">
        <v>35</v>
      </c>
      <c r="D134" s="16" t="s">
        <v>35</v>
      </c>
      <c r="E134" s="16" t="s">
        <v>35</v>
      </c>
    </row>
    <row r="135" spans="1:5">
      <c r="A135" s="16" t="s">
        <v>35</v>
      </c>
      <c r="B135" s="16" t="s">
        <v>35</v>
      </c>
      <c r="C135" s="16" t="s">
        <v>35</v>
      </c>
      <c r="D135" s="16" t="s">
        <v>35</v>
      </c>
      <c r="E135" s="16" t="s">
        <v>35</v>
      </c>
    </row>
    <row r="136" spans="1:5">
      <c r="A136" s="16" t="s">
        <v>35</v>
      </c>
      <c r="B136" s="16" t="s">
        <v>35</v>
      </c>
      <c r="C136" s="16" t="s">
        <v>35</v>
      </c>
      <c r="D136" s="16" t="s">
        <v>35</v>
      </c>
      <c r="E136" s="16" t="s">
        <v>35</v>
      </c>
    </row>
    <row r="137" spans="1:5">
      <c r="A137" s="16" t="s">
        <v>35</v>
      </c>
      <c r="B137" s="16" t="s">
        <v>35</v>
      </c>
      <c r="C137" s="16" t="s">
        <v>35</v>
      </c>
      <c r="D137" s="16" t="s">
        <v>35</v>
      </c>
      <c r="E137" s="16" t="s">
        <v>35</v>
      </c>
    </row>
    <row r="138" spans="1:5">
      <c r="A138" s="16" t="s">
        <v>35</v>
      </c>
      <c r="B138" s="16" t="s">
        <v>35</v>
      </c>
      <c r="C138" s="16" t="s">
        <v>35</v>
      </c>
      <c r="D138" s="16" t="s">
        <v>35</v>
      </c>
      <c r="E138" s="16" t="s">
        <v>35</v>
      </c>
    </row>
    <row r="139" spans="1:5">
      <c r="A139" s="16" t="s">
        <v>35</v>
      </c>
      <c r="B139" s="16" t="s">
        <v>35</v>
      </c>
      <c r="C139" s="16" t="s">
        <v>35</v>
      </c>
      <c r="D139" s="16" t="s">
        <v>35</v>
      </c>
      <c r="E139" s="16" t="s">
        <v>35</v>
      </c>
    </row>
    <row r="140" spans="1:5">
      <c r="A140" s="16" t="s">
        <v>35</v>
      </c>
      <c r="B140" s="16" t="s">
        <v>35</v>
      </c>
      <c r="C140" s="16" t="s">
        <v>35</v>
      </c>
      <c r="D140" s="16" t="s">
        <v>35</v>
      </c>
      <c r="E140" s="16" t="s">
        <v>35</v>
      </c>
    </row>
    <row r="141" spans="1:5">
      <c r="A141" s="16" t="s">
        <v>35</v>
      </c>
      <c r="B141" s="16" t="s">
        <v>35</v>
      </c>
      <c r="C141" s="16" t="s">
        <v>35</v>
      </c>
      <c r="D141" s="16" t="s">
        <v>35</v>
      </c>
      <c r="E141" s="16" t="s">
        <v>35</v>
      </c>
    </row>
    <row r="142" spans="1:5">
      <c r="A142" s="16" t="s">
        <v>35</v>
      </c>
      <c r="B142" s="16" t="s">
        <v>35</v>
      </c>
      <c r="C142" s="16" t="s">
        <v>35</v>
      </c>
      <c r="D142" s="16" t="s">
        <v>35</v>
      </c>
      <c r="E142" s="16" t="s">
        <v>35</v>
      </c>
    </row>
    <row r="143" spans="1:5">
      <c r="A143" s="16" t="s">
        <v>35</v>
      </c>
      <c r="B143" s="16" t="s">
        <v>35</v>
      </c>
      <c r="C143" s="16" t="s">
        <v>35</v>
      </c>
      <c r="D143" s="16" t="s">
        <v>35</v>
      </c>
      <c r="E143" s="16" t="s">
        <v>35</v>
      </c>
    </row>
    <row r="144" spans="1:5">
      <c r="A144" s="16" t="s">
        <v>35</v>
      </c>
      <c r="B144" s="16" t="s">
        <v>35</v>
      </c>
      <c r="C144" s="16" t="s">
        <v>35</v>
      </c>
      <c r="D144" s="16" t="s">
        <v>35</v>
      </c>
      <c r="E144" s="16" t="s">
        <v>35</v>
      </c>
    </row>
    <row r="145" spans="1:5">
      <c r="A145" s="16" t="s">
        <v>35</v>
      </c>
      <c r="B145" s="16" t="s">
        <v>35</v>
      </c>
      <c r="C145" s="16" t="s">
        <v>35</v>
      </c>
      <c r="D145" s="16" t="s">
        <v>35</v>
      </c>
      <c r="E145" s="16" t="s">
        <v>35</v>
      </c>
    </row>
    <row r="146" spans="1:5">
      <c r="A146" s="16" t="s">
        <v>35</v>
      </c>
      <c r="B146" s="16" t="s">
        <v>35</v>
      </c>
      <c r="C146" s="16" t="s">
        <v>35</v>
      </c>
      <c r="D146" s="16" t="s">
        <v>35</v>
      </c>
      <c r="E146" s="16" t="s">
        <v>35</v>
      </c>
    </row>
    <row r="147" spans="1:5">
      <c r="A147" s="16" t="s">
        <v>35</v>
      </c>
      <c r="B147" s="16" t="s">
        <v>35</v>
      </c>
      <c r="C147" s="16" t="s">
        <v>35</v>
      </c>
      <c r="D147" s="16" t="s">
        <v>35</v>
      </c>
      <c r="E147" s="16" t="s">
        <v>35</v>
      </c>
    </row>
    <row r="148" spans="1:5">
      <c r="A148" s="16" t="s">
        <v>35</v>
      </c>
      <c r="B148" s="16" t="s">
        <v>35</v>
      </c>
      <c r="C148" s="16" t="s">
        <v>35</v>
      </c>
      <c r="D148" s="16" t="s">
        <v>35</v>
      </c>
      <c r="E148" s="16" t="s">
        <v>35</v>
      </c>
    </row>
    <row r="149" spans="1:5">
      <c r="A149" s="16" t="s">
        <v>35</v>
      </c>
      <c r="B149" s="16" t="s">
        <v>35</v>
      </c>
      <c r="C149" s="16" t="s">
        <v>35</v>
      </c>
      <c r="D149" s="16" t="s">
        <v>35</v>
      </c>
      <c r="E149" s="16" t="s">
        <v>35</v>
      </c>
    </row>
    <row r="150" spans="1:5">
      <c r="A150" s="16" t="s">
        <v>35</v>
      </c>
      <c r="B150" s="16" t="s">
        <v>35</v>
      </c>
      <c r="C150" s="16" t="s">
        <v>35</v>
      </c>
      <c r="D150" s="16" t="s">
        <v>35</v>
      </c>
      <c r="E150" s="16" t="s">
        <v>35</v>
      </c>
    </row>
    <row r="151" spans="1:5">
      <c r="A151" s="16" t="s">
        <v>35</v>
      </c>
      <c r="B151" s="16" t="s">
        <v>35</v>
      </c>
      <c r="C151" s="16" t="s">
        <v>35</v>
      </c>
      <c r="D151" s="16" t="s">
        <v>35</v>
      </c>
      <c r="E151" s="16" t="s">
        <v>35</v>
      </c>
    </row>
    <row r="152" spans="1:5">
      <c r="A152" s="16" t="s">
        <v>35</v>
      </c>
      <c r="B152" s="16" t="s">
        <v>35</v>
      </c>
      <c r="C152" s="16" t="s">
        <v>35</v>
      </c>
      <c r="D152" s="16" t="s">
        <v>35</v>
      </c>
      <c r="E152" s="16" t="s">
        <v>35</v>
      </c>
    </row>
    <row r="153" spans="1:5">
      <c r="A153" s="16" t="s">
        <v>35</v>
      </c>
      <c r="B153" s="16" t="s">
        <v>35</v>
      </c>
      <c r="C153" s="16" t="s">
        <v>35</v>
      </c>
      <c r="D153" s="16" t="s">
        <v>35</v>
      </c>
      <c r="E153" s="16" t="s">
        <v>35</v>
      </c>
    </row>
    <row r="154" spans="1:5">
      <c r="A154" s="16" t="s">
        <v>35</v>
      </c>
      <c r="B154" s="16" t="s">
        <v>35</v>
      </c>
      <c r="C154" s="16" t="s">
        <v>35</v>
      </c>
      <c r="D154" s="16" t="s">
        <v>35</v>
      </c>
      <c r="E154" s="16" t="s">
        <v>35</v>
      </c>
    </row>
    <row r="155" spans="1:5">
      <c r="A155" s="16" t="s">
        <v>35</v>
      </c>
      <c r="B155" s="16" t="s">
        <v>35</v>
      </c>
      <c r="C155" s="16" t="s">
        <v>35</v>
      </c>
      <c r="D155" s="16" t="s">
        <v>35</v>
      </c>
      <c r="E155" s="16" t="s">
        <v>35</v>
      </c>
    </row>
    <row r="156" spans="1:5">
      <c r="A156" s="16" t="s">
        <v>35</v>
      </c>
      <c r="B156" s="16" t="s">
        <v>35</v>
      </c>
      <c r="C156" s="16" t="s">
        <v>35</v>
      </c>
      <c r="D156" s="16" t="s">
        <v>35</v>
      </c>
      <c r="E156" s="16" t="s">
        <v>35</v>
      </c>
    </row>
    <row r="157" spans="1:5">
      <c r="A157" s="16" t="s">
        <v>35</v>
      </c>
      <c r="B157" s="16" t="s">
        <v>35</v>
      </c>
      <c r="C157" s="16" t="s">
        <v>35</v>
      </c>
      <c r="D157" s="16" t="s">
        <v>35</v>
      </c>
      <c r="E157" s="16" t="s">
        <v>35</v>
      </c>
    </row>
    <row r="158" spans="1:5">
      <c r="A158" s="16" t="s">
        <v>35</v>
      </c>
      <c r="B158" s="16" t="s">
        <v>35</v>
      </c>
      <c r="C158" s="16" t="s">
        <v>35</v>
      </c>
      <c r="D158" s="16" t="s">
        <v>35</v>
      </c>
      <c r="E158" s="16" t="s">
        <v>35</v>
      </c>
    </row>
    <row r="159" spans="1:5">
      <c r="A159" s="16" t="s">
        <v>35</v>
      </c>
      <c r="B159" s="16" t="s">
        <v>35</v>
      </c>
      <c r="C159" s="16" t="s">
        <v>35</v>
      </c>
      <c r="D159" s="16" t="s">
        <v>35</v>
      </c>
      <c r="E159" s="16" t="s">
        <v>35</v>
      </c>
    </row>
    <row r="160" spans="1:5">
      <c r="A160" s="16" t="s">
        <v>35</v>
      </c>
      <c r="B160" s="16" t="s">
        <v>35</v>
      </c>
      <c r="C160" s="16" t="s">
        <v>35</v>
      </c>
      <c r="D160" s="16" t="s">
        <v>35</v>
      </c>
      <c r="E160" s="16" t="s">
        <v>35</v>
      </c>
    </row>
    <row r="161" spans="1:5">
      <c r="A161" s="16" t="s">
        <v>35</v>
      </c>
      <c r="B161" s="16" t="s">
        <v>35</v>
      </c>
      <c r="C161" s="16" t="s">
        <v>35</v>
      </c>
      <c r="D161" s="16" t="s">
        <v>35</v>
      </c>
      <c r="E161" s="16" t="s">
        <v>35</v>
      </c>
    </row>
    <row r="162" spans="1:5">
      <c r="A162" s="16" t="s">
        <v>35</v>
      </c>
      <c r="B162" s="16" t="s">
        <v>35</v>
      </c>
      <c r="C162" s="16" t="s">
        <v>35</v>
      </c>
      <c r="D162" s="16" t="s">
        <v>35</v>
      </c>
      <c r="E162" s="16" t="s">
        <v>35</v>
      </c>
    </row>
    <row r="163" spans="1:5">
      <c r="A163" s="16" t="s">
        <v>35</v>
      </c>
      <c r="B163" s="16" t="s">
        <v>35</v>
      </c>
      <c r="C163" s="16" t="s">
        <v>35</v>
      </c>
      <c r="D163" s="16" t="s">
        <v>35</v>
      </c>
      <c r="E163" s="16" t="s">
        <v>35</v>
      </c>
    </row>
    <row r="164" spans="1:5">
      <c r="A164" s="16" t="s">
        <v>35</v>
      </c>
      <c r="B164" s="16" t="s">
        <v>35</v>
      </c>
      <c r="C164" s="16" t="s">
        <v>35</v>
      </c>
      <c r="D164" s="16" t="s">
        <v>35</v>
      </c>
      <c r="E164" s="16" t="s">
        <v>35</v>
      </c>
    </row>
    <row r="165" spans="1:5">
      <c r="A165" s="16" t="s">
        <v>35</v>
      </c>
      <c r="B165" s="16" t="s">
        <v>35</v>
      </c>
      <c r="C165" s="16" t="s">
        <v>35</v>
      </c>
      <c r="D165" s="16" t="s">
        <v>35</v>
      </c>
      <c r="E165" s="16" t="s">
        <v>35</v>
      </c>
    </row>
    <row r="166" spans="1:5">
      <c r="A166" s="16" t="s">
        <v>35</v>
      </c>
      <c r="B166" s="16" t="s">
        <v>35</v>
      </c>
      <c r="C166" s="16" t="s">
        <v>35</v>
      </c>
      <c r="D166" s="16" t="s">
        <v>35</v>
      </c>
      <c r="E166" s="16" t="s">
        <v>35</v>
      </c>
    </row>
    <row r="167" spans="1:5">
      <c r="A167" s="16" t="s">
        <v>35</v>
      </c>
      <c r="B167" s="16" t="s">
        <v>35</v>
      </c>
      <c r="C167" s="16" t="s">
        <v>35</v>
      </c>
      <c r="D167" s="16" t="s">
        <v>35</v>
      </c>
      <c r="E167" s="16" t="s">
        <v>35</v>
      </c>
    </row>
    <row r="168" spans="1:5">
      <c r="A168" s="16" t="s">
        <v>35</v>
      </c>
      <c r="B168" s="16" t="s">
        <v>35</v>
      </c>
      <c r="C168" s="16" t="s">
        <v>35</v>
      </c>
      <c r="D168" s="16" t="s">
        <v>35</v>
      </c>
      <c r="E168" s="16" t="s">
        <v>35</v>
      </c>
    </row>
    <row r="169" spans="1:5">
      <c r="A169" s="16" t="s">
        <v>35</v>
      </c>
      <c r="B169" s="16" t="s">
        <v>35</v>
      </c>
      <c r="C169" s="16" t="s">
        <v>35</v>
      </c>
      <c r="D169" s="16" t="s">
        <v>35</v>
      </c>
      <c r="E169" s="16" t="s">
        <v>35</v>
      </c>
    </row>
    <row r="170" spans="1:5">
      <c r="A170" s="16" t="s">
        <v>35</v>
      </c>
      <c r="B170" s="16" t="s">
        <v>35</v>
      </c>
      <c r="C170" s="16" t="s">
        <v>35</v>
      </c>
      <c r="D170" s="16" t="s">
        <v>35</v>
      </c>
      <c r="E170" s="16" t="s">
        <v>35</v>
      </c>
    </row>
    <row r="171" spans="1:5">
      <c r="A171" s="16" t="s">
        <v>35</v>
      </c>
      <c r="B171" s="16" t="s">
        <v>35</v>
      </c>
      <c r="C171" s="16" t="s">
        <v>35</v>
      </c>
      <c r="D171" s="16" t="s">
        <v>35</v>
      </c>
      <c r="E171" s="16" t="s">
        <v>35</v>
      </c>
    </row>
    <row r="172" spans="1:5">
      <c r="A172" s="16" t="s">
        <v>35</v>
      </c>
      <c r="B172" s="16" t="s">
        <v>35</v>
      </c>
      <c r="C172" s="16" t="s">
        <v>35</v>
      </c>
      <c r="D172" s="16" t="s">
        <v>35</v>
      </c>
      <c r="E172" s="16" t="s">
        <v>35</v>
      </c>
    </row>
    <row r="173" spans="1:5">
      <c r="A173" s="16" t="s">
        <v>35</v>
      </c>
      <c r="B173" s="16" t="s">
        <v>35</v>
      </c>
      <c r="C173" s="16" t="s">
        <v>35</v>
      </c>
      <c r="D173" s="16" t="s">
        <v>35</v>
      </c>
      <c r="E173" s="16" t="s">
        <v>35</v>
      </c>
    </row>
    <row r="174" spans="1:5">
      <c r="A174" s="16" t="s">
        <v>35</v>
      </c>
      <c r="B174" s="16" t="s">
        <v>35</v>
      </c>
      <c r="C174" s="16" t="s">
        <v>35</v>
      </c>
      <c r="D174" s="16" t="s">
        <v>35</v>
      </c>
      <c r="E174" s="16" t="s">
        <v>35</v>
      </c>
    </row>
    <row r="175" spans="1:5">
      <c r="A175" s="16" t="s">
        <v>35</v>
      </c>
      <c r="B175" s="16" t="s">
        <v>35</v>
      </c>
      <c r="C175" s="16" t="s">
        <v>35</v>
      </c>
      <c r="D175" s="16" t="s">
        <v>35</v>
      </c>
      <c r="E175" s="16" t="s">
        <v>35</v>
      </c>
    </row>
    <row r="176" spans="1:5">
      <c r="A176" s="16" t="s">
        <v>35</v>
      </c>
      <c r="B176" s="16" t="s">
        <v>35</v>
      </c>
      <c r="C176" s="16" t="s">
        <v>35</v>
      </c>
      <c r="D176" s="16" t="s">
        <v>35</v>
      </c>
      <c r="E176" s="16" t="s">
        <v>35</v>
      </c>
    </row>
    <row r="177" spans="1:5">
      <c r="A177" s="16" t="s">
        <v>35</v>
      </c>
      <c r="B177" s="16" t="s">
        <v>35</v>
      </c>
      <c r="C177" s="16" t="s">
        <v>35</v>
      </c>
      <c r="D177" s="16" t="s">
        <v>35</v>
      </c>
      <c r="E177" s="16" t="s">
        <v>35</v>
      </c>
    </row>
    <row r="178" spans="1:5">
      <c r="A178" s="16" t="s">
        <v>35</v>
      </c>
      <c r="B178" s="16" t="s">
        <v>35</v>
      </c>
      <c r="C178" s="16" t="s">
        <v>35</v>
      </c>
      <c r="D178" s="16" t="s">
        <v>35</v>
      </c>
      <c r="E178" s="16" t="s">
        <v>35</v>
      </c>
    </row>
    <row r="179" spans="1:5">
      <c r="A179" s="16" t="s">
        <v>35</v>
      </c>
      <c r="B179" s="16" t="s">
        <v>35</v>
      </c>
      <c r="C179" s="16" t="s">
        <v>35</v>
      </c>
      <c r="D179" s="16" t="s">
        <v>35</v>
      </c>
      <c r="E179" s="16" t="s">
        <v>35</v>
      </c>
    </row>
    <row r="180" spans="1:5">
      <c r="A180" s="16" t="s">
        <v>35</v>
      </c>
      <c r="B180" s="16" t="s">
        <v>35</v>
      </c>
      <c r="C180" s="16" t="s">
        <v>35</v>
      </c>
      <c r="D180" s="16" t="s">
        <v>35</v>
      </c>
      <c r="E180" s="16" t="s">
        <v>35</v>
      </c>
    </row>
    <row r="181" spans="1:5">
      <c r="A181" s="16" t="s">
        <v>35</v>
      </c>
      <c r="B181" s="16" t="s">
        <v>35</v>
      </c>
      <c r="C181" s="16" t="s">
        <v>35</v>
      </c>
      <c r="D181" s="16" t="s">
        <v>35</v>
      </c>
      <c r="E181" s="16" t="s">
        <v>35</v>
      </c>
    </row>
    <row r="182" spans="1:5">
      <c r="A182" s="16" t="s">
        <v>35</v>
      </c>
      <c r="B182" s="16" t="s">
        <v>35</v>
      </c>
      <c r="C182" s="16" t="s">
        <v>35</v>
      </c>
      <c r="D182" s="16" t="s">
        <v>35</v>
      </c>
      <c r="E182" s="16" t="s">
        <v>35</v>
      </c>
    </row>
    <row r="183" spans="1:5">
      <c r="A183" s="16" t="s">
        <v>35</v>
      </c>
      <c r="B183" s="16" t="s">
        <v>35</v>
      </c>
      <c r="C183" s="16" t="s">
        <v>35</v>
      </c>
      <c r="D183" s="16" t="s">
        <v>35</v>
      </c>
      <c r="E183" s="16" t="s">
        <v>35</v>
      </c>
    </row>
    <row r="184" spans="1:5">
      <c r="A184" s="16" t="s">
        <v>35</v>
      </c>
      <c r="B184" s="16" t="s">
        <v>35</v>
      </c>
      <c r="C184" s="16" t="s">
        <v>35</v>
      </c>
      <c r="D184" s="16" t="s">
        <v>35</v>
      </c>
      <c r="E184" s="16" t="s">
        <v>35</v>
      </c>
    </row>
    <row r="185" spans="1:5">
      <c r="A185" s="16" t="s">
        <v>35</v>
      </c>
      <c r="B185" s="16" t="s">
        <v>35</v>
      </c>
      <c r="C185" s="16" t="s">
        <v>35</v>
      </c>
      <c r="D185" s="16" t="s">
        <v>35</v>
      </c>
      <c r="E185" s="16" t="s">
        <v>35</v>
      </c>
    </row>
    <row r="186" spans="1:5">
      <c r="A186" s="16" t="s">
        <v>35</v>
      </c>
      <c r="B186" s="16" t="s">
        <v>35</v>
      </c>
      <c r="C186" s="16" t="s">
        <v>35</v>
      </c>
      <c r="D186" s="16" t="s">
        <v>35</v>
      </c>
      <c r="E186" s="16" t="s">
        <v>35</v>
      </c>
    </row>
    <row r="187" spans="1:5">
      <c r="A187" s="16" t="s">
        <v>35</v>
      </c>
      <c r="B187" s="16" t="s">
        <v>35</v>
      </c>
      <c r="C187" s="16" t="s">
        <v>35</v>
      </c>
      <c r="D187" s="16" t="s">
        <v>35</v>
      </c>
      <c r="E187" s="16" t="s">
        <v>35</v>
      </c>
    </row>
    <row r="188" spans="1:5">
      <c r="A188" s="16" t="s">
        <v>35</v>
      </c>
      <c r="B188" s="16" t="s">
        <v>35</v>
      </c>
      <c r="C188" s="16" t="s">
        <v>35</v>
      </c>
      <c r="D188" s="16" t="s">
        <v>35</v>
      </c>
      <c r="E188" s="16" t="s">
        <v>35</v>
      </c>
    </row>
    <row r="189" spans="1:5">
      <c r="A189" s="16" t="s">
        <v>35</v>
      </c>
      <c r="B189" s="16" t="s">
        <v>35</v>
      </c>
      <c r="C189" s="16" t="s">
        <v>35</v>
      </c>
      <c r="D189" s="16" t="s">
        <v>35</v>
      </c>
      <c r="E189" s="16" t="s">
        <v>35</v>
      </c>
    </row>
    <row r="190" spans="1:5">
      <c r="A190" s="16" t="s">
        <v>35</v>
      </c>
      <c r="B190" s="16" t="s">
        <v>35</v>
      </c>
      <c r="C190" s="16" t="s">
        <v>35</v>
      </c>
      <c r="D190" s="16" t="s">
        <v>35</v>
      </c>
      <c r="E190" s="16" t="s">
        <v>35</v>
      </c>
    </row>
    <row r="191" spans="1:5">
      <c r="A191" s="16" t="s">
        <v>35</v>
      </c>
      <c r="B191" s="16" t="s">
        <v>35</v>
      </c>
      <c r="C191" s="16" t="s">
        <v>35</v>
      </c>
      <c r="D191" s="16" t="s">
        <v>35</v>
      </c>
      <c r="E191" s="16" t="s">
        <v>35</v>
      </c>
    </row>
    <row r="192" spans="1:5">
      <c r="A192" s="16" t="s">
        <v>35</v>
      </c>
      <c r="B192" s="16" t="s">
        <v>35</v>
      </c>
      <c r="C192" s="16" t="s">
        <v>35</v>
      </c>
      <c r="D192" s="16" t="s">
        <v>35</v>
      </c>
      <c r="E192" s="16" t="s">
        <v>35</v>
      </c>
    </row>
    <row r="193" spans="1:5">
      <c r="A193" s="16" t="s">
        <v>35</v>
      </c>
      <c r="B193" s="16" t="s">
        <v>35</v>
      </c>
      <c r="C193" s="16" t="s">
        <v>35</v>
      </c>
      <c r="D193" s="16" t="s">
        <v>35</v>
      </c>
      <c r="E193" s="16" t="s">
        <v>35</v>
      </c>
    </row>
    <row r="194" spans="1:5">
      <c r="A194" s="16" t="s">
        <v>35</v>
      </c>
      <c r="B194" s="16" t="s">
        <v>35</v>
      </c>
      <c r="C194" s="16" t="s">
        <v>35</v>
      </c>
      <c r="D194" s="16" t="s">
        <v>35</v>
      </c>
      <c r="E194" s="16" t="s">
        <v>35</v>
      </c>
    </row>
    <row r="195" spans="1:5">
      <c r="A195" s="16" t="s">
        <v>35</v>
      </c>
      <c r="B195" s="16" t="s">
        <v>35</v>
      </c>
      <c r="C195" s="16" t="s">
        <v>35</v>
      </c>
      <c r="D195" s="16" t="s">
        <v>35</v>
      </c>
      <c r="E195" s="16" t="s">
        <v>35</v>
      </c>
    </row>
    <row r="196" spans="1:5">
      <c r="A196" s="16" t="s">
        <v>35</v>
      </c>
      <c r="B196" s="16" t="s">
        <v>35</v>
      </c>
      <c r="C196" s="16" t="s">
        <v>35</v>
      </c>
      <c r="D196" s="16" t="s">
        <v>35</v>
      </c>
      <c r="E196" s="16" t="s">
        <v>35</v>
      </c>
    </row>
    <row r="197" spans="1:5">
      <c r="A197" s="16" t="s">
        <v>35</v>
      </c>
      <c r="B197" s="16" t="s">
        <v>35</v>
      </c>
      <c r="C197" s="16" t="s">
        <v>35</v>
      </c>
      <c r="D197" s="16" t="s">
        <v>35</v>
      </c>
      <c r="E197" s="16" t="s">
        <v>35</v>
      </c>
    </row>
    <row r="198" spans="1:5">
      <c r="A198" s="16" t="s">
        <v>35</v>
      </c>
      <c r="B198" s="16" t="s">
        <v>35</v>
      </c>
      <c r="C198" s="16" t="s">
        <v>35</v>
      </c>
      <c r="D198" s="16" t="s">
        <v>35</v>
      </c>
      <c r="E198" s="16" t="s">
        <v>35</v>
      </c>
    </row>
    <row r="199" spans="1:5">
      <c r="A199" s="16" t="s">
        <v>35</v>
      </c>
      <c r="B199" s="16" t="s">
        <v>35</v>
      </c>
      <c r="C199" s="16" t="s">
        <v>35</v>
      </c>
      <c r="D199" s="16" t="s">
        <v>35</v>
      </c>
      <c r="E199" s="16" t="s">
        <v>35</v>
      </c>
    </row>
    <row r="200" spans="1:5">
      <c r="A200" s="16" t="s">
        <v>35</v>
      </c>
      <c r="B200" s="16" t="s">
        <v>35</v>
      </c>
      <c r="C200" s="16" t="s">
        <v>35</v>
      </c>
      <c r="D200" s="16" t="s">
        <v>35</v>
      </c>
      <c r="E200" s="16" t="s">
        <v>35</v>
      </c>
    </row>
    <row r="201" spans="1:5">
      <c r="A201" s="16" t="s">
        <v>35</v>
      </c>
      <c r="B201" s="16" t="s">
        <v>35</v>
      </c>
      <c r="C201" s="16" t="s">
        <v>35</v>
      </c>
      <c r="D201" s="16" t="s">
        <v>35</v>
      </c>
      <c r="E201" s="16" t="s">
        <v>35</v>
      </c>
    </row>
    <row r="202" spans="1:5">
      <c r="A202" s="16" t="s">
        <v>35</v>
      </c>
      <c r="B202" s="16" t="s">
        <v>35</v>
      </c>
      <c r="C202" s="16" t="s">
        <v>35</v>
      </c>
      <c r="D202" s="16" t="s">
        <v>35</v>
      </c>
      <c r="E202" s="16" t="s">
        <v>35</v>
      </c>
    </row>
    <row r="203" spans="1:5">
      <c r="A203" s="16" t="s">
        <v>35</v>
      </c>
      <c r="B203" s="16" t="s">
        <v>35</v>
      </c>
      <c r="C203" s="16" t="s">
        <v>35</v>
      </c>
      <c r="D203" s="16" t="s">
        <v>35</v>
      </c>
      <c r="E203" s="16" t="s">
        <v>35</v>
      </c>
    </row>
    <row r="204" spans="1:5">
      <c r="A204" s="16" t="s">
        <v>35</v>
      </c>
      <c r="B204" s="16" t="s">
        <v>35</v>
      </c>
      <c r="C204" s="16" t="s">
        <v>35</v>
      </c>
      <c r="D204" s="16" t="s">
        <v>35</v>
      </c>
      <c r="E204" s="16" t="s">
        <v>35</v>
      </c>
    </row>
    <row r="205" spans="1:5">
      <c r="A205" s="16" t="s">
        <v>35</v>
      </c>
      <c r="B205" s="16" t="s">
        <v>35</v>
      </c>
      <c r="C205" s="16" t="s">
        <v>35</v>
      </c>
      <c r="D205" s="16" t="s">
        <v>35</v>
      </c>
      <c r="E205" s="16" t="s">
        <v>35</v>
      </c>
    </row>
    <row r="206" spans="1:5">
      <c r="A206" s="16" t="s">
        <v>35</v>
      </c>
      <c r="B206" s="16" t="s">
        <v>35</v>
      </c>
      <c r="C206" s="16" t="s">
        <v>35</v>
      </c>
      <c r="D206" s="16" t="s">
        <v>35</v>
      </c>
      <c r="E206" s="16" t="s">
        <v>35</v>
      </c>
    </row>
    <row r="207" spans="1:5">
      <c r="A207" s="16" t="s">
        <v>35</v>
      </c>
      <c r="B207" s="16" t="s">
        <v>35</v>
      </c>
      <c r="C207" s="16" t="s">
        <v>35</v>
      </c>
      <c r="D207" s="16" t="s">
        <v>35</v>
      </c>
      <c r="E207" s="16" t="s">
        <v>35</v>
      </c>
    </row>
    <row r="208" spans="1:5">
      <c r="A208" s="16" t="s">
        <v>35</v>
      </c>
      <c r="B208" s="16" t="s">
        <v>35</v>
      </c>
      <c r="C208" s="16" t="s">
        <v>35</v>
      </c>
      <c r="D208" s="16" t="s">
        <v>35</v>
      </c>
      <c r="E208" s="16" t="s">
        <v>35</v>
      </c>
    </row>
    <row r="209" spans="1:5">
      <c r="A209" s="16" t="s">
        <v>35</v>
      </c>
      <c r="B209" s="16" t="s">
        <v>35</v>
      </c>
      <c r="C209" s="16" t="s">
        <v>35</v>
      </c>
      <c r="D209" s="16" t="s">
        <v>35</v>
      </c>
      <c r="E209" s="16" t="s">
        <v>35</v>
      </c>
    </row>
    <row r="210" spans="1:5">
      <c r="A210" s="16" t="s">
        <v>35</v>
      </c>
      <c r="B210" s="16" t="s">
        <v>35</v>
      </c>
      <c r="C210" s="16" t="s">
        <v>35</v>
      </c>
      <c r="D210" s="16" t="s">
        <v>35</v>
      </c>
      <c r="E210" s="16" t="s">
        <v>35</v>
      </c>
    </row>
    <row r="211" spans="1:5">
      <c r="A211" s="16" t="s">
        <v>35</v>
      </c>
      <c r="B211" s="16" t="s">
        <v>35</v>
      </c>
      <c r="C211" s="16" t="s">
        <v>35</v>
      </c>
      <c r="D211" s="16" t="s">
        <v>35</v>
      </c>
      <c r="E211" s="16" t="s">
        <v>35</v>
      </c>
    </row>
    <row r="212" spans="1:5">
      <c r="A212" s="16" t="s">
        <v>35</v>
      </c>
      <c r="B212" s="16" t="s">
        <v>35</v>
      </c>
      <c r="C212" s="16" t="s">
        <v>35</v>
      </c>
      <c r="D212" s="16" t="s">
        <v>35</v>
      </c>
      <c r="E212" s="16" t="s">
        <v>35</v>
      </c>
    </row>
    <row r="213" spans="1:5">
      <c r="A213" s="16" t="s">
        <v>35</v>
      </c>
      <c r="B213" s="16" t="s">
        <v>35</v>
      </c>
      <c r="C213" s="16" t="s">
        <v>35</v>
      </c>
      <c r="D213" s="16" t="s">
        <v>35</v>
      </c>
      <c r="E213" s="16" t="s">
        <v>35</v>
      </c>
    </row>
    <row r="214" spans="1:5">
      <c r="A214" s="16" t="s">
        <v>35</v>
      </c>
      <c r="B214" s="16" t="s">
        <v>35</v>
      </c>
      <c r="C214" s="16" t="s">
        <v>35</v>
      </c>
      <c r="D214" s="16" t="s">
        <v>35</v>
      </c>
      <c r="E214" s="16" t="s">
        <v>35</v>
      </c>
    </row>
    <row r="215" spans="1:5">
      <c r="A215" s="16" t="s">
        <v>35</v>
      </c>
      <c r="B215" s="16" t="s">
        <v>35</v>
      </c>
      <c r="C215" s="16" t="s">
        <v>35</v>
      </c>
      <c r="D215" s="16" t="s">
        <v>35</v>
      </c>
      <c r="E215" s="16" t="s">
        <v>35</v>
      </c>
    </row>
    <row r="216" spans="1:5">
      <c r="A216" s="16" t="s">
        <v>35</v>
      </c>
      <c r="B216" s="16" t="s">
        <v>35</v>
      </c>
      <c r="C216" s="16" t="s">
        <v>35</v>
      </c>
      <c r="D216" s="16" t="s">
        <v>35</v>
      </c>
      <c r="E216" s="16" t="s">
        <v>35</v>
      </c>
    </row>
    <row r="217" spans="1:5">
      <c r="A217" s="16" t="s">
        <v>35</v>
      </c>
      <c r="B217" s="16" t="s">
        <v>35</v>
      </c>
      <c r="C217" s="16" t="s">
        <v>35</v>
      </c>
      <c r="D217" s="16" t="s">
        <v>35</v>
      </c>
      <c r="E217" s="16" t="s">
        <v>35</v>
      </c>
    </row>
    <row r="218" spans="1:5">
      <c r="A218" s="16" t="s">
        <v>35</v>
      </c>
      <c r="B218" s="16" t="s">
        <v>35</v>
      </c>
      <c r="C218" s="16" t="s">
        <v>35</v>
      </c>
      <c r="D218" s="16" t="s">
        <v>35</v>
      </c>
      <c r="E218" s="16" t="s">
        <v>35</v>
      </c>
    </row>
    <row r="219" spans="1:5">
      <c r="A219" s="16" t="s">
        <v>35</v>
      </c>
      <c r="B219" s="16" t="s">
        <v>35</v>
      </c>
      <c r="C219" s="16" t="s">
        <v>35</v>
      </c>
      <c r="D219" s="16" t="s">
        <v>35</v>
      </c>
      <c r="E219" s="16" t="s">
        <v>35</v>
      </c>
    </row>
    <row r="220" spans="1:5">
      <c r="A220" s="16" t="s">
        <v>35</v>
      </c>
      <c r="B220" s="16" t="s">
        <v>35</v>
      </c>
      <c r="C220" s="16" t="s">
        <v>35</v>
      </c>
      <c r="D220" s="16" t="s">
        <v>35</v>
      </c>
      <c r="E220" s="16" t="s">
        <v>35</v>
      </c>
    </row>
    <row r="221" spans="1:5">
      <c r="A221" s="16" t="s">
        <v>35</v>
      </c>
      <c r="B221" s="16" t="s">
        <v>35</v>
      </c>
      <c r="C221" s="16" t="s">
        <v>35</v>
      </c>
      <c r="D221" s="16" t="s">
        <v>35</v>
      </c>
      <c r="E221" s="16" t="s">
        <v>35</v>
      </c>
    </row>
    <row r="222" spans="1:5">
      <c r="A222" s="16" t="s">
        <v>35</v>
      </c>
      <c r="B222" s="16" t="s">
        <v>35</v>
      </c>
      <c r="C222" s="16" t="s">
        <v>35</v>
      </c>
      <c r="D222" s="16" t="s">
        <v>35</v>
      </c>
      <c r="E222" s="16" t="s">
        <v>35</v>
      </c>
    </row>
    <row r="223" spans="1:5">
      <c r="A223" s="16" t="s">
        <v>35</v>
      </c>
      <c r="B223" s="16" t="s">
        <v>35</v>
      </c>
      <c r="C223" s="16" t="s">
        <v>35</v>
      </c>
      <c r="D223" s="16" t="s">
        <v>35</v>
      </c>
      <c r="E223" s="16" t="s">
        <v>35</v>
      </c>
    </row>
    <row r="224" spans="1:5">
      <c r="A224" s="16" t="s">
        <v>35</v>
      </c>
      <c r="B224" s="16" t="s">
        <v>35</v>
      </c>
      <c r="C224" s="16" t="s">
        <v>35</v>
      </c>
      <c r="D224" s="16" t="s">
        <v>35</v>
      </c>
      <c r="E224" s="16" t="s">
        <v>35</v>
      </c>
    </row>
    <row r="225" spans="1:5">
      <c r="A225" s="16" t="s">
        <v>35</v>
      </c>
      <c r="B225" s="16" t="s">
        <v>35</v>
      </c>
      <c r="C225" s="16" t="s">
        <v>35</v>
      </c>
      <c r="D225" s="16" t="s">
        <v>35</v>
      </c>
      <c r="E225" s="16" t="s">
        <v>35</v>
      </c>
    </row>
    <row r="226" spans="1:5">
      <c r="A226" s="16" t="s">
        <v>35</v>
      </c>
      <c r="B226" s="16" t="s">
        <v>35</v>
      </c>
      <c r="C226" s="16" t="s">
        <v>35</v>
      </c>
      <c r="D226" s="16" t="s">
        <v>35</v>
      </c>
      <c r="E226" s="16" t="s">
        <v>35</v>
      </c>
    </row>
    <row r="227" spans="1:5">
      <c r="A227" s="16" t="s">
        <v>35</v>
      </c>
      <c r="B227" s="16" t="s">
        <v>35</v>
      </c>
      <c r="C227" s="16" t="s">
        <v>35</v>
      </c>
      <c r="D227" s="16" t="s">
        <v>35</v>
      </c>
      <c r="E227" s="16" t="s">
        <v>35</v>
      </c>
    </row>
    <row r="228" spans="1:5">
      <c r="A228" s="16" t="s">
        <v>35</v>
      </c>
      <c r="B228" s="16" t="s">
        <v>35</v>
      </c>
      <c r="C228" s="16" t="s">
        <v>35</v>
      </c>
      <c r="D228" s="16" t="s">
        <v>35</v>
      </c>
      <c r="E228" s="16" t="s">
        <v>35</v>
      </c>
    </row>
    <row r="229" spans="1:5">
      <c r="A229" s="16" t="s">
        <v>35</v>
      </c>
      <c r="B229" s="16" t="s">
        <v>35</v>
      </c>
      <c r="C229" s="16" t="s">
        <v>35</v>
      </c>
      <c r="D229" s="16" t="s">
        <v>35</v>
      </c>
      <c r="E229" s="16" t="s">
        <v>35</v>
      </c>
    </row>
    <row r="230" spans="1:5">
      <c r="A230" s="16" t="s">
        <v>35</v>
      </c>
      <c r="B230" s="16" t="s">
        <v>35</v>
      </c>
      <c r="C230" s="16" t="s">
        <v>35</v>
      </c>
      <c r="D230" s="16" t="s">
        <v>35</v>
      </c>
      <c r="E230" s="16" t="s">
        <v>35</v>
      </c>
    </row>
    <row r="231" spans="1:5">
      <c r="A231" s="16" t="s">
        <v>35</v>
      </c>
      <c r="B231" s="16" t="s">
        <v>35</v>
      </c>
      <c r="C231" s="16" t="s">
        <v>35</v>
      </c>
      <c r="D231" s="16" t="s">
        <v>35</v>
      </c>
      <c r="E231" s="16" t="s">
        <v>35</v>
      </c>
    </row>
    <row r="232" spans="1:5">
      <c r="A232" s="16" t="s">
        <v>35</v>
      </c>
      <c r="B232" s="16" t="s">
        <v>35</v>
      </c>
      <c r="C232" s="16" t="s">
        <v>35</v>
      </c>
      <c r="D232" s="16" t="s">
        <v>35</v>
      </c>
      <c r="E232" s="16" t="s">
        <v>35</v>
      </c>
    </row>
    <row r="233" spans="1:5">
      <c r="A233" s="16" t="s">
        <v>35</v>
      </c>
      <c r="B233" s="16" t="s">
        <v>35</v>
      </c>
      <c r="C233" s="16" t="s">
        <v>35</v>
      </c>
      <c r="D233" s="16" t="s">
        <v>35</v>
      </c>
      <c r="E233" s="16" t="s">
        <v>35</v>
      </c>
    </row>
    <row r="234" spans="1:5">
      <c r="A234" s="16" t="s">
        <v>35</v>
      </c>
      <c r="B234" s="16" t="s">
        <v>35</v>
      </c>
      <c r="C234" s="16" t="s">
        <v>35</v>
      </c>
      <c r="D234" s="16" t="s">
        <v>35</v>
      </c>
      <c r="E234" s="16" t="s">
        <v>35</v>
      </c>
    </row>
    <row r="235" spans="1:5">
      <c r="A235" s="16" t="s">
        <v>35</v>
      </c>
      <c r="B235" s="16" t="s">
        <v>35</v>
      </c>
      <c r="C235" s="16" t="s">
        <v>35</v>
      </c>
      <c r="D235" s="16" t="s">
        <v>35</v>
      </c>
      <c r="E235" s="16" t="s">
        <v>35</v>
      </c>
    </row>
    <row r="236" spans="1:5">
      <c r="A236" s="16" t="s">
        <v>35</v>
      </c>
      <c r="B236" s="16" t="s">
        <v>35</v>
      </c>
      <c r="C236" s="16" t="s">
        <v>35</v>
      </c>
      <c r="D236" s="16" t="s">
        <v>35</v>
      </c>
      <c r="E236" s="16" t="s">
        <v>35</v>
      </c>
    </row>
    <row r="237" spans="1:5">
      <c r="A237" s="16" t="s">
        <v>35</v>
      </c>
      <c r="B237" s="16" t="s">
        <v>35</v>
      </c>
      <c r="C237" s="16" t="s">
        <v>35</v>
      </c>
      <c r="D237" s="16" t="s">
        <v>35</v>
      </c>
      <c r="E237" s="16" t="s">
        <v>35</v>
      </c>
    </row>
    <row r="238" spans="1:5">
      <c r="A238" s="16" t="s">
        <v>35</v>
      </c>
      <c r="B238" s="16" t="s">
        <v>35</v>
      </c>
      <c r="C238" s="16" t="s">
        <v>35</v>
      </c>
      <c r="D238" s="16" t="s">
        <v>35</v>
      </c>
      <c r="E238" s="16" t="s">
        <v>35</v>
      </c>
    </row>
    <row r="239" spans="1:5">
      <c r="A239" s="16" t="s">
        <v>35</v>
      </c>
      <c r="B239" s="16" t="s">
        <v>35</v>
      </c>
      <c r="C239" s="16" t="s">
        <v>35</v>
      </c>
      <c r="D239" s="16" t="s">
        <v>35</v>
      </c>
      <c r="E239" s="16" t="s">
        <v>35</v>
      </c>
    </row>
    <row r="240" spans="1:5">
      <c r="A240" s="16" t="s">
        <v>35</v>
      </c>
      <c r="B240" s="16" t="s">
        <v>35</v>
      </c>
      <c r="C240" s="16" t="s">
        <v>35</v>
      </c>
      <c r="D240" s="16" t="s">
        <v>35</v>
      </c>
      <c r="E240" s="16" t="s">
        <v>35</v>
      </c>
    </row>
    <row r="241" spans="1:5">
      <c r="A241" s="16" t="s">
        <v>35</v>
      </c>
      <c r="B241" s="16" t="s">
        <v>35</v>
      </c>
      <c r="C241" s="16" t="s">
        <v>35</v>
      </c>
      <c r="D241" s="16" t="s">
        <v>35</v>
      </c>
      <c r="E241" s="16" t="s">
        <v>35</v>
      </c>
    </row>
    <row r="242" spans="1:5">
      <c r="A242" s="16" t="s">
        <v>35</v>
      </c>
      <c r="B242" s="16" t="s">
        <v>35</v>
      </c>
      <c r="C242" s="16" t="s">
        <v>35</v>
      </c>
      <c r="D242" s="16" t="s">
        <v>35</v>
      </c>
      <c r="E242" s="16" t="s">
        <v>35</v>
      </c>
    </row>
    <row r="243" spans="1:5">
      <c r="A243" s="16" t="s">
        <v>35</v>
      </c>
      <c r="B243" s="16" t="s">
        <v>35</v>
      </c>
      <c r="C243" s="16" t="s">
        <v>35</v>
      </c>
      <c r="D243" s="16" t="s">
        <v>35</v>
      </c>
      <c r="E243" s="16" t="s">
        <v>35</v>
      </c>
    </row>
    <row r="244" spans="1:5">
      <c r="A244" s="16" t="s">
        <v>35</v>
      </c>
      <c r="B244" s="16" t="s">
        <v>35</v>
      </c>
      <c r="C244" s="16" t="s">
        <v>35</v>
      </c>
      <c r="D244" s="16" t="s">
        <v>35</v>
      </c>
      <c r="E244" s="16" t="s">
        <v>35</v>
      </c>
    </row>
    <row r="245" spans="1:5">
      <c r="A245" s="16" t="s">
        <v>35</v>
      </c>
      <c r="B245" s="16" t="s">
        <v>35</v>
      </c>
      <c r="C245" s="16" t="s">
        <v>35</v>
      </c>
      <c r="D245" s="16" t="s">
        <v>35</v>
      </c>
      <c r="E245" s="16" t="s">
        <v>35</v>
      </c>
    </row>
    <row r="246" spans="1:5">
      <c r="A246" s="16" t="s">
        <v>35</v>
      </c>
      <c r="B246" s="16" t="s">
        <v>35</v>
      </c>
      <c r="C246" s="16" t="s">
        <v>35</v>
      </c>
      <c r="D246" s="16" t="s">
        <v>35</v>
      </c>
      <c r="E246" s="16" t="s">
        <v>35</v>
      </c>
    </row>
    <row r="247" spans="1:5">
      <c r="A247" s="16" t="s">
        <v>35</v>
      </c>
      <c r="B247" s="16" t="s">
        <v>35</v>
      </c>
      <c r="C247" s="16" t="s">
        <v>35</v>
      </c>
      <c r="D247" s="16" t="s">
        <v>35</v>
      </c>
      <c r="E247" s="16" t="s">
        <v>35</v>
      </c>
    </row>
    <row r="248" spans="1:5">
      <c r="A248" s="16" t="s">
        <v>35</v>
      </c>
      <c r="B248" s="16" t="s">
        <v>35</v>
      </c>
      <c r="C248" s="16" t="s">
        <v>35</v>
      </c>
      <c r="D248" s="16" t="s">
        <v>35</v>
      </c>
      <c r="E248" s="16" t="s">
        <v>35</v>
      </c>
    </row>
    <row r="249" spans="1:5">
      <c r="A249" s="16" t="s">
        <v>35</v>
      </c>
      <c r="B249" s="16" t="s">
        <v>35</v>
      </c>
      <c r="C249" s="16" t="s">
        <v>35</v>
      </c>
      <c r="D249" s="16" t="s">
        <v>35</v>
      </c>
      <c r="E249" s="16" t="s">
        <v>35</v>
      </c>
    </row>
    <row r="250" spans="1:5">
      <c r="A250" s="16" t="s">
        <v>35</v>
      </c>
      <c r="B250" s="16" t="s">
        <v>35</v>
      </c>
      <c r="C250" s="16" t="s">
        <v>35</v>
      </c>
      <c r="D250" s="16" t="s">
        <v>35</v>
      </c>
      <c r="E250" s="16" t="s">
        <v>35</v>
      </c>
    </row>
    <row r="251" spans="1:5">
      <c r="A251" s="16" t="s">
        <v>35</v>
      </c>
      <c r="B251" s="16" t="s">
        <v>35</v>
      </c>
      <c r="C251" s="16" t="s">
        <v>35</v>
      </c>
      <c r="D251" s="16" t="s">
        <v>35</v>
      </c>
      <c r="E251" s="16" t="s">
        <v>35</v>
      </c>
    </row>
    <row r="252" spans="1:5">
      <c r="A252" s="16" t="s">
        <v>35</v>
      </c>
      <c r="B252" s="16" t="s">
        <v>35</v>
      </c>
      <c r="C252" s="16" t="s">
        <v>35</v>
      </c>
      <c r="D252" s="16" t="s">
        <v>35</v>
      </c>
      <c r="E252" s="16" t="s">
        <v>35</v>
      </c>
    </row>
    <row r="253" spans="1:5">
      <c r="A253" s="16" t="s">
        <v>35</v>
      </c>
      <c r="B253" s="16" t="s">
        <v>35</v>
      </c>
      <c r="C253" s="16" t="s">
        <v>35</v>
      </c>
      <c r="D253" s="16" t="s">
        <v>35</v>
      </c>
      <c r="E253" s="16" t="s">
        <v>35</v>
      </c>
    </row>
    <row r="254" spans="1:5">
      <c r="A254" s="16" t="s">
        <v>35</v>
      </c>
      <c r="B254" s="16" t="s">
        <v>35</v>
      </c>
      <c r="C254" s="16" t="s">
        <v>35</v>
      </c>
      <c r="D254" s="16" t="s">
        <v>35</v>
      </c>
      <c r="E254" s="16" t="s">
        <v>35</v>
      </c>
    </row>
    <row r="255" spans="1:5">
      <c r="A255" s="16" t="s">
        <v>35</v>
      </c>
      <c r="B255" s="16" t="s">
        <v>35</v>
      </c>
      <c r="C255" s="16" t="s">
        <v>35</v>
      </c>
      <c r="D255" s="16" t="s">
        <v>35</v>
      </c>
      <c r="E255" s="16" t="s">
        <v>35</v>
      </c>
    </row>
    <row r="256" spans="1:5">
      <c r="A256" s="16" t="s">
        <v>35</v>
      </c>
      <c r="B256" s="16" t="s">
        <v>35</v>
      </c>
      <c r="C256" s="16" t="s">
        <v>35</v>
      </c>
      <c r="D256" s="16" t="s">
        <v>35</v>
      </c>
      <c r="E256" s="16" t="s">
        <v>35</v>
      </c>
    </row>
    <row r="257" spans="1:5">
      <c r="A257" s="16" t="s">
        <v>35</v>
      </c>
      <c r="B257" s="16" t="s">
        <v>35</v>
      </c>
      <c r="C257" s="16" t="s">
        <v>35</v>
      </c>
      <c r="D257" s="16" t="s">
        <v>35</v>
      </c>
      <c r="E257" s="16" t="s">
        <v>35</v>
      </c>
    </row>
    <row r="258" spans="1:5">
      <c r="A258" s="16" t="s">
        <v>35</v>
      </c>
      <c r="B258" s="16" t="s">
        <v>35</v>
      </c>
      <c r="C258" s="16" t="s">
        <v>35</v>
      </c>
      <c r="D258" s="16" t="s">
        <v>35</v>
      </c>
      <c r="E258" s="16" t="s">
        <v>35</v>
      </c>
    </row>
    <row r="259" spans="1:5">
      <c r="A259" s="16" t="s">
        <v>35</v>
      </c>
      <c r="B259" s="16" t="s">
        <v>35</v>
      </c>
      <c r="C259" s="16" t="s">
        <v>35</v>
      </c>
      <c r="D259" s="16" t="s">
        <v>35</v>
      </c>
      <c r="E259" s="16" t="s">
        <v>35</v>
      </c>
    </row>
    <row r="260" spans="1:5">
      <c r="A260" s="16" t="s">
        <v>35</v>
      </c>
      <c r="B260" s="16" t="s">
        <v>35</v>
      </c>
      <c r="C260" s="16" t="s">
        <v>35</v>
      </c>
      <c r="D260" s="16" t="s">
        <v>35</v>
      </c>
      <c r="E260" s="16" t="s">
        <v>35</v>
      </c>
    </row>
    <row r="261" spans="1:5">
      <c r="A261" s="16" t="s">
        <v>35</v>
      </c>
      <c r="B261" s="16" t="s">
        <v>35</v>
      </c>
      <c r="C261" s="16" t="s">
        <v>35</v>
      </c>
      <c r="D261" s="16" t="s">
        <v>35</v>
      </c>
      <c r="E261" s="16" t="s">
        <v>35</v>
      </c>
    </row>
    <row r="262" spans="1:5">
      <c r="A262" s="16" t="s">
        <v>35</v>
      </c>
      <c r="B262" s="16" t="s">
        <v>35</v>
      </c>
      <c r="C262" s="16" t="s">
        <v>35</v>
      </c>
      <c r="D262" s="16" t="s">
        <v>35</v>
      </c>
      <c r="E262" s="16" t="s">
        <v>35</v>
      </c>
    </row>
    <row r="263" spans="1:5">
      <c r="A263" s="16" t="s">
        <v>35</v>
      </c>
      <c r="B263" s="16" t="s">
        <v>35</v>
      </c>
      <c r="C263" s="16" t="s">
        <v>35</v>
      </c>
      <c r="D263" s="16" t="s">
        <v>35</v>
      </c>
      <c r="E263" s="16" t="s">
        <v>35</v>
      </c>
    </row>
    <row r="264" spans="1:5">
      <c r="A264" s="16" t="s">
        <v>35</v>
      </c>
      <c r="B264" s="16" t="s">
        <v>35</v>
      </c>
      <c r="C264" s="16" t="s">
        <v>35</v>
      </c>
      <c r="D264" s="16" t="s">
        <v>35</v>
      </c>
      <c r="E264" s="16" t="s">
        <v>35</v>
      </c>
    </row>
    <row r="265" spans="1:5">
      <c r="A265" s="16" t="s">
        <v>35</v>
      </c>
      <c r="B265" s="16" t="s">
        <v>35</v>
      </c>
      <c r="C265" s="16" t="s">
        <v>35</v>
      </c>
      <c r="D265" s="16" t="s">
        <v>35</v>
      </c>
      <c r="E265" s="16" t="s">
        <v>35</v>
      </c>
    </row>
    <row r="266" spans="1:5">
      <c r="A266" s="16" t="s">
        <v>35</v>
      </c>
      <c r="B266" s="16" t="s">
        <v>35</v>
      </c>
      <c r="C266" s="16" t="s">
        <v>35</v>
      </c>
      <c r="D266" s="16" t="s">
        <v>35</v>
      </c>
      <c r="E266" s="16" t="s">
        <v>35</v>
      </c>
    </row>
    <row r="267" spans="1:5">
      <c r="A267" s="16" t="s">
        <v>35</v>
      </c>
      <c r="B267" s="16" t="s">
        <v>35</v>
      </c>
      <c r="C267" s="16" t="s">
        <v>35</v>
      </c>
      <c r="D267" s="16" t="s">
        <v>35</v>
      </c>
      <c r="E267" s="16" t="s">
        <v>35</v>
      </c>
    </row>
    <row r="268" spans="1:5">
      <c r="A268" s="16" t="s">
        <v>35</v>
      </c>
      <c r="B268" s="16" t="s">
        <v>35</v>
      </c>
      <c r="C268" s="16" t="s">
        <v>35</v>
      </c>
      <c r="D268" s="16" t="s">
        <v>35</v>
      </c>
      <c r="E268" s="16" t="s">
        <v>35</v>
      </c>
    </row>
    <row r="269" spans="1:5">
      <c r="A269" s="16" t="s">
        <v>35</v>
      </c>
      <c r="B269" s="16" t="s">
        <v>35</v>
      </c>
      <c r="C269" s="16" t="s">
        <v>35</v>
      </c>
      <c r="D269" s="16" t="s">
        <v>35</v>
      </c>
      <c r="E269" s="16" t="s">
        <v>35</v>
      </c>
    </row>
    <row r="270" spans="1:5">
      <c r="A270" s="16" t="s">
        <v>35</v>
      </c>
      <c r="B270" s="16" t="s">
        <v>35</v>
      </c>
      <c r="C270" s="16" t="s">
        <v>35</v>
      </c>
      <c r="D270" s="16" t="s">
        <v>35</v>
      </c>
      <c r="E270" s="16" t="s">
        <v>35</v>
      </c>
    </row>
    <row r="271" spans="1:5">
      <c r="A271" s="16" t="s">
        <v>35</v>
      </c>
      <c r="B271" s="16" t="s">
        <v>35</v>
      </c>
      <c r="C271" s="16" t="s">
        <v>35</v>
      </c>
      <c r="D271" s="16" t="s">
        <v>35</v>
      </c>
      <c r="E271" s="16" t="s">
        <v>35</v>
      </c>
    </row>
    <row r="272" spans="1:5">
      <c r="A272" s="16" t="s">
        <v>35</v>
      </c>
      <c r="B272" s="16" t="s">
        <v>35</v>
      </c>
      <c r="C272" s="16" t="s">
        <v>35</v>
      </c>
      <c r="D272" s="16" t="s">
        <v>35</v>
      </c>
      <c r="E272" s="16" t="s">
        <v>35</v>
      </c>
    </row>
    <row r="273" spans="1:5">
      <c r="A273" s="16" t="s">
        <v>35</v>
      </c>
      <c r="B273" s="16" t="s">
        <v>35</v>
      </c>
      <c r="C273" s="16" t="s">
        <v>35</v>
      </c>
      <c r="D273" s="16" t="s">
        <v>35</v>
      </c>
      <c r="E273" s="16" t="s">
        <v>35</v>
      </c>
    </row>
    <row r="274" spans="1:5">
      <c r="A274" s="16" t="s">
        <v>35</v>
      </c>
      <c r="B274" s="16" t="s">
        <v>35</v>
      </c>
      <c r="C274" s="16" t="s">
        <v>35</v>
      </c>
      <c r="D274" s="16" t="s">
        <v>35</v>
      </c>
      <c r="E274" s="16" t="s">
        <v>35</v>
      </c>
    </row>
    <row r="275" spans="1:5">
      <c r="A275" s="16" t="s">
        <v>35</v>
      </c>
      <c r="B275" s="16" t="s">
        <v>35</v>
      </c>
      <c r="C275" s="16" t="s">
        <v>35</v>
      </c>
      <c r="D275" s="16" t="s">
        <v>35</v>
      </c>
      <c r="E275" s="16" t="s">
        <v>35</v>
      </c>
    </row>
    <row r="276" spans="1:5">
      <c r="A276" s="16" t="s">
        <v>35</v>
      </c>
      <c r="B276" s="16" t="s">
        <v>35</v>
      </c>
      <c r="C276" s="16" t="s">
        <v>35</v>
      </c>
      <c r="D276" s="16" t="s">
        <v>35</v>
      </c>
      <c r="E276" s="16" t="s">
        <v>35</v>
      </c>
    </row>
    <row r="277" spans="1:5">
      <c r="A277" s="16" t="s">
        <v>35</v>
      </c>
      <c r="B277" s="16" t="s">
        <v>35</v>
      </c>
      <c r="C277" s="16" t="s">
        <v>35</v>
      </c>
      <c r="D277" s="16" t="s">
        <v>35</v>
      </c>
      <c r="E277" s="16" t="s">
        <v>35</v>
      </c>
    </row>
    <row r="278" spans="1:5">
      <c r="A278" s="16" t="s">
        <v>35</v>
      </c>
      <c r="B278" s="16" t="s">
        <v>35</v>
      </c>
      <c r="C278" s="16" t="s">
        <v>35</v>
      </c>
      <c r="D278" s="16" t="s">
        <v>35</v>
      </c>
      <c r="E278" s="16" t="s">
        <v>35</v>
      </c>
    </row>
    <row r="279" spans="1:5">
      <c r="A279" s="16" t="s">
        <v>35</v>
      </c>
      <c r="B279" s="16" t="s">
        <v>35</v>
      </c>
      <c r="C279" s="16" t="s">
        <v>35</v>
      </c>
      <c r="D279" s="16" t="s">
        <v>35</v>
      </c>
      <c r="E279" s="16" t="s">
        <v>35</v>
      </c>
    </row>
    <row r="280" spans="1:5">
      <c r="A280" s="16" t="s">
        <v>35</v>
      </c>
      <c r="B280" s="16" t="s">
        <v>35</v>
      </c>
      <c r="C280" s="16" t="s">
        <v>35</v>
      </c>
      <c r="D280" s="16" t="s">
        <v>35</v>
      </c>
      <c r="E280" s="16" t="s">
        <v>35</v>
      </c>
    </row>
    <row r="281" spans="1:5">
      <c r="A281" s="16" t="s">
        <v>35</v>
      </c>
      <c r="B281" s="16" t="s">
        <v>35</v>
      </c>
      <c r="C281" s="16" t="s">
        <v>35</v>
      </c>
      <c r="D281" s="16" t="s">
        <v>35</v>
      </c>
      <c r="E281" s="16" t="s">
        <v>35</v>
      </c>
    </row>
    <row r="282" spans="1:5">
      <c r="A282" s="16" t="s">
        <v>35</v>
      </c>
      <c r="B282" s="16" t="s">
        <v>35</v>
      </c>
      <c r="C282" s="16" t="s">
        <v>35</v>
      </c>
      <c r="D282" s="16" t="s">
        <v>35</v>
      </c>
      <c r="E282" s="16" t="s">
        <v>35</v>
      </c>
    </row>
    <row r="283" spans="1:5">
      <c r="A283" s="16" t="s">
        <v>35</v>
      </c>
      <c r="B283" s="16" t="s">
        <v>35</v>
      </c>
      <c r="C283" s="16" t="s">
        <v>35</v>
      </c>
      <c r="D283" s="16" t="s">
        <v>35</v>
      </c>
      <c r="E283" s="16" t="s">
        <v>35</v>
      </c>
    </row>
    <row r="284" spans="1:5">
      <c r="A284" s="16" t="s">
        <v>35</v>
      </c>
      <c r="B284" s="16" t="s">
        <v>35</v>
      </c>
      <c r="C284" s="16" t="s">
        <v>35</v>
      </c>
      <c r="D284" s="16" t="s">
        <v>35</v>
      </c>
      <c r="E284" s="16" t="s">
        <v>35</v>
      </c>
    </row>
    <row r="285" spans="1:5">
      <c r="A285" s="16" t="s">
        <v>35</v>
      </c>
      <c r="B285" s="16" t="s">
        <v>35</v>
      </c>
      <c r="C285" s="16" t="s">
        <v>35</v>
      </c>
      <c r="D285" s="16" t="s">
        <v>35</v>
      </c>
      <c r="E285" s="16" t="s">
        <v>35</v>
      </c>
    </row>
    <row r="286" spans="1:5">
      <c r="A286" s="16" t="s">
        <v>35</v>
      </c>
      <c r="B286" s="16" t="s">
        <v>35</v>
      </c>
      <c r="C286" s="16" t="s">
        <v>35</v>
      </c>
      <c r="D286" s="16" t="s">
        <v>35</v>
      </c>
      <c r="E286" s="16" t="s">
        <v>35</v>
      </c>
    </row>
    <row r="287" spans="1:5">
      <c r="A287" s="16" t="s">
        <v>35</v>
      </c>
      <c r="B287" s="16" t="s">
        <v>35</v>
      </c>
      <c r="C287" s="16" t="s">
        <v>35</v>
      </c>
      <c r="D287" s="16" t="s">
        <v>35</v>
      </c>
      <c r="E287" s="16" t="s">
        <v>35</v>
      </c>
    </row>
    <row r="288" spans="1:5">
      <c r="A288" s="16" t="s">
        <v>35</v>
      </c>
      <c r="B288" s="16" t="s">
        <v>35</v>
      </c>
      <c r="C288" s="16" t="s">
        <v>35</v>
      </c>
      <c r="D288" s="16" t="s">
        <v>35</v>
      </c>
      <c r="E288" s="16" t="s">
        <v>35</v>
      </c>
    </row>
    <row r="289" spans="1:5">
      <c r="A289" s="16" t="s">
        <v>35</v>
      </c>
      <c r="B289" s="16" t="s">
        <v>35</v>
      </c>
      <c r="C289" s="16" t="s">
        <v>35</v>
      </c>
      <c r="D289" s="16" t="s">
        <v>35</v>
      </c>
      <c r="E289" s="16" t="s">
        <v>35</v>
      </c>
    </row>
    <row r="290" spans="1:5">
      <c r="A290" s="16" t="s">
        <v>35</v>
      </c>
      <c r="B290" s="16" t="s">
        <v>35</v>
      </c>
      <c r="C290" s="16" t="s">
        <v>35</v>
      </c>
      <c r="D290" s="16" t="s">
        <v>35</v>
      </c>
      <c r="E290" s="16" t="s">
        <v>35</v>
      </c>
    </row>
    <row r="291" spans="1:5">
      <c r="A291" s="16" t="s">
        <v>35</v>
      </c>
      <c r="B291" s="16" t="s">
        <v>35</v>
      </c>
      <c r="C291" s="16" t="s">
        <v>35</v>
      </c>
      <c r="D291" s="16" t="s">
        <v>35</v>
      </c>
      <c r="E291" s="16" t="s">
        <v>35</v>
      </c>
    </row>
    <row r="292" spans="1:5">
      <c r="A292" s="16" t="s">
        <v>35</v>
      </c>
      <c r="B292" s="16" t="s">
        <v>35</v>
      </c>
      <c r="C292" s="16" t="s">
        <v>35</v>
      </c>
      <c r="D292" s="16" t="s">
        <v>35</v>
      </c>
      <c r="E292" s="16" t="s">
        <v>35</v>
      </c>
    </row>
    <row r="293" spans="1:5">
      <c r="A293" s="16" t="s">
        <v>35</v>
      </c>
      <c r="B293" s="16" t="s">
        <v>35</v>
      </c>
      <c r="C293" s="16" t="s">
        <v>35</v>
      </c>
      <c r="D293" s="16" t="s">
        <v>35</v>
      </c>
      <c r="E293" s="16" t="s">
        <v>35</v>
      </c>
    </row>
    <row r="294" spans="1:5">
      <c r="A294" s="16" t="s">
        <v>35</v>
      </c>
      <c r="B294" s="16" t="s">
        <v>35</v>
      </c>
      <c r="C294" s="16" t="s">
        <v>35</v>
      </c>
      <c r="D294" s="16" t="s">
        <v>35</v>
      </c>
      <c r="E294" s="16" t="s">
        <v>35</v>
      </c>
    </row>
    <row r="295" spans="1:5">
      <c r="A295" s="16" t="s">
        <v>35</v>
      </c>
      <c r="B295" s="16" t="s">
        <v>35</v>
      </c>
      <c r="C295" s="16" t="s">
        <v>35</v>
      </c>
      <c r="D295" s="16" t="s">
        <v>35</v>
      </c>
      <c r="E295" s="16" t="s">
        <v>35</v>
      </c>
    </row>
    <row r="296" spans="1:5">
      <c r="A296" s="16" t="s">
        <v>35</v>
      </c>
      <c r="B296" s="16" t="s">
        <v>35</v>
      </c>
      <c r="C296" s="16" t="s">
        <v>35</v>
      </c>
      <c r="D296" s="16" t="s">
        <v>35</v>
      </c>
      <c r="E296" s="16" t="s">
        <v>35</v>
      </c>
    </row>
    <row r="297" spans="1:5">
      <c r="A297" s="16" t="s">
        <v>35</v>
      </c>
      <c r="B297" s="16" t="s">
        <v>35</v>
      </c>
      <c r="C297" s="16" t="s">
        <v>35</v>
      </c>
      <c r="D297" s="16" t="s">
        <v>35</v>
      </c>
      <c r="E297" s="16" t="s">
        <v>35</v>
      </c>
    </row>
    <row r="298" spans="1:5">
      <c r="A298" s="16" t="s">
        <v>35</v>
      </c>
      <c r="B298" s="16" t="s">
        <v>35</v>
      </c>
      <c r="C298" s="16" t="s">
        <v>35</v>
      </c>
      <c r="D298" s="16" t="s">
        <v>35</v>
      </c>
      <c r="E298" s="16" t="s">
        <v>35</v>
      </c>
    </row>
    <row r="299" spans="1:5">
      <c r="A299" s="16" t="s">
        <v>35</v>
      </c>
      <c r="B299" s="16" t="s">
        <v>35</v>
      </c>
      <c r="C299" s="16" t="s">
        <v>35</v>
      </c>
      <c r="D299" s="16" t="s">
        <v>35</v>
      </c>
      <c r="E299" s="16" t="s">
        <v>35</v>
      </c>
    </row>
    <row r="300" spans="1:5">
      <c r="A300" s="16" t="s">
        <v>35</v>
      </c>
      <c r="B300" s="16" t="s">
        <v>35</v>
      </c>
      <c r="C300" s="16" t="s">
        <v>35</v>
      </c>
      <c r="D300" s="16" t="s">
        <v>35</v>
      </c>
      <c r="E300" s="16" t="s">
        <v>35</v>
      </c>
    </row>
    <row r="301" spans="1:5">
      <c r="A301" s="16" t="s">
        <v>35</v>
      </c>
      <c r="B301" s="16" t="s">
        <v>35</v>
      </c>
      <c r="C301" s="16" t="s">
        <v>35</v>
      </c>
      <c r="D301" s="16" t="s">
        <v>35</v>
      </c>
      <c r="E301" s="16" t="s">
        <v>35</v>
      </c>
    </row>
    <row r="302" spans="1:5">
      <c r="A302" s="16" t="s">
        <v>35</v>
      </c>
      <c r="B302" s="16" t="s">
        <v>35</v>
      </c>
      <c r="C302" s="16" t="s">
        <v>35</v>
      </c>
      <c r="D302" s="16" t="s">
        <v>35</v>
      </c>
      <c r="E302" s="16" t="s">
        <v>35</v>
      </c>
    </row>
    <row r="303" spans="1:5">
      <c r="A303" s="16" t="s">
        <v>35</v>
      </c>
      <c r="B303" s="16" t="s">
        <v>35</v>
      </c>
      <c r="C303" s="16" t="s">
        <v>35</v>
      </c>
      <c r="D303" s="16" t="s">
        <v>35</v>
      </c>
      <c r="E303" s="16" t="s">
        <v>35</v>
      </c>
    </row>
    <row r="304" spans="1:5">
      <c r="A304" s="16" t="s">
        <v>35</v>
      </c>
      <c r="B304" s="16" t="s">
        <v>35</v>
      </c>
      <c r="C304" s="16" t="s">
        <v>35</v>
      </c>
      <c r="D304" s="16" t="s">
        <v>35</v>
      </c>
      <c r="E304" s="16" t="s">
        <v>35</v>
      </c>
    </row>
    <row r="305" spans="1:5">
      <c r="A305" s="16" t="s">
        <v>35</v>
      </c>
      <c r="B305" s="16" t="s">
        <v>35</v>
      </c>
      <c r="C305" s="16" t="s">
        <v>35</v>
      </c>
      <c r="D305" s="16" t="s">
        <v>35</v>
      </c>
      <c r="E305" s="16" t="s">
        <v>35</v>
      </c>
    </row>
    <row r="306" spans="1:5">
      <c r="A306" s="16" t="s">
        <v>35</v>
      </c>
      <c r="B306" s="16" t="s">
        <v>35</v>
      </c>
      <c r="C306" s="16" t="s">
        <v>35</v>
      </c>
      <c r="D306" s="16" t="s">
        <v>35</v>
      </c>
      <c r="E306" s="16" t="s">
        <v>35</v>
      </c>
    </row>
    <row r="307" spans="1:5">
      <c r="A307" s="16" t="s">
        <v>35</v>
      </c>
      <c r="B307" s="16" t="s">
        <v>35</v>
      </c>
      <c r="C307" s="16" t="s">
        <v>35</v>
      </c>
      <c r="D307" s="16" t="s">
        <v>35</v>
      </c>
      <c r="E307" s="16" t="s">
        <v>35</v>
      </c>
    </row>
    <row r="308" spans="1:5">
      <c r="A308" s="16" t="s">
        <v>35</v>
      </c>
      <c r="B308" s="16" t="s">
        <v>35</v>
      </c>
      <c r="C308" s="16" t="s">
        <v>35</v>
      </c>
      <c r="D308" s="16" t="s">
        <v>35</v>
      </c>
      <c r="E308" s="16" t="s">
        <v>35</v>
      </c>
    </row>
    <row r="309" spans="1:5">
      <c r="A309" s="16" t="s">
        <v>35</v>
      </c>
      <c r="B309" s="16" t="s">
        <v>35</v>
      </c>
      <c r="C309" s="16" t="s">
        <v>35</v>
      </c>
      <c r="D309" s="16" t="s">
        <v>35</v>
      </c>
      <c r="E309" s="16" t="s">
        <v>35</v>
      </c>
    </row>
    <row r="310" spans="1:5">
      <c r="A310" s="16" t="s">
        <v>35</v>
      </c>
      <c r="B310" s="16" t="s">
        <v>35</v>
      </c>
      <c r="C310" s="16" t="s">
        <v>35</v>
      </c>
      <c r="D310" s="16" t="s">
        <v>35</v>
      </c>
      <c r="E310" s="16" t="s">
        <v>35</v>
      </c>
    </row>
    <row r="311" spans="1:5">
      <c r="A311" s="16" t="s">
        <v>35</v>
      </c>
      <c r="B311" s="16" t="s">
        <v>35</v>
      </c>
      <c r="C311" s="16" t="s">
        <v>35</v>
      </c>
      <c r="D311" s="16" t="s">
        <v>35</v>
      </c>
      <c r="E311" s="16" t="s">
        <v>35</v>
      </c>
    </row>
    <row r="312" spans="1:5">
      <c r="A312" s="16" t="s">
        <v>35</v>
      </c>
      <c r="B312" s="16" t="s">
        <v>35</v>
      </c>
      <c r="C312" s="16" t="s">
        <v>35</v>
      </c>
      <c r="D312" s="16" t="s">
        <v>35</v>
      </c>
      <c r="E312" s="16" t="s">
        <v>35</v>
      </c>
    </row>
    <row r="313" spans="1:5">
      <c r="A313" s="16" t="s">
        <v>35</v>
      </c>
      <c r="B313" s="16" t="s">
        <v>35</v>
      </c>
      <c r="C313" s="16" t="s">
        <v>35</v>
      </c>
      <c r="D313" s="16" t="s">
        <v>35</v>
      </c>
      <c r="E313" s="16" t="s">
        <v>35</v>
      </c>
    </row>
    <row r="314" spans="1:5">
      <c r="A314" s="16" t="s">
        <v>35</v>
      </c>
      <c r="B314" s="16" t="s">
        <v>35</v>
      </c>
      <c r="C314" s="16" t="s">
        <v>35</v>
      </c>
      <c r="D314" s="16" t="s">
        <v>35</v>
      </c>
      <c r="E314" s="16" t="s">
        <v>35</v>
      </c>
    </row>
    <row r="315" spans="1:5">
      <c r="A315" s="16" t="s">
        <v>35</v>
      </c>
      <c r="B315" s="16" t="s">
        <v>35</v>
      </c>
      <c r="C315" s="16" t="s">
        <v>35</v>
      </c>
      <c r="D315" s="16" t="s">
        <v>35</v>
      </c>
      <c r="E315" s="16" t="s">
        <v>35</v>
      </c>
    </row>
    <row r="316" spans="1:5">
      <c r="A316" s="16" t="s">
        <v>35</v>
      </c>
      <c r="B316" s="16" t="s">
        <v>35</v>
      </c>
      <c r="C316" s="16" t="s">
        <v>35</v>
      </c>
      <c r="D316" s="16" t="s">
        <v>35</v>
      </c>
      <c r="E316" s="16" t="s">
        <v>35</v>
      </c>
    </row>
    <row r="317" spans="1:5">
      <c r="A317" s="16" t="s">
        <v>35</v>
      </c>
      <c r="B317" s="16" t="s">
        <v>35</v>
      </c>
      <c r="C317" s="16" t="s">
        <v>35</v>
      </c>
      <c r="D317" s="16" t="s">
        <v>35</v>
      </c>
      <c r="E317" s="16" t="s">
        <v>35</v>
      </c>
    </row>
    <row r="318" spans="1:5">
      <c r="A318" s="16" t="s">
        <v>35</v>
      </c>
      <c r="B318" s="16" t="s">
        <v>35</v>
      </c>
      <c r="C318" s="16" t="s">
        <v>35</v>
      </c>
      <c r="D318" s="16" t="s">
        <v>35</v>
      </c>
      <c r="E318" s="16" t="s">
        <v>35</v>
      </c>
    </row>
    <row r="319" spans="1:5">
      <c r="A319" s="16" t="s">
        <v>35</v>
      </c>
      <c r="B319" s="16" t="s">
        <v>35</v>
      </c>
      <c r="C319" s="16" t="s">
        <v>35</v>
      </c>
      <c r="D319" s="16" t="s">
        <v>35</v>
      </c>
      <c r="E319" s="16" t="s">
        <v>35</v>
      </c>
    </row>
    <row r="320" spans="1:5">
      <c r="A320" s="16" t="s">
        <v>35</v>
      </c>
      <c r="B320" s="16" t="s">
        <v>35</v>
      </c>
      <c r="C320" s="16" t="s">
        <v>35</v>
      </c>
      <c r="D320" s="16" t="s">
        <v>35</v>
      </c>
      <c r="E320" s="16" t="s">
        <v>35</v>
      </c>
    </row>
    <row r="321" spans="1:5">
      <c r="A321" s="16" t="s">
        <v>35</v>
      </c>
      <c r="B321" s="16" t="s">
        <v>35</v>
      </c>
      <c r="C321" s="16" t="s">
        <v>35</v>
      </c>
      <c r="D321" s="16" t="s">
        <v>35</v>
      </c>
      <c r="E321" s="16" t="s">
        <v>35</v>
      </c>
    </row>
    <row r="322" spans="1:5">
      <c r="A322" s="16" t="s">
        <v>35</v>
      </c>
      <c r="B322" s="16" t="s">
        <v>35</v>
      </c>
      <c r="C322" s="16" t="s">
        <v>35</v>
      </c>
      <c r="D322" s="16" t="s">
        <v>35</v>
      </c>
      <c r="E322" s="16" t="s">
        <v>35</v>
      </c>
    </row>
    <row r="323" spans="1:5">
      <c r="A323" s="16" t="s">
        <v>35</v>
      </c>
      <c r="B323" s="16" t="s">
        <v>35</v>
      </c>
      <c r="C323" s="16" t="s">
        <v>35</v>
      </c>
      <c r="D323" s="16" t="s">
        <v>35</v>
      </c>
      <c r="E323" s="16" t="s">
        <v>35</v>
      </c>
    </row>
    <row r="324" spans="1:5">
      <c r="A324" s="16" t="s">
        <v>35</v>
      </c>
      <c r="B324" s="16" t="s">
        <v>35</v>
      </c>
      <c r="C324" s="16" t="s">
        <v>35</v>
      </c>
      <c r="D324" s="16" t="s">
        <v>35</v>
      </c>
      <c r="E324" s="16" t="s">
        <v>35</v>
      </c>
    </row>
    <row r="325" spans="1:5">
      <c r="A325" s="16" t="s">
        <v>35</v>
      </c>
      <c r="B325" s="16" t="s">
        <v>35</v>
      </c>
      <c r="C325" s="16" t="s">
        <v>35</v>
      </c>
      <c r="D325" s="16" t="s">
        <v>35</v>
      </c>
      <c r="E325" s="16" t="s">
        <v>35</v>
      </c>
    </row>
    <row r="326" spans="1:5">
      <c r="A326" s="16" t="s">
        <v>35</v>
      </c>
      <c r="B326" s="16" t="s">
        <v>35</v>
      </c>
      <c r="C326" s="16" t="s">
        <v>35</v>
      </c>
      <c r="D326" s="16" t="s">
        <v>35</v>
      </c>
      <c r="E326" s="16" t="s">
        <v>35</v>
      </c>
    </row>
    <row r="327" spans="1:5">
      <c r="A327" s="16" t="s">
        <v>35</v>
      </c>
      <c r="B327" s="16" t="s">
        <v>35</v>
      </c>
      <c r="C327" s="16" t="s">
        <v>35</v>
      </c>
      <c r="D327" s="16" t="s">
        <v>35</v>
      </c>
      <c r="E327" s="16" t="s">
        <v>35</v>
      </c>
    </row>
    <row r="328" spans="1:5">
      <c r="A328" s="16" t="s">
        <v>35</v>
      </c>
      <c r="B328" s="16" t="s">
        <v>35</v>
      </c>
      <c r="C328" s="16" t="s">
        <v>35</v>
      </c>
      <c r="D328" s="16" t="s">
        <v>35</v>
      </c>
      <c r="E328" s="16" t="s">
        <v>35</v>
      </c>
    </row>
    <row r="329" spans="1:5">
      <c r="A329" s="16" t="s">
        <v>35</v>
      </c>
      <c r="B329" s="16" t="s">
        <v>35</v>
      </c>
      <c r="C329" s="16" t="s">
        <v>35</v>
      </c>
      <c r="D329" s="16" t="s">
        <v>35</v>
      </c>
      <c r="E329" s="16" t="s">
        <v>35</v>
      </c>
    </row>
    <row r="330" spans="1:5">
      <c r="A330" s="16" t="s">
        <v>35</v>
      </c>
      <c r="B330" s="16" t="s">
        <v>35</v>
      </c>
      <c r="C330" s="16" t="s">
        <v>35</v>
      </c>
      <c r="D330" s="16" t="s">
        <v>35</v>
      </c>
      <c r="E330" s="16" t="s">
        <v>35</v>
      </c>
    </row>
    <row r="331" spans="1:5">
      <c r="A331" s="16" t="s">
        <v>35</v>
      </c>
      <c r="B331" s="16" t="s">
        <v>35</v>
      </c>
      <c r="C331" s="16" t="s">
        <v>35</v>
      </c>
      <c r="D331" s="16" t="s">
        <v>35</v>
      </c>
      <c r="E331" s="16" t="s">
        <v>35</v>
      </c>
    </row>
    <row r="332" spans="1:5">
      <c r="A332" s="16" t="s">
        <v>35</v>
      </c>
      <c r="B332" s="16" t="s">
        <v>35</v>
      </c>
      <c r="C332" s="16" t="s">
        <v>35</v>
      </c>
      <c r="D332" s="16" t="s">
        <v>35</v>
      </c>
      <c r="E332" s="16" t="s">
        <v>35</v>
      </c>
    </row>
    <row r="333" spans="1:5">
      <c r="A333" s="16" t="s">
        <v>35</v>
      </c>
      <c r="B333" s="16" t="s">
        <v>35</v>
      </c>
      <c r="C333" s="16" t="s">
        <v>35</v>
      </c>
      <c r="D333" s="16" t="s">
        <v>35</v>
      </c>
      <c r="E333" s="16" t="s">
        <v>35</v>
      </c>
    </row>
    <row r="334" spans="1:5">
      <c r="A334" s="16" t="s">
        <v>35</v>
      </c>
      <c r="B334" s="16" t="s">
        <v>35</v>
      </c>
      <c r="C334" s="16" t="s">
        <v>35</v>
      </c>
      <c r="D334" s="16" t="s">
        <v>35</v>
      </c>
      <c r="E334" s="16" t="s">
        <v>35</v>
      </c>
    </row>
    <row r="335" spans="1:5">
      <c r="A335" s="16" t="s">
        <v>35</v>
      </c>
      <c r="B335" s="16" t="s">
        <v>35</v>
      </c>
      <c r="C335" s="16" t="s">
        <v>35</v>
      </c>
      <c r="D335" s="16" t="s">
        <v>35</v>
      </c>
      <c r="E335" s="16" t="s">
        <v>35</v>
      </c>
    </row>
    <row r="336" spans="1:5">
      <c r="A336" s="16" t="s">
        <v>35</v>
      </c>
      <c r="B336" s="16" t="s">
        <v>35</v>
      </c>
      <c r="C336" s="16" t="s">
        <v>35</v>
      </c>
      <c r="D336" s="16" t="s">
        <v>35</v>
      </c>
      <c r="E336" s="16" t="s">
        <v>35</v>
      </c>
    </row>
    <row r="337" spans="1:5">
      <c r="A337" s="16" t="s">
        <v>35</v>
      </c>
      <c r="B337" s="16" t="s">
        <v>35</v>
      </c>
      <c r="C337" s="16" t="s">
        <v>35</v>
      </c>
      <c r="D337" s="16" t="s">
        <v>35</v>
      </c>
      <c r="E337" s="16" t="s">
        <v>35</v>
      </c>
    </row>
    <row r="338" spans="1:5">
      <c r="A338" s="16" t="s">
        <v>35</v>
      </c>
      <c r="B338" s="16" t="s">
        <v>35</v>
      </c>
      <c r="C338" s="16" t="s">
        <v>35</v>
      </c>
      <c r="D338" s="16" t="s">
        <v>35</v>
      </c>
      <c r="E338" s="16" t="s">
        <v>35</v>
      </c>
    </row>
    <row r="339" spans="1:5">
      <c r="A339" s="16" t="s">
        <v>35</v>
      </c>
      <c r="B339" s="16" t="s">
        <v>35</v>
      </c>
      <c r="C339" s="16" t="s">
        <v>35</v>
      </c>
      <c r="D339" s="16" t="s">
        <v>35</v>
      </c>
      <c r="E339" s="16" t="s">
        <v>35</v>
      </c>
    </row>
    <row r="340" spans="1:5">
      <c r="A340" s="16" t="s">
        <v>35</v>
      </c>
      <c r="B340" s="16" t="s">
        <v>35</v>
      </c>
      <c r="C340" s="16" t="s">
        <v>35</v>
      </c>
      <c r="D340" s="16" t="s">
        <v>35</v>
      </c>
      <c r="E340" s="16" t="s">
        <v>35</v>
      </c>
    </row>
    <row r="341" spans="1:5">
      <c r="A341" s="16" t="s">
        <v>35</v>
      </c>
      <c r="B341" s="16" t="s">
        <v>35</v>
      </c>
      <c r="C341" s="16" t="s">
        <v>35</v>
      </c>
      <c r="D341" s="16" t="s">
        <v>35</v>
      </c>
      <c r="E341" s="16" t="s">
        <v>35</v>
      </c>
    </row>
    <row r="342" spans="1:5">
      <c r="A342" s="16" t="s">
        <v>35</v>
      </c>
      <c r="B342" s="16" t="s">
        <v>35</v>
      </c>
      <c r="C342" s="16" t="s">
        <v>35</v>
      </c>
      <c r="D342" s="16" t="s">
        <v>35</v>
      </c>
      <c r="E342" s="16" t="s">
        <v>35</v>
      </c>
    </row>
    <row r="343" spans="1:5">
      <c r="A343" s="16" t="s">
        <v>35</v>
      </c>
      <c r="B343" s="16" t="s">
        <v>35</v>
      </c>
      <c r="C343" s="16" t="s">
        <v>35</v>
      </c>
      <c r="D343" s="16" t="s">
        <v>35</v>
      </c>
      <c r="E343" s="16" t="s">
        <v>35</v>
      </c>
    </row>
    <row r="344" spans="1:5">
      <c r="A344" s="16" t="s">
        <v>35</v>
      </c>
      <c r="B344" s="16" t="s">
        <v>35</v>
      </c>
      <c r="C344" s="16" t="s">
        <v>35</v>
      </c>
      <c r="D344" s="16" t="s">
        <v>35</v>
      </c>
      <c r="E344" s="16" t="s">
        <v>35</v>
      </c>
    </row>
    <row r="345" spans="1:5">
      <c r="A345" s="16" t="s">
        <v>35</v>
      </c>
      <c r="B345" s="16" t="s">
        <v>35</v>
      </c>
      <c r="C345" s="16" t="s">
        <v>35</v>
      </c>
      <c r="D345" s="16" t="s">
        <v>35</v>
      </c>
      <c r="E345" s="16" t="s">
        <v>35</v>
      </c>
    </row>
    <row r="346" spans="1:5">
      <c r="A346" s="16" t="s">
        <v>35</v>
      </c>
      <c r="B346" s="16" t="s">
        <v>35</v>
      </c>
      <c r="C346" s="16" t="s">
        <v>35</v>
      </c>
      <c r="D346" s="16" t="s">
        <v>35</v>
      </c>
      <c r="E346" s="16" t="s">
        <v>35</v>
      </c>
    </row>
    <row r="347" spans="1:5">
      <c r="A347" s="16" t="s">
        <v>35</v>
      </c>
      <c r="B347" s="16" t="s">
        <v>35</v>
      </c>
      <c r="C347" s="16" t="s">
        <v>35</v>
      </c>
      <c r="D347" s="16" t="s">
        <v>35</v>
      </c>
      <c r="E347" s="16" t="s">
        <v>35</v>
      </c>
    </row>
    <row r="348" spans="1:5">
      <c r="A348" s="16" t="s">
        <v>35</v>
      </c>
      <c r="B348" s="16" t="s">
        <v>35</v>
      </c>
      <c r="C348" s="16" t="s">
        <v>35</v>
      </c>
      <c r="D348" s="16" t="s">
        <v>35</v>
      </c>
      <c r="E348" s="16" t="s">
        <v>35</v>
      </c>
    </row>
    <row r="349" spans="1:5">
      <c r="A349" s="16" t="s">
        <v>35</v>
      </c>
      <c r="B349" s="16" t="s">
        <v>35</v>
      </c>
      <c r="C349" s="16" t="s">
        <v>35</v>
      </c>
      <c r="D349" s="16" t="s">
        <v>35</v>
      </c>
      <c r="E349" s="16" t="s">
        <v>35</v>
      </c>
    </row>
    <row r="350" spans="1:5">
      <c r="A350" s="16" t="s">
        <v>35</v>
      </c>
      <c r="B350" s="16" t="s">
        <v>35</v>
      </c>
      <c r="C350" s="16" t="s">
        <v>35</v>
      </c>
      <c r="D350" s="16" t="s">
        <v>35</v>
      </c>
      <c r="E350" s="16" t="s">
        <v>35</v>
      </c>
    </row>
    <row r="351" spans="1:5">
      <c r="A351" s="16" t="s">
        <v>35</v>
      </c>
      <c r="B351" s="16" t="s">
        <v>35</v>
      </c>
      <c r="C351" s="16" t="s">
        <v>35</v>
      </c>
      <c r="D351" s="16" t="s">
        <v>35</v>
      </c>
      <c r="E351" s="16" t="s">
        <v>35</v>
      </c>
    </row>
    <row r="352" spans="1:5">
      <c r="A352" s="16" t="s">
        <v>35</v>
      </c>
      <c r="B352" s="16" t="s">
        <v>35</v>
      </c>
      <c r="C352" s="16" t="s">
        <v>35</v>
      </c>
      <c r="D352" s="16" t="s">
        <v>35</v>
      </c>
      <c r="E352" s="16" t="s">
        <v>35</v>
      </c>
    </row>
    <row r="353" spans="1:5">
      <c r="A353" s="16" t="s">
        <v>35</v>
      </c>
      <c r="B353" s="16" t="s">
        <v>35</v>
      </c>
      <c r="C353" s="16" t="s">
        <v>35</v>
      </c>
      <c r="D353" s="16" t="s">
        <v>35</v>
      </c>
      <c r="E353" s="16" t="s">
        <v>35</v>
      </c>
    </row>
    <row r="354" spans="1:5">
      <c r="A354" s="16" t="s">
        <v>35</v>
      </c>
      <c r="B354" s="16" t="s">
        <v>35</v>
      </c>
      <c r="C354" s="16" t="s">
        <v>35</v>
      </c>
      <c r="D354" s="16" t="s">
        <v>35</v>
      </c>
      <c r="E354" s="16" t="s">
        <v>35</v>
      </c>
    </row>
    <row r="355" spans="1:5">
      <c r="A355" s="16" t="s">
        <v>35</v>
      </c>
      <c r="B355" s="16" t="s">
        <v>35</v>
      </c>
      <c r="C355" s="16" t="s">
        <v>35</v>
      </c>
      <c r="D355" s="16" t="s">
        <v>35</v>
      </c>
      <c r="E355" s="16" t="s">
        <v>35</v>
      </c>
    </row>
    <row r="356" spans="1:5">
      <c r="A356" s="16" t="s">
        <v>35</v>
      </c>
      <c r="B356" s="16" t="s">
        <v>35</v>
      </c>
      <c r="C356" s="16" t="s">
        <v>35</v>
      </c>
      <c r="D356" s="16" t="s">
        <v>35</v>
      </c>
      <c r="E356" s="16" t="s">
        <v>35</v>
      </c>
    </row>
    <row r="357" spans="1:5">
      <c r="A357" s="16" t="s">
        <v>35</v>
      </c>
      <c r="B357" s="16" t="s">
        <v>35</v>
      </c>
      <c r="C357" s="16" t="s">
        <v>35</v>
      </c>
      <c r="D357" s="16" t="s">
        <v>35</v>
      </c>
      <c r="E357" s="16" t="s">
        <v>35</v>
      </c>
    </row>
    <row r="358" spans="1:5">
      <c r="A358" s="16" t="s">
        <v>35</v>
      </c>
      <c r="B358" s="16" t="s">
        <v>35</v>
      </c>
      <c r="C358" s="16" t="s">
        <v>35</v>
      </c>
      <c r="D358" s="16" t="s">
        <v>35</v>
      </c>
      <c r="E358" s="16" t="s">
        <v>35</v>
      </c>
    </row>
    <row r="359" spans="1:5">
      <c r="A359" s="16" t="s">
        <v>35</v>
      </c>
      <c r="B359" s="16" t="s">
        <v>35</v>
      </c>
      <c r="C359" s="16" t="s">
        <v>35</v>
      </c>
      <c r="D359" s="16" t="s">
        <v>35</v>
      </c>
      <c r="E359" s="16" t="s">
        <v>35</v>
      </c>
    </row>
    <row r="360" spans="1:5">
      <c r="A360" s="16" t="s">
        <v>35</v>
      </c>
      <c r="B360" s="16" t="s">
        <v>35</v>
      </c>
      <c r="C360" s="16" t="s">
        <v>35</v>
      </c>
      <c r="D360" s="16" t="s">
        <v>35</v>
      </c>
      <c r="E360" s="16" t="s">
        <v>35</v>
      </c>
    </row>
    <row r="361" spans="1:5">
      <c r="A361" s="16" t="s">
        <v>35</v>
      </c>
      <c r="B361" s="16" t="s">
        <v>35</v>
      </c>
      <c r="C361" s="16" t="s">
        <v>35</v>
      </c>
      <c r="D361" s="16" t="s">
        <v>35</v>
      </c>
      <c r="E361" s="16" t="s">
        <v>35</v>
      </c>
    </row>
    <row r="362" spans="1:5">
      <c r="A362" s="16" t="s">
        <v>35</v>
      </c>
      <c r="B362" s="16" t="s">
        <v>35</v>
      </c>
      <c r="C362" s="16" t="s">
        <v>35</v>
      </c>
      <c r="D362" s="16" t="s">
        <v>35</v>
      </c>
      <c r="E362" s="16" t="s">
        <v>35</v>
      </c>
    </row>
    <row r="363" spans="1:5">
      <c r="A363" s="16" t="s">
        <v>35</v>
      </c>
      <c r="B363" s="16" t="s">
        <v>35</v>
      </c>
      <c r="C363" s="16" t="s">
        <v>35</v>
      </c>
      <c r="D363" s="16" t="s">
        <v>35</v>
      </c>
      <c r="E363" s="16" t="s">
        <v>35</v>
      </c>
    </row>
    <row r="364" spans="1:5">
      <c r="A364" s="16" t="s">
        <v>35</v>
      </c>
      <c r="B364" s="16" t="s">
        <v>35</v>
      </c>
      <c r="C364" s="16" t="s">
        <v>35</v>
      </c>
      <c r="D364" s="16" t="s">
        <v>35</v>
      </c>
      <c r="E364" s="16" t="s">
        <v>35</v>
      </c>
    </row>
    <row r="365" spans="1:5">
      <c r="A365" s="16" t="s">
        <v>35</v>
      </c>
      <c r="B365" s="16" t="s">
        <v>35</v>
      </c>
      <c r="C365" s="16" t="s">
        <v>35</v>
      </c>
      <c r="D365" s="16" t="s">
        <v>35</v>
      </c>
      <c r="E365" s="16" t="s">
        <v>35</v>
      </c>
    </row>
    <row r="366" spans="1:5">
      <c r="A366" s="16" t="s">
        <v>35</v>
      </c>
      <c r="B366" s="16" t="s">
        <v>35</v>
      </c>
      <c r="C366" s="16" t="s">
        <v>35</v>
      </c>
      <c r="D366" s="16" t="s">
        <v>35</v>
      </c>
      <c r="E366" s="16" t="s">
        <v>35</v>
      </c>
    </row>
    <row r="367" spans="1:5">
      <c r="A367" s="16" t="s">
        <v>35</v>
      </c>
      <c r="B367" s="16" t="s">
        <v>35</v>
      </c>
      <c r="C367" s="16" t="s">
        <v>35</v>
      </c>
      <c r="D367" s="16" t="s">
        <v>35</v>
      </c>
      <c r="E367" s="16" t="s">
        <v>35</v>
      </c>
    </row>
    <row r="368" spans="1:5">
      <c r="A368" s="16" t="s">
        <v>35</v>
      </c>
      <c r="B368" s="16" t="s">
        <v>35</v>
      </c>
      <c r="C368" s="16" t="s">
        <v>35</v>
      </c>
      <c r="D368" s="16" t="s">
        <v>35</v>
      </c>
      <c r="E368" s="16" t="s">
        <v>35</v>
      </c>
    </row>
    <row r="369" spans="1:5">
      <c r="A369" s="16" t="s">
        <v>35</v>
      </c>
      <c r="B369" s="16" t="s">
        <v>35</v>
      </c>
      <c r="C369" s="16" t="s">
        <v>35</v>
      </c>
      <c r="D369" s="16" t="s">
        <v>35</v>
      </c>
      <c r="E369" s="16" t="s">
        <v>35</v>
      </c>
    </row>
    <row r="370" spans="1:5">
      <c r="A370" s="16" t="s">
        <v>35</v>
      </c>
      <c r="B370" s="16" t="s">
        <v>35</v>
      </c>
      <c r="C370" s="16" t="s">
        <v>35</v>
      </c>
      <c r="D370" s="16" t="s">
        <v>35</v>
      </c>
      <c r="E370" s="16" t="s">
        <v>35</v>
      </c>
    </row>
    <row r="371" spans="1:5">
      <c r="A371" s="16" t="s">
        <v>35</v>
      </c>
      <c r="B371" s="16" t="s">
        <v>35</v>
      </c>
      <c r="C371" s="16" t="s">
        <v>35</v>
      </c>
      <c r="D371" s="16" t="s">
        <v>35</v>
      </c>
      <c r="E371" s="16" t="s">
        <v>35</v>
      </c>
    </row>
    <row r="372" spans="1:5">
      <c r="A372" s="16" t="s">
        <v>35</v>
      </c>
      <c r="B372" s="16" t="s">
        <v>35</v>
      </c>
      <c r="C372" s="16" t="s">
        <v>35</v>
      </c>
      <c r="D372" s="16" t="s">
        <v>35</v>
      </c>
      <c r="E372" s="16" t="s">
        <v>35</v>
      </c>
    </row>
    <row r="373" spans="1:5">
      <c r="A373" s="16" t="s">
        <v>35</v>
      </c>
      <c r="B373" s="16" t="s">
        <v>35</v>
      </c>
      <c r="C373" s="16" t="s">
        <v>35</v>
      </c>
      <c r="D373" s="16" t="s">
        <v>35</v>
      </c>
      <c r="E373" s="16" t="s">
        <v>35</v>
      </c>
    </row>
    <row r="374" spans="1:5">
      <c r="A374" s="16" t="s">
        <v>35</v>
      </c>
      <c r="B374" s="16" t="s">
        <v>35</v>
      </c>
      <c r="C374" s="16" t="s">
        <v>35</v>
      </c>
      <c r="D374" s="16" t="s">
        <v>35</v>
      </c>
      <c r="E374" s="16" t="s">
        <v>35</v>
      </c>
    </row>
    <row r="375" spans="1:5">
      <c r="A375" s="16" t="s">
        <v>35</v>
      </c>
      <c r="B375" s="16" t="s">
        <v>35</v>
      </c>
      <c r="C375" s="16" t="s">
        <v>35</v>
      </c>
      <c r="D375" s="16" t="s">
        <v>35</v>
      </c>
      <c r="E375" s="16" t="s">
        <v>35</v>
      </c>
    </row>
    <row r="376" spans="1:5">
      <c r="A376" s="16" t="s">
        <v>35</v>
      </c>
      <c r="B376" s="16" t="s">
        <v>35</v>
      </c>
      <c r="C376" s="16" t="s">
        <v>35</v>
      </c>
      <c r="D376" s="16" t="s">
        <v>35</v>
      </c>
      <c r="E376" s="16" t="s">
        <v>35</v>
      </c>
    </row>
    <row r="377" spans="1:5">
      <c r="A377" s="16" t="s">
        <v>35</v>
      </c>
      <c r="B377" s="16" t="s">
        <v>35</v>
      </c>
      <c r="C377" s="16" t="s">
        <v>35</v>
      </c>
      <c r="D377" s="16" t="s">
        <v>35</v>
      </c>
      <c r="E377" s="16" t="s">
        <v>35</v>
      </c>
    </row>
    <row r="378" spans="1:5">
      <c r="A378" s="16" t="s">
        <v>35</v>
      </c>
      <c r="B378" s="16" t="s">
        <v>35</v>
      </c>
      <c r="C378" s="16" t="s">
        <v>35</v>
      </c>
      <c r="D378" s="16" t="s">
        <v>35</v>
      </c>
      <c r="E378" s="16" t="s">
        <v>35</v>
      </c>
    </row>
    <row r="379" spans="1:5">
      <c r="A379" s="16" t="s">
        <v>35</v>
      </c>
      <c r="B379" s="16" t="s">
        <v>35</v>
      </c>
      <c r="C379" s="16" t="s">
        <v>35</v>
      </c>
      <c r="D379" s="16" t="s">
        <v>35</v>
      </c>
      <c r="E379" s="16" t="s">
        <v>35</v>
      </c>
    </row>
    <row r="380" spans="1:5">
      <c r="A380" s="16" t="s">
        <v>35</v>
      </c>
      <c r="B380" s="16" t="s">
        <v>35</v>
      </c>
      <c r="C380" s="16" t="s">
        <v>35</v>
      </c>
      <c r="D380" s="16" t="s">
        <v>35</v>
      </c>
      <c r="E380" s="16" t="s">
        <v>35</v>
      </c>
    </row>
    <row r="381" spans="1:5">
      <c r="A381" s="16" t="s">
        <v>35</v>
      </c>
      <c r="B381" s="16" t="s">
        <v>35</v>
      </c>
      <c r="C381" s="16" t="s">
        <v>35</v>
      </c>
      <c r="D381" s="16" t="s">
        <v>35</v>
      </c>
      <c r="E381" s="16" t="s">
        <v>35</v>
      </c>
    </row>
    <row r="382" spans="1:5">
      <c r="A382" s="16" t="s">
        <v>35</v>
      </c>
      <c r="B382" s="16" t="s">
        <v>35</v>
      </c>
      <c r="C382" s="16" t="s">
        <v>35</v>
      </c>
      <c r="D382" s="16" t="s">
        <v>35</v>
      </c>
      <c r="E382" s="16" t="s">
        <v>35</v>
      </c>
    </row>
    <row r="383" spans="1:5">
      <c r="A383" s="16" t="s">
        <v>35</v>
      </c>
      <c r="B383" s="16" t="s">
        <v>35</v>
      </c>
      <c r="C383" s="16" t="s">
        <v>35</v>
      </c>
      <c r="D383" s="16" t="s">
        <v>35</v>
      </c>
      <c r="E383" s="16" t="s">
        <v>35</v>
      </c>
    </row>
    <row r="384" spans="1:5">
      <c r="A384" s="16" t="s">
        <v>35</v>
      </c>
      <c r="B384" s="16" t="s">
        <v>35</v>
      </c>
      <c r="C384" s="16" t="s">
        <v>35</v>
      </c>
      <c r="D384" s="16" t="s">
        <v>35</v>
      </c>
      <c r="E384" s="16" t="s">
        <v>35</v>
      </c>
    </row>
    <row r="385" spans="1:5">
      <c r="A385" s="16" t="s">
        <v>35</v>
      </c>
      <c r="B385" s="16" t="s">
        <v>35</v>
      </c>
      <c r="C385" s="16" t="s">
        <v>35</v>
      </c>
      <c r="D385" s="16" t="s">
        <v>35</v>
      </c>
      <c r="E385" s="16" t="s">
        <v>35</v>
      </c>
    </row>
    <row r="386" spans="1:5">
      <c r="A386" s="16" t="s">
        <v>35</v>
      </c>
      <c r="B386" s="16" t="s">
        <v>35</v>
      </c>
      <c r="C386" s="16" t="s">
        <v>35</v>
      </c>
      <c r="D386" s="16" t="s">
        <v>35</v>
      </c>
      <c r="E386" s="16" t="s">
        <v>35</v>
      </c>
    </row>
    <row r="387" spans="1:5">
      <c r="A387" s="16" t="s">
        <v>35</v>
      </c>
      <c r="B387" s="16" t="s">
        <v>35</v>
      </c>
      <c r="C387" s="16" t="s">
        <v>35</v>
      </c>
      <c r="D387" s="16" t="s">
        <v>35</v>
      </c>
      <c r="E387" s="16" t="s">
        <v>35</v>
      </c>
    </row>
    <row r="388" spans="1:5">
      <c r="A388" s="16" t="s">
        <v>35</v>
      </c>
      <c r="B388" s="16" t="s">
        <v>35</v>
      </c>
      <c r="C388" s="16" t="s">
        <v>35</v>
      </c>
      <c r="D388" s="16" t="s">
        <v>35</v>
      </c>
      <c r="E388" s="16" t="s">
        <v>35</v>
      </c>
    </row>
    <row r="389" spans="1:5">
      <c r="A389" s="16" t="s">
        <v>35</v>
      </c>
      <c r="B389" s="16" t="s">
        <v>35</v>
      </c>
      <c r="C389" s="16" t="s">
        <v>35</v>
      </c>
      <c r="D389" s="16" t="s">
        <v>35</v>
      </c>
      <c r="E389" s="16" t="s">
        <v>35</v>
      </c>
    </row>
    <row r="390" spans="1:5">
      <c r="A390" s="16" t="s">
        <v>35</v>
      </c>
      <c r="B390" s="16" t="s">
        <v>35</v>
      </c>
      <c r="C390" s="16" t="s">
        <v>35</v>
      </c>
      <c r="D390" s="16" t="s">
        <v>35</v>
      </c>
      <c r="E390" s="16" t="s">
        <v>35</v>
      </c>
    </row>
    <row r="391" spans="1:5">
      <c r="A391" s="16" t="s">
        <v>35</v>
      </c>
      <c r="B391" s="16" t="s">
        <v>35</v>
      </c>
      <c r="C391" s="16" t="s">
        <v>35</v>
      </c>
      <c r="D391" s="16" t="s">
        <v>35</v>
      </c>
      <c r="E391" s="16" t="s">
        <v>35</v>
      </c>
    </row>
    <row r="392" spans="1:5">
      <c r="A392" s="16" t="s">
        <v>35</v>
      </c>
      <c r="B392" s="16" t="s">
        <v>35</v>
      </c>
      <c r="C392" s="16" t="s">
        <v>35</v>
      </c>
      <c r="D392" s="16" t="s">
        <v>35</v>
      </c>
      <c r="E392" s="16" t="s">
        <v>35</v>
      </c>
    </row>
    <row r="393" spans="1:5">
      <c r="A393" s="16" t="s">
        <v>35</v>
      </c>
      <c r="B393" s="16" t="s">
        <v>35</v>
      </c>
      <c r="C393" s="16" t="s">
        <v>35</v>
      </c>
      <c r="D393" s="16" t="s">
        <v>35</v>
      </c>
      <c r="E393" s="16" t="s">
        <v>35</v>
      </c>
    </row>
    <row r="394" spans="1:5">
      <c r="A394" s="16" t="s">
        <v>35</v>
      </c>
      <c r="B394" s="16" t="s">
        <v>35</v>
      </c>
      <c r="C394" s="16" t="s">
        <v>35</v>
      </c>
      <c r="D394" s="16" t="s">
        <v>35</v>
      </c>
      <c r="E394" s="16" t="s">
        <v>35</v>
      </c>
    </row>
    <row r="395" spans="1:5">
      <c r="A395" s="16" t="s">
        <v>35</v>
      </c>
      <c r="B395" s="16" t="s">
        <v>35</v>
      </c>
      <c r="C395" s="16" t="s">
        <v>35</v>
      </c>
      <c r="D395" s="16" t="s">
        <v>35</v>
      </c>
      <c r="E395" s="16" t="s">
        <v>35</v>
      </c>
    </row>
    <row r="396" spans="1:5">
      <c r="A396" s="16" t="s">
        <v>35</v>
      </c>
      <c r="B396" s="16" t="s">
        <v>35</v>
      </c>
      <c r="C396" s="16" t="s">
        <v>35</v>
      </c>
      <c r="D396" s="16" t="s">
        <v>35</v>
      </c>
      <c r="E396" s="16" t="s">
        <v>35</v>
      </c>
    </row>
    <row r="397" spans="1:5">
      <c r="A397" s="16" t="s">
        <v>35</v>
      </c>
      <c r="B397" s="16" t="s">
        <v>35</v>
      </c>
      <c r="C397" s="16" t="s">
        <v>35</v>
      </c>
      <c r="D397" s="16" t="s">
        <v>35</v>
      </c>
      <c r="E397" s="16" t="s">
        <v>35</v>
      </c>
    </row>
    <row r="398" spans="1:5">
      <c r="A398" s="16" t="s">
        <v>35</v>
      </c>
      <c r="B398" s="16" t="s">
        <v>35</v>
      </c>
      <c r="C398" s="16" t="s">
        <v>35</v>
      </c>
      <c r="D398" s="16" t="s">
        <v>35</v>
      </c>
      <c r="E398" s="16" t="s">
        <v>35</v>
      </c>
    </row>
    <row r="399" spans="1:5">
      <c r="A399" s="16" t="s">
        <v>35</v>
      </c>
      <c r="B399" s="16" t="s">
        <v>35</v>
      </c>
      <c r="C399" s="16" t="s">
        <v>35</v>
      </c>
      <c r="D399" s="16" t="s">
        <v>35</v>
      </c>
      <c r="E399" s="16" t="s">
        <v>35</v>
      </c>
    </row>
    <row r="400" spans="1:5">
      <c r="A400" s="16" t="s">
        <v>35</v>
      </c>
      <c r="B400" s="16" t="s">
        <v>35</v>
      </c>
      <c r="C400" s="16" t="s">
        <v>35</v>
      </c>
      <c r="D400" s="16" t="s">
        <v>35</v>
      </c>
      <c r="E400" s="16" t="s">
        <v>35</v>
      </c>
    </row>
    <row r="401" spans="1:5">
      <c r="A401" s="16" t="s">
        <v>35</v>
      </c>
      <c r="B401" s="16" t="s">
        <v>35</v>
      </c>
      <c r="C401" s="16" t="s">
        <v>35</v>
      </c>
      <c r="D401" s="16" t="s">
        <v>35</v>
      </c>
      <c r="E401" s="16" t="s">
        <v>35</v>
      </c>
    </row>
    <row r="402" spans="1:5">
      <c r="A402" s="16" t="s">
        <v>35</v>
      </c>
      <c r="B402" s="16" t="s">
        <v>35</v>
      </c>
      <c r="C402" s="16" t="s">
        <v>35</v>
      </c>
      <c r="D402" s="16" t="s">
        <v>35</v>
      </c>
      <c r="E402" s="16" t="s">
        <v>35</v>
      </c>
    </row>
    <row r="403" spans="1:5">
      <c r="A403" s="16" t="s">
        <v>35</v>
      </c>
      <c r="B403" s="16" t="s">
        <v>35</v>
      </c>
      <c r="C403" s="16" t="s">
        <v>35</v>
      </c>
      <c r="D403" s="16" t="s">
        <v>35</v>
      </c>
      <c r="E403" s="16" t="s">
        <v>35</v>
      </c>
    </row>
    <row r="404" spans="1:5">
      <c r="A404" s="16" t="s">
        <v>35</v>
      </c>
      <c r="B404" s="16" t="s">
        <v>35</v>
      </c>
      <c r="C404" s="16" t="s">
        <v>35</v>
      </c>
      <c r="D404" s="16" t="s">
        <v>35</v>
      </c>
      <c r="E404" s="16" t="s">
        <v>35</v>
      </c>
    </row>
    <row r="405" spans="1:5">
      <c r="A405" s="16" t="s">
        <v>35</v>
      </c>
      <c r="B405" s="16" t="s">
        <v>35</v>
      </c>
      <c r="C405" s="16" t="s">
        <v>35</v>
      </c>
      <c r="D405" s="16" t="s">
        <v>35</v>
      </c>
      <c r="E405" s="16" t="s">
        <v>35</v>
      </c>
    </row>
    <row r="406" spans="1:5">
      <c r="A406" s="16" t="s">
        <v>35</v>
      </c>
      <c r="B406" s="16" t="s">
        <v>35</v>
      </c>
      <c r="C406" s="16" t="s">
        <v>35</v>
      </c>
      <c r="D406" s="16" t="s">
        <v>35</v>
      </c>
      <c r="E406" s="16" t="s">
        <v>35</v>
      </c>
    </row>
    <row r="407" spans="1:5">
      <c r="A407" s="16" t="s">
        <v>35</v>
      </c>
      <c r="B407" s="16" t="s">
        <v>35</v>
      </c>
      <c r="C407" s="16" t="s">
        <v>35</v>
      </c>
      <c r="D407" s="16" t="s">
        <v>35</v>
      </c>
      <c r="E407" s="16" t="s">
        <v>35</v>
      </c>
    </row>
    <row r="408" spans="1:5">
      <c r="A408" s="16" t="s">
        <v>35</v>
      </c>
      <c r="B408" s="16" t="s">
        <v>35</v>
      </c>
      <c r="C408" s="16" t="s">
        <v>35</v>
      </c>
      <c r="D408" s="16" t="s">
        <v>35</v>
      </c>
      <c r="E408" s="16" t="s">
        <v>35</v>
      </c>
    </row>
    <row r="409" spans="1:5">
      <c r="A409" s="16" t="s">
        <v>35</v>
      </c>
      <c r="B409" s="16" t="s">
        <v>35</v>
      </c>
      <c r="C409" s="16" t="s">
        <v>35</v>
      </c>
      <c r="D409" s="16" t="s">
        <v>35</v>
      </c>
      <c r="E409" s="16" t="s">
        <v>35</v>
      </c>
    </row>
    <row r="410" spans="1:5">
      <c r="A410" s="16" t="s">
        <v>35</v>
      </c>
      <c r="B410" s="16" t="s">
        <v>35</v>
      </c>
      <c r="C410" s="16" t="s">
        <v>35</v>
      </c>
      <c r="D410" s="16" t="s">
        <v>35</v>
      </c>
      <c r="E410" s="16" t="s">
        <v>35</v>
      </c>
    </row>
    <row r="411" spans="1:5">
      <c r="A411" s="16" t="s">
        <v>35</v>
      </c>
      <c r="B411" s="16" t="s">
        <v>35</v>
      </c>
      <c r="C411" s="16" t="s">
        <v>35</v>
      </c>
      <c r="D411" s="16" t="s">
        <v>35</v>
      </c>
      <c r="E411" s="16" t="s">
        <v>35</v>
      </c>
    </row>
    <row r="412" spans="1:5">
      <c r="A412" s="16" t="s">
        <v>35</v>
      </c>
      <c r="B412" s="16" t="s">
        <v>35</v>
      </c>
      <c r="C412" s="16" t="s">
        <v>35</v>
      </c>
      <c r="D412" s="16" t="s">
        <v>35</v>
      </c>
      <c r="E412" s="16" t="s">
        <v>35</v>
      </c>
    </row>
    <row r="413" spans="1:5">
      <c r="A413" s="16" t="s">
        <v>35</v>
      </c>
      <c r="B413" s="16" t="s">
        <v>35</v>
      </c>
      <c r="C413" s="16" t="s">
        <v>35</v>
      </c>
      <c r="D413" s="16" t="s">
        <v>35</v>
      </c>
      <c r="E413" s="16" t="s">
        <v>35</v>
      </c>
    </row>
    <row r="414" spans="1:5">
      <c r="A414" s="16" t="s">
        <v>35</v>
      </c>
      <c r="B414" s="16" t="s">
        <v>35</v>
      </c>
      <c r="C414" s="16" t="s">
        <v>35</v>
      </c>
      <c r="D414" s="16" t="s">
        <v>35</v>
      </c>
      <c r="E414" s="16" t="s">
        <v>35</v>
      </c>
    </row>
    <row r="415" spans="1:5">
      <c r="A415" s="16" t="s">
        <v>35</v>
      </c>
      <c r="B415" s="16" t="s">
        <v>35</v>
      </c>
      <c r="C415" s="16" t="s">
        <v>35</v>
      </c>
      <c r="D415" s="16" t="s">
        <v>35</v>
      </c>
      <c r="E415" s="16" t="s">
        <v>35</v>
      </c>
    </row>
    <row r="416" spans="1:5">
      <c r="A416" s="16" t="s">
        <v>35</v>
      </c>
      <c r="B416" s="16" t="s">
        <v>35</v>
      </c>
      <c r="C416" s="16" t="s">
        <v>35</v>
      </c>
      <c r="D416" s="16" t="s">
        <v>35</v>
      </c>
      <c r="E416" s="16" t="s">
        <v>35</v>
      </c>
    </row>
    <row r="417" spans="1:5">
      <c r="A417" s="16" t="s">
        <v>35</v>
      </c>
      <c r="B417" s="16" t="s">
        <v>35</v>
      </c>
      <c r="C417" s="16" t="s">
        <v>35</v>
      </c>
      <c r="D417" s="16" t="s">
        <v>35</v>
      </c>
      <c r="E417" s="16" t="s">
        <v>35</v>
      </c>
    </row>
    <row r="418" spans="1:5">
      <c r="A418" s="16" t="s">
        <v>35</v>
      </c>
      <c r="B418" s="16" t="s">
        <v>35</v>
      </c>
      <c r="C418" s="16" t="s">
        <v>35</v>
      </c>
      <c r="D418" s="16" t="s">
        <v>35</v>
      </c>
      <c r="E418" s="16" t="s">
        <v>35</v>
      </c>
    </row>
    <row r="419" spans="1:5">
      <c r="A419" s="16" t="s">
        <v>35</v>
      </c>
      <c r="B419" s="16" t="s">
        <v>35</v>
      </c>
      <c r="C419" s="16" t="s">
        <v>35</v>
      </c>
      <c r="D419" s="16" t="s">
        <v>35</v>
      </c>
      <c r="E419" s="16" t="s">
        <v>35</v>
      </c>
    </row>
    <row r="420" spans="1:5">
      <c r="A420" s="16" t="s">
        <v>35</v>
      </c>
      <c r="B420" s="16" t="s">
        <v>35</v>
      </c>
      <c r="C420" s="16" t="s">
        <v>35</v>
      </c>
      <c r="D420" s="16" t="s">
        <v>35</v>
      </c>
      <c r="E420" s="16" t="s">
        <v>35</v>
      </c>
    </row>
    <row r="421" spans="1:5">
      <c r="A421" s="16" t="s">
        <v>35</v>
      </c>
      <c r="B421" s="16" t="s">
        <v>35</v>
      </c>
      <c r="C421" s="16" t="s">
        <v>35</v>
      </c>
      <c r="D421" s="16" t="s">
        <v>35</v>
      </c>
      <c r="E421" s="16" t="s">
        <v>35</v>
      </c>
    </row>
    <row r="422" spans="1:5">
      <c r="A422" s="16" t="s">
        <v>35</v>
      </c>
      <c r="B422" s="16" t="s">
        <v>35</v>
      </c>
      <c r="C422" s="16" t="s">
        <v>35</v>
      </c>
      <c r="D422" s="16" t="s">
        <v>35</v>
      </c>
      <c r="E422" s="16" t="s">
        <v>35</v>
      </c>
    </row>
    <row r="423" spans="1:5">
      <c r="A423" s="16" t="s">
        <v>35</v>
      </c>
      <c r="B423" s="16" t="s">
        <v>35</v>
      </c>
      <c r="C423" s="16" t="s">
        <v>35</v>
      </c>
      <c r="D423" s="16" t="s">
        <v>35</v>
      </c>
      <c r="E423" s="16" t="s">
        <v>35</v>
      </c>
    </row>
    <row r="424" spans="1:5">
      <c r="A424" s="16" t="s">
        <v>35</v>
      </c>
      <c r="B424" s="16" t="s">
        <v>35</v>
      </c>
      <c r="C424" s="16" t="s">
        <v>35</v>
      </c>
      <c r="D424" s="16" t="s">
        <v>35</v>
      </c>
      <c r="E424" s="16" t="s">
        <v>35</v>
      </c>
    </row>
    <row r="425" spans="1:5">
      <c r="A425" s="16" t="s">
        <v>35</v>
      </c>
      <c r="B425" s="16" t="s">
        <v>35</v>
      </c>
      <c r="C425" s="16" t="s">
        <v>35</v>
      </c>
      <c r="D425" s="16" t="s">
        <v>35</v>
      </c>
      <c r="E425" s="16" t="s">
        <v>35</v>
      </c>
    </row>
    <row r="426" spans="1:5">
      <c r="A426" s="16" t="s">
        <v>35</v>
      </c>
      <c r="B426" s="16" t="s">
        <v>35</v>
      </c>
      <c r="C426" s="16" t="s">
        <v>35</v>
      </c>
      <c r="D426" s="16" t="s">
        <v>35</v>
      </c>
      <c r="E426" s="16" t="s">
        <v>35</v>
      </c>
    </row>
    <row r="427" spans="1:5">
      <c r="A427" s="16" t="s">
        <v>35</v>
      </c>
      <c r="B427" s="16" t="s">
        <v>35</v>
      </c>
      <c r="C427" s="16" t="s">
        <v>35</v>
      </c>
      <c r="D427" s="16" t="s">
        <v>35</v>
      </c>
      <c r="E427" s="16" t="s">
        <v>35</v>
      </c>
    </row>
    <row r="428" spans="1:5">
      <c r="A428" s="16" t="s">
        <v>35</v>
      </c>
      <c r="B428" s="16" t="s">
        <v>35</v>
      </c>
      <c r="C428" s="16" t="s">
        <v>35</v>
      </c>
      <c r="D428" s="16" t="s">
        <v>35</v>
      </c>
      <c r="E428" s="16" t="s">
        <v>35</v>
      </c>
    </row>
    <row r="429" spans="1:5">
      <c r="A429" s="16" t="s">
        <v>35</v>
      </c>
      <c r="B429" s="16" t="s">
        <v>35</v>
      </c>
      <c r="C429" s="16" t="s">
        <v>35</v>
      </c>
      <c r="D429" s="16" t="s">
        <v>35</v>
      </c>
      <c r="E429" s="16" t="s">
        <v>35</v>
      </c>
    </row>
    <row r="430" spans="1:5">
      <c r="A430" s="16" t="s">
        <v>35</v>
      </c>
      <c r="B430" s="16" t="s">
        <v>35</v>
      </c>
      <c r="C430" s="16" t="s">
        <v>35</v>
      </c>
      <c r="D430" s="16" t="s">
        <v>35</v>
      </c>
      <c r="E430" s="16" t="s">
        <v>35</v>
      </c>
    </row>
    <row r="431" spans="1:5">
      <c r="A431" s="16" t="s">
        <v>35</v>
      </c>
      <c r="B431" s="16" t="s">
        <v>35</v>
      </c>
      <c r="C431" s="16" t="s">
        <v>35</v>
      </c>
      <c r="D431" s="16" t="s">
        <v>35</v>
      </c>
      <c r="E431" s="16" t="s">
        <v>35</v>
      </c>
    </row>
    <row r="432" spans="1:5">
      <c r="A432" s="16" t="s">
        <v>35</v>
      </c>
      <c r="B432" s="16" t="s">
        <v>35</v>
      </c>
      <c r="C432" s="16" t="s">
        <v>35</v>
      </c>
      <c r="D432" s="16" t="s">
        <v>35</v>
      </c>
      <c r="E432" s="16" t="s">
        <v>35</v>
      </c>
    </row>
    <row r="433" spans="1:5">
      <c r="A433" s="16" t="s">
        <v>35</v>
      </c>
      <c r="B433" s="16" t="s">
        <v>35</v>
      </c>
      <c r="C433" s="16" t="s">
        <v>35</v>
      </c>
      <c r="D433" s="16" t="s">
        <v>35</v>
      </c>
      <c r="E433" s="16" t="s">
        <v>35</v>
      </c>
    </row>
    <row r="434" spans="1:5">
      <c r="A434" s="16" t="s">
        <v>35</v>
      </c>
      <c r="B434" s="16" t="s">
        <v>35</v>
      </c>
      <c r="C434" s="16" t="s">
        <v>35</v>
      </c>
      <c r="D434" s="16" t="s">
        <v>35</v>
      </c>
      <c r="E434" s="16" t="s">
        <v>35</v>
      </c>
    </row>
    <row r="435" spans="1:5">
      <c r="A435" s="16" t="s">
        <v>35</v>
      </c>
      <c r="B435" s="16" t="s">
        <v>35</v>
      </c>
      <c r="C435" s="16" t="s">
        <v>35</v>
      </c>
      <c r="D435" s="16" t="s">
        <v>35</v>
      </c>
      <c r="E435" s="16" t="s">
        <v>35</v>
      </c>
    </row>
    <row r="436" spans="1:5">
      <c r="A436" s="16" t="s">
        <v>35</v>
      </c>
      <c r="B436" s="16" t="s">
        <v>35</v>
      </c>
      <c r="C436" s="16" t="s">
        <v>35</v>
      </c>
      <c r="D436" s="16" t="s">
        <v>35</v>
      </c>
      <c r="E436" s="16" t="s">
        <v>35</v>
      </c>
    </row>
    <row r="437" spans="1:5">
      <c r="A437" s="16" t="s">
        <v>35</v>
      </c>
      <c r="B437" s="16" t="s">
        <v>35</v>
      </c>
      <c r="C437" s="16" t="s">
        <v>35</v>
      </c>
      <c r="D437" s="16" t="s">
        <v>35</v>
      </c>
      <c r="E437" s="16" t="s">
        <v>35</v>
      </c>
    </row>
    <row r="438" spans="1:5">
      <c r="A438" s="16" t="s">
        <v>35</v>
      </c>
      <c r="B438" s="16" t="s">
        <v>35</v>
      </c>
      <c r="C438" s="16" t="s">
        <v>35</v>
      </c>
      <c r="D438" s="16" t="s">
        <v>35</v>
      </c>
      <c r="E438" s="16" t="s">
        <v>35</v>
      </c>
    </row>
    <row r="439" spans="1:5">
      <c r="A439" s="16" t="s">
        <v>35</v>
      </c>
      <c r="B439" s="16" t="s">
        <v>35</v>
      </c>
      <c r="C439" s="16" t="s">
        <v>35</v>
      </c>
      <c r="D439" s="16" t="s">
        <v>35</v>
      </c>
      <c r="E439" s="16" t="s">
        <v>35</v>
      </c>
    </row>
    <row r="440" spans="1:5">
      <c r="A440" s="16" t="s">
        <v>35</v>
      </c>
      <c r="B440" s="16" t="s">
        <v>35</v>
      </c>
      <c r="C440" s="16" t="s">
        <v>35</v>
      </c>
      <c r="D440" s="16" t="s">
        <v>35</v>
      </c>
      <c r="E440" s="16" t="s">
        <v>35</v>
      </c>
    </row>
    <row r="441" spans="1:5">
      <c r="A441" s="16" t="s">
        <v>35</v>
      </c>
      <c r="B441" s="16" t="s">
        <v>35</v>
      </c>
      <c r="C441" s="16" t="s">
        <v>35</v>
      </c>
      <c r="D441" s="16" t="s">
        <v>35</v>
      </c>
      <c r="E441" s="16" t="s">
        <v>35</v>
      </c>
    </row>
    <row r="442" spans="1:5">
      <c r="A442" s="16" t="s">
        <v>35</v>
      </c>
      <c r="B442" s="16" t="s">
        <v>35</v>
      </c>
      <c r="C442" s="16" t="s">
        <v>35</v>
      </c>
      <c r="D442" s="16" t="s">
        <v>35</v>
      </c>
      <c r="E442" s="16" t="s">
        <v>35</v>
      </c>
    </row>
    <row r="443" spans="1:5">
      <c r="A443" s="16" t="s">
        <v>35</v>
      </c>
      <c r="B443" s="16" t="s">
        <v>35</v>
      </c>
      <c r="C443" s="16" t="s">
        <v>35</v>
      </c>
      <c r="D443" s="16" t="s">
        <v>35</v>
      </c>
      <c r="E443" s="16" t="s">
        <v>35</v>
      </c>
    </row>
    <row r="444" spans="1:5">
      <c r="A444" s="16" t="s">
        <v>35</v>
      </c>
      <c r="B444" s="16" t="s">
        <v>35</v>
      </c>
      <c r="C444" s="16" t="s">
        <v>35</v>
      </c>
      <c r="D444" s="16" t="s">
        <v>35</v>
      </c>
      <c r="E444" s="16" t="s">
        <v>35</v>
      </c>
    </row>
    <row r="445" spans="1:5">
      <c r="A445" s="16" t="s">
        <v>35</v>
      </c>
      <c r="B445" s="16" t="s">
        <v>35</v>
      </c>
      <c r="C445" s="16" t="s">
        <v>35</v>
      </c>
      <c r="D445" s="16" t="s">
        <v>35</v>
      </c>
      <c r="E445" s="16" t="s">
        <v>35</v>
      </c>
    </row>
    <row r="446" spans="1:5">
      <c r="A446" s="16" t="s">
        <v>35</v>
      </c>
      <c r="B446" s="16" t="s">
        <v>35</v>
      </c>
      <c r="C446" s="16" t="s">
        <v>35</v>
      </c>
      <c r="D446" s="16" t="s">
        <v>35</v>
      </c>
      <c r="E446" s="16" t="s">
        <v>35</v>
      </c>
    </row>
    <row r="447" spans="1:5">
      <c r="A447" s="16" t="s">
        <v>35</v>
      </c>
      <c r="B447" s="16" t="s">
        <v>35</v>
      </c>
      <c r="C447" s="16" t="s">
        <v>35</v>
      </c>
      <c r="D447" s="16" t="s">
        <v>35</v>
      </c>
      <c r="E447" s="16" t="s">
        <v>35</v>
      </c>
    </row>
    <row r="448" spans="1:5">
      <c r="A448" s="16" t="s">
        <v>35</v>
      </c>
      <c r="B448" s="16" t="s">
        <v>35</v>
      </c>
      <c r="C448" s="16" t="s">
        <v>35</v>
      </c>
      <c r="D448" s="16" t="s">
        <v>35</v>
      </c>
      <c r="E448" s="16" t="s">
        <v>35</v>
      </c>
    </row>
    <row r="449" spans="1:5">
      <c r="A449" s="16" t="s">
        <v>35</v>
      </c>
      <c r="B449" s="16" t="s">
        <v>35</v>
      </c>
      <c r="C449" s="16" t="s">
        <v>35</v>
      </c>
      <c r="D449" s="16" t="s">
        <v>35</v>
      </c>
      <c r="E449" s="16" t="s">
        <v>35</v>
      </c>
    </row>
    <row r="450" spans="1:5">
      <c r="A450" s="16" t="s">
        <v>35</v>
      </c>
      <c r="B450" s="16" t="s">
        <v>35</v>
      </c>
      <c r="C450" s="16" t="s">
        <v>35</v>
      </c>
      <c r="D450" s="16" t="s">
        <v>35</v>
      </c>
      <c r="E450" s="16" t="s">
        <v>35</v>
      </c>
    </row>
    <row r="451" spans="1:5">
      <c r="A451" s="16" t="s">
        <v>35</v>
      </c>
      <c r="B451" s="16" t="s">
        <v>35</v>
      </c>
      <c r="C451" s="16" t="s">
        <v>35</v>
      </c>
      <c r="D451" s="16" t="s">
        <v>35</v>
      </c>
      <c r="E451" s="16" t="s">
        <v>35</v>
      </c>
    </row>
    <row r="452" spans="1:5">
      <c r="A452" s="16" t="s">
        <v>35</v>
      </c>
      <c r="B452" s="16" t="s">
        <v>35</v>
      </c>
      <c r="C452" s="16" t="s">
        <v>35</v>
      </c>
      <c r="D452" s="16" t="s">
        <v>35</v>
      </c>
      <c r="E452" s="16" t="s">
        <v>35</v>
      </c>
    </row>
    <row r="453" spans="1:5">
      <c r="A453" s="16" t="s">
        <v>35</v>
      </c>
      <c r="B453" s="16" t="s">
        <v>35</v>
      </c>
      <c r="C453" s="16" t="s">
        <v>35</v>
      </c>
      <c r="D453" s="16" t="s">
        <v>35</v>
      </c>
      <c r="E453" s="16" t="s">
        <v>35</v>
      </c>
    </row>
    <row r="454" spans="1:5">
      <c r="A454" s="16" t="s">
        <v>35</v>
      </c>
      <c r="B454" s="16" t="s">
        <v>35</v>
      </c>
      <c r="C454" s="16" t="s">
        <v>35</v>
      </c>
      <c r="D454" s="16" t="s">
        <v>35</v>
      </c>
      <c r="E454" s="16" t="s">
        <v>35</v>
      </c>
    </row>
    <row r="455" spans="1:5">
      <c r="A455" s="16" t="s">
        <v>35</v>
      </c>
      <c r="B455" s="16" t="s">
        <v>35</v>
      </c>
      <c r="C455" s="16" t="s">
        <v>35</v>
      </c>
      <c r="D455" s="16" t="s">
        <v>35</v>
      </c>
      <c r="E455" s="16" t="s">
        <v>35</v>
      </c>
    </row>
    <row r="456" spans="1:5">
      <c r="A456" s="16" t="s">
        <v>35</v>
      </c>
      <c r="B456" s="16" t="s">
        <v>35</v>
      </c>
      <c r="C456" s="16" t="s">
        <v>35</v>
      </c>
      <c r="D456" s="16" t="s">
        <v>35</v>
      </c>
      <c r="E456" s="16" t="s">
        <v>35</v>
      </c>
    </row>
    <row r="457" spans="1:5">
      <c r="A457" s="16" t="s">
        <v>35</v>
      </c>
      <c r="B457" s="16" t="s">
        <v>35</v>
      </c>
      <c r="C457" s="16" t="s">
        <v>35</v>
      </c>
      <c r="D457" s="16" t="s">
        <v>35</v>
      </c>
      <c r="E457" s="16" t="s">
        <v>35</v>
      </c>
    </row>
    <row r="458" spans="1:5">
      <c r="A458" s="16" t="s">
        <v>35</v>
      </c>
      <c r="B458" s="16" t="s">
        <v>35</v>
      </c>
      <c r="C458" s="16" t="s">
        <v>35</v>
      </c>
      <c r="D458" s="16" t="s">
        <v>35</v>
      </c>
      <c r="E458" s="16" t="s">
        <v>35</v>
      </c>
    </row>
    <row r="459" spans="1:5">
      <c r="A459" s="16" t="s">
        <v>35</v>
      </c>
      <c r="B459" s="16" t="s">
        <v>35</v>
      </c>
      <c r="C459" s="16" t="s">
        <v>35</v>
      </c>
      <c r="D459" s="16" t="s">
        <v>35</v>
      </c>
      <c r="E459" s="16" t="s">
        <v>35</v>
      </c>
    </row>
    <row r="460" spans="1:5">
      <c r="A460" s="16" t="s">
        <v>35</v>
      </c>
      <c r="B460" s="16" t="s">
        <v>35</v>
      </c>
      <c r="C460" s="16" t="s">
        <v>35</v>
      </c>
      <c r="D460" s="16" t="s">
        <v>35</v>
      </c>
      <c r="E460" s="16" t="s">
        <v>35</v>
      </c>
    </row>
    <row r="461" spans="1:5">
      <c r="A461" s="16" t="s">
        <v>35</v>
      </c>
      <c r="B461" s="16" t="s">
        <v>35</v>
      </c>
      <c r="C461" s="16" t="s">
        <v>35</v>
      </c>
      <c r="D461" s="16" t="s">
        <v>35</v>
      </c>
      <c r="E461" s="16" t="s">
        <v>35</v>
      </c>
    </row>
    <row r="462" spans="1:5">
      <c r="A462" s="16" t="s">
        <v>35</v>
      </c>
      <c r="B462" s="16" t="s">
        <v>35</v>
      </c>
      <c r="C462" s="16" t="s">
        <v>35</v>
      </c>
      <c r="D462" s="16" t="s">
        <v>35</v>
      </c>
      <c r="E462" s="16" t="s">
        <v>35</v>
      </c>
    </row>
    <row r="463" spans="1:5">
      <c r="A463" s="16" t="s">
        <v>35</v>
      </c>
      <c r="B463" s="16" t="s">
        <v>35</v>
      </c>
      <c r="C463" s="16" t="s">
        <v>35</v>
      </c>
      <c r="D463" s="16" t="s">
        <v>35</v>
      </c>
      <c r="E463" s="16" t="s">
        <v>35</v>
      </c>
    </row>
    <row r="464" spans="1:5">
      <c r="A464" s="16" t="s">
        <v>35</v>
      </c>
      <c r="B464" s="16" t="s">
        <v>35</v>
      </c>
      <c r="C464" s="16" t="s">
        <v>35</v>
      </c>
      <c r="D464" s="16" t="s">
        <v>35</v>
      </c>
      <c r="E464" s="16" t="s">
        <v>35</v>
      </c>
    </row>
    <row r="465" spans="1:5">
      <c r="A465" s="16" t="s">
        <v>35</v>
      </c>
      <c r="B465" s="16" t="s">
        <v>35</v>
      </c>
      <c r="C465" s="16" t="s">
        <v>35</v>
      </c>
      <c r="D465" s="16" t="s">
        <v>35</v>
      </c>
      <c r="E465" s="16" t="s">
        <v>35</v>
      </c>
    </row>
    <row r="466" spans="1:5">
      <c r="A466" s="16" t="s">
        <v>35</v>
      </c>
      <c r="B466" s="16" t="s">
        <v>35</v>
      </c>
      <c r="C466" s="16" t="s">
        <v>35</v>
      </c>
      <c r="D466" s="16" t="s">
        <v>35</v>
      </c>
      <c r="E466" s="16" t="s">
        <v>35</v>
      </c>
    </row>
    <row r="467" spans="1:5">
      <c r="A467" s="16" t="s">
        <v>35</v>
      </c>
      <c r="B467" s="16" t="s">
        <v>35</v>
      </c>
      <c r="C467" s="16" t="s">
        <v>35</v>
      </c>
      <c r="D467" s="16" t="s">
        <v>35</v>
      </c>
      <c r="E467" s="16" t="s">
        <v>35</v>
      </c>
    </row>
    <row r="468" spans="1:5">
      <c r="A468" s="16" t="s">
        <v>35</v>
      </c>
      <c r="B468" s="16" t="s">
        <v>35</v>
      </c>
      <c r="C468" s="16" t="s">
        <v>35</v>
      </c>
      <c r="D468" s="16" t="s">
        <v>35</v>
      </c>
      <c r="E468" s="16" t="s">
        <v>35</v>
      </c>
    </row>
    <row r="469" spans="1:5">
      <c r="A469" s="16" t="s">
        <v>35</v>
      </c>
      <c r="B469" s="16" t="s">
        <v>35</v>
      </c>
      <c r="C469" s="16" t="s">
        <v>35</v>
      </c>
      <c r="D469" s="16" t="s">
        <v>35</v>
      </c>
      <c r="E469" s="16" t="s">
        <v>35</v>
      </c>
    </row>
    <row r="470" spans="1:5">
      <c r="A470" s="16" t="s">
        <v>35</v>
      </c>
      <c r="B470" s="16" t="s">
        <v>35</v>
      </c>
      <c r="C470" s="16" t="s">
        <v>35</v>
      </c>
      <c r="D470" s="16" t="s">
        <v>35</v>
      </c>
      <c r="E470" s="16" t="s">
        <v>35</v>
      </c>
    </row>
    <row r="471" spans="1:5">
      <c r="A471" s="16" t="s">
        <v>35</v>
      </c>
      <c r="B471" s="16" t="s">
        <v>35</v>
      </c>
      <c r="C471" s="16" t="s">
        <v>35</v>
      </c>
      <c r="D471" s="16" t="s">
        <v>35</v>
      </c>
      <c r="E471" s="16" t="s">
        <v>35</v>
      </c>
    </row>
    <row r="472" spans="1:5">
      <c r="A472" s="16" t="s">
        <v>35</v>
      </c>
      <c r="B472" s="16" t="s">
        <v>35</v>
      </c>
      <c r="C472" s="16" t="s">
        <v>35</v>
      </c>
      <c r="D472" s="16" t="s">
        <v>35</v>
      </c>
      <c r="E472" s="16" t="s">
        <v>35</v>
      </c>
    </row>
    <row r="473" spans="1:5">
      <c r="A473" s="16" t="s">
        <v>35</v>
      </c>
      <c r="B473" s="16" t="s">
        <v>35</v>
      </c>
      <c r="C473" s="16" t="s">
        <v>35</v>
      </c>
      <c r="D473" s="16" t="s">
        <v>35</v>
      </c>
      <c r="E473" s="16" t="s">
        <v>35</v>
      </c>
    </row>
    <row r="474" spans="1:5">
      <c r="A474" s="16" t="s">
        <v>35</v>
      </c>
      <c r="B474" s="16" t="s">
        <v>35</v>
      </c>
      <c r="C474" s="16" t="s">
        <v>35</v>
      </c>
      <c r="D474" s="16" t="s">
        <v>35</v>
      </c>
      <c r="E474" s="16" t="s">
        <v>35</v>
      </c>
    </row>
    <row r="475" spans="1:5">
      <c r="A475" s="16" t="s">
        <v>35</v>
      </c>
      <c r="B475" s="16" t="s">
        <v>35</v>
      </c>
      <c r="C475" s="16" t="s">
        <v>35</v>
      </c>
      <c r="D475" s="16" t="s">
        <v>35</v>
      </c>
      <c r="E475" s="16" t="s">
        <v>35</v>
      </c>
    </row>
    <row r="476" spans="1:5">
      <c r="A476" s="16" t="s">
        <v>35</v>
      </c>
      <c r="B476" s="16" t="s">
        <v>35</v>
      </c>
      <c r="C476" s="16" t="s">
        <v>35</v>
      </c>
      <c r="D476" s="16" t="s">
        <v>35</v>
      </c>
      <c r="E476" s="16" t="s">
        <v>35</v>
      </c>
    </row>
    <row r="477" spans="1:5">
      <c r="A477" s="16" t="s">
        <v>35</v>
      </c>
      <c r="B477" s="16" t="s">
        <v>35</v>
      </c>
      <c r="C477" s="16" t="s">
        <v>35</v>
      </c>
      <c r="D477" s="16" t="s">
        <v>35</v>
      </c>
      <c r="E477" s="16" t="s">
        <v>35</v>
      </c>
    </row>
    <row r="478" spans="1:5">
      <c r="A478" s="16" t="s">
        <v>35</v>
      </c>
      <c r="B478" s="16" t="s">
        <v>35</v>
      </c>
      <c r="C478" s="16" t="s">
        <v>35</v>
      </c>
      <c r="D478" s="16" t="s">
        <v>35</v>
      </c>
      <c r="E478" s="16" t="s">
        <v>35</v>
      </c>
    </row>
    <row r="479" spans="1:5">
      <c r="A479" s="16" t="s">
        <v>35</v>
      </c>
      <c r="B479" s="16" t="s">
        <v>35</v>
      </c>
      <c r="C479" s="16" t="s">
        <v>35</v>
      </c>
      <c r="D479" s="16" t="s">
        <v>35</v>
      </c>
      <c r="E479" s="16" t="s">
        <v>35</v>
      </c>
    </row>
    <row r="480" spans="1:5">
      <c r="A480" s="16" t="s">
        <v>35</v>
      </c>
      <c r="B480" s="16" t="s">
        <v>35</v>
      </c>
      <c r="C480" s="16" t="s">
        <v>35</v>
      </c>
      <c r="D480" s="16" t="s">
        <v>35</v>
      </c>
      <c r="E480" s="16" t="s">
        <v>35</v>
      </c>
    </row>
    <row r="481" spans="1:5">
      <c r="A481" s="16" t="s">
        <v>35</v>
      </c>
      <c r="B481" s="16" t="s">
        <v>35</v>
      </c>
      <c r="C481" s="16" t="s">
        <v>35</v>
      </c>
      <c r="D481" s="16" t="s">
        <v>35</v>
      </c>
      <c r="E481" s="16" t="s">
        <v>35</v>
      </c>
    </row>
    <row r="482" spans="1:5">
      <c r="A482" s="16" t="s">
        <v>35</v>
      </c>
      <c r="B482" s="16" t="s">
        <v>35</v>
      </c>
      <c r="C482" s="16" t="s">
        <v>35</v>
      </c>
      <c r="D482" s="16" t="s">
        <v>35</v>
      </c>
      <c r="E482" s="16" t="s">
        <v>35</v>
      </c>
    </row>
    <row r="483" spans="1:5">
      <c r="A483" s="16" t="s">
        <v>35</v>
      </c>
      <c r="B483" s="16" t="s">
        <v>35</v>
      </c>
      <c r="C483" s="16" t="s">
        <v>35</v>
      </c>
      <c r="D483" s="16" t="s">
        <v>35</v>
      </c>
      <c r="E483" s="16" t="s">
        <v>35</v>
      </c>
    </row>
    <row r="484" spans="1:5">
      <c r="A484" s="16" t="s">
        <v>35</v>
      </c>
      <c r="B484" s="16" t="s">
        <v>35</v>
      </c>
      <c r="C484" s="16" t="s">
        <v>35</v>
      </c>
      <c r="D484" s="16" t="s">
        <v>35</v>
      </c>
      <c r="E484" s="16" t="s">
        <v>35</v>
      </c>
    </row>
    <row r="485" spans="1:5">
      <c r="A485" s="16" t="s">
        <v>35</v>
      </c>
      <c r="B485" s="16" t="s">
        <v>35</v>
      </c>
      <c r="C485" s="16" t="s">
        <v>35</v>
      </c>
      <c r="D485" s="16" t="s">
        <v>35</v>
      </c>
      <c r="E485" s="16" t="s">
        <v>35</v>
      </c>
    </row>
    <row r="486" spans="1:5">
      <c r="A486" s="16" t="s">
        <v>35</v>
      </c>
      <c r="B486" s="16" t="s">
        <v>35</v>
      </c>
      <c r="C486" s="16" t="s">
        <v>35</v>
      </c>
      <c r="D486" s="16" t="s">
        <v>35</v>
      </c>
      <c r="E486" s="16" t="s">
        <v>35</v>
      </c>
    </row>
    <row r="487" spans="1:5">
      <c r="A487" s="16" t="s">
        <v>35</v>
      </c>
      <c r="B487" s="16" t="s">
        <v>35</v>
      </c>
      <c r="C487" s="16" t="s">
        <v>35</v>
      </c>
      <c r="D487" s="16" t="s">
        <v>35</v>
      </c>
      <c r="E487" s="16" t="s">
        <v>35</v>
      </c>
    </row>
    <row r="488" spans="1:5">
      <c r="A488" s="16" t="s">
        <v>35</v>
      </c>
      <c r="B488" s="16" t="s">
        <v>35</v>
      </c>
      <c r="C488" s="16" t="s">
        <v>35</v>
      </c>
      <c r="D488" s="16" t="s">
        <v>35</v>
      </c>
      <c r="E488" s="16" t="s">
        <v>35</v>
      </c>
    </row>
    <row r="489" spans="1:5">
      <c r="A489" s="16" t="s">
        <v>35</v>
      </c>
      <c r="B489" s="16" t="s">
        <v>35</v>
      </c>
      <c r="C489" s="16" t="s">
        <v>35</v>
      </c>
      <c r="D489" s="16" t="s">
        <v>35</v>
      </c>
      <c r="E489" s="16" t="s">
        <v>35</v>
      </c>
    </row>
    <row r="490" spans="1:5">
      <c r="A490" s="16" t="s">
        <v>35</v>
      </c>
      <c r="B490" s="16" t="s">
        <v>35</v>
      </c>
      <c r="C490" s="16" t="s">
        <v>35</v>
      </c>
      <c r="D490" s="16" t="s">
        <v>35</v>
      </c>
      <c r="E490" s="16" t="s">
        <v>35</v>
      </c>
    </row>
    <row r="491" spans="1:5">
      <c r="A491" s="16" t="s">
        <v>35</v>
      </c>
      <c r="B491" s="16" t="s">
        <v>35</v>
      </c>
      <c r="C491" s="16" t="s">
        <v>35</v>
      </c>
      <c r="D491" s="16" t="s">
        <v>35</v>
      </c>
      <c r="E491" s="16" t="s">
        <v>35</v>
      </c>
    </row>
    <row r="492" spans="1:5">
      <c r="A492" s="16" t="s">
        <v>35</v>
      </c>
      <c r="B492" s="16" t="s">
        <v>35</v>
      </c>
      <c r="C492" s="16" t="s">
        <v>35</v>
      </c>
      <c r="D492" s="16" t="s">
        <v>35</v>
      </c>
      <c r="E492" s="16" t="s">
        <v>35</v>
      </c>
    </row>
    <row r="493" spans="1:5">
      <c r="A493" s="16" t="s">
        <v>35</v>
      </c>
      <c r="B493" s="16" t="s">
        <v>35</v>
      </c>
      <c r="C493" s="16" t="s">
        <v>35</v>
      </c>
      <c r="D493" s="16" t="s">
        <v>35</v>
      </c>
      <c r="E493" s="16" t="s">
        <v>35</v>
      </c>
    </row>
    <row r="494" spans="1:5">
      <c r="A494" s="16" t="s">
        <v>35</v>
      </c>
      <c r="B494" s="16" t="s">
        <v>35</v>
      </c>
      <c r="C494" s="16" t="s">
        <v>35</v>
      </c>
      <c r="D494" s="16" t="s">
        <v>35</v>
      </c>
      <c r="E494" s="16" t="s">
        <v>35</v>
      </c>
    </row>
    <row r="495" spans="1:5">
      <c r="A495" s="16" t="s">
        <v>35</v>
      </c>
      <c r="B495" s="16" t="s">
        <v>35</v>
      </c>
      <c r="C495" s="16" t="s">
        <v>35</v>
      </c>
      <c r="D495" s="16" t="s">
        <v>35</v>
      </c>
      <c r="E495" s="16" t="s">
        <v>35</v>
      </c>
    </row>
    <row r="496" spans="1:5">
      <c r="A496" s="16" t="s">
        <v>35</v>
      </c>
      <c r="B496" s="16" t="s">
        <v>35</v>
      </c>
      <c r="C496" s="16" t="s">
        <v>35</v>
      </c>
      <c r="D496" s="16" t="s">
        <v>35</v>
      </c>
      <c r="E496" s="16" t="s">
        <v>35</v>
      </c>
    </row>
    <row r="497" spans="1:5">
      <c r="A497" s="16" t="s">
        <v>35</v>
      </c>
      <c r="B497" s="16" t="s">
        <v>35</v>
      </c>
      <c r="C497" s="16" t="s">
        <v>35</v>
      </c>
      <c r="D497" s="16" t="s">
        <v>35</v>
      </c>
      <c r="E497" s="16" t="s">
        <v>35</v>
      </c>
    </row>
    <row r="498" spans="1:5">
      <c r="A498" s="16" t="s">
        <v>35</v>
      </c>
      <c r="B498" s="16" t="s">
        <v>35</v>
      </c>
      <c r="C498" s="16" t="s">
        <v>35</v>
      </c>
      <c r="D498" s="16" t="s">
        <v>35</v>
      </c>
      <c r="E498" s="16" t="s">
        <v>35</v>
      </c>
    </row>
    <row r="499" spans="1:5">
      <c r="A499" s="16" t="s">
        <v>35</v>
      </c>
      <c r="B499" s="16" t="s">
        <v>35</v>
      </c>
      <c r="C499" s="16" t="s">
        <v>35</v>
      </c>
      <c r="D499" s="16" t="s">
        <v>35</v>
      </c>
      <c r="E499" s="16" t="s">
        <v>35</v>
      </c>
    </row>
    <row r="500" spans="1:5">
      <c r="A500" s="16" t="s">
        <v>35</v>
      </c>
      <c r="B500" s="16" t="s">
        <v>35</v>
      </c>
      <c r="C500" s="16" t="s">
        <v>35</v>
      </c>
      <c r="D500" s="16" t="s">
        <v>35</v>
      </c>
      <c r="E500" s="16" t="s">
        <v>35</v>
      </c>
    </row>
    <row r="501" spans="1:5">
      <c r="A501" s="16" t="s">
        <v>35</v>
      </c>
      <c r="B501" s="16" t="s">
        <v>35</v>
      </c>
      <c r="C501" s="16" t="s">
        <v>35</v>
      </c>
      <c r="D501" s="16" t="s">
        <v>35</v>
      </c>
      <c r="E501" s="16" t="s">
        <v>35</v>
      </c>
    </row>
    <row r="502" spans="1:5">
      <c r="A502" s="16" t="s">
        <v>35</v>
      </c>
      <c r="B502" s="16" t="s">
        <v>35</v>
      </c>
      <c r="C502" s="16" t="s">
        <v>35</v>
      </c>
      <c r="D502" s="16" t="s">
        <v>35</v>
      </c>
      <c r="E502" s="16" t="s">
        <v>35</v>
      </c>
    </row>
    <row r="503" spans="1:5">
      <c r="A503" s="16" t="s">
        <v>35</v>
      </c>
      <c r="B503" s="16" t="s">
        <v>35</v>
      </c>
      <c r="C503" s="16" t="s">
        <v>35</v>
      </c>
      <c r="D503" s="16" t="s">
        <v>35</v>
      </c>
      <c r="E503" s="16" t="s">
        <v>35</v>
      </c>
    </row>
    <row r="504" spans="1:5">
      <c r="A504" s="16" t="s">
        <v>35</v>
      </c>
      <c r="B504" s="16" t="s">
        <v>35</v>
      </c>
      <c r="C504" s="16" t="s">
        <v>35</v>
      </c>
      <c r="D504" s="16" t="s">
        <v>35</v>
      </c>
      <c r="E504" s="16" t="s">
        <v>35</v>
      </c>
    </row>
    <row r="505" spans="1:5">
      <c r="A505" s="16" t="s">
        <v>35</v>
      </c>
      <c r="B505" s="16" t="s">
        <v>35</v>
      </c>
      <c r="C505" s="16" t="s">
        <v>35</v>
      </c>
      <c r="D505" s="16" t="s">
        <v>35</v>
      </c>
      <c r="E505" s="16" t="s">
        <v>35</v>
      </c>
    </row>
    <row r="506" spans="1:5">
      <c r="A506" s="16" t="s">
        <v>35</v>
      </c>
      <c r="B506" s="16" t="s">
        <v>35</v>
      </c>
      <c r="C506" s="16" t="s">
        <v>35</v>
      </c>
      <c r="D506" s="16" t="s">
        <v>35</v>
      </c>
      <c r="E506" s="16" t="s">
        <v>35</v>
      </c>
    </row>
    <row r="507" spans="1:5">
      <c r="A507" s="16" t="s">
        <v>35</v>
      </c>
      <c r="B507" s="16" t="s">
        <v>35</v>
      </c>
      <c r="C507" s="16" t="s">
        <v>35</v>
      </c>
      <c r="D507" s="16" t="s">
        <v>35</v>
      </c>
      <c r="E507" s="16" t="s">
        <v>35</v>
      </c>
    </row>
    <row r="508" spans="1:5">
      <c r="A508" s="16" t="s">
        <v>35</v>
      </c>
      <c r="B508" s="16" t="s">
        <v>35</v>
      </c>
      <c r="C508" s="16" t="s">
        <v>35</v>
      </c>
      <c r="D508" s="16" t="s">
        <v>35</v>
      </c>
      <c r="E508" s="16" t="s">
        <v>35</v>
      </c>
    </row>
    <row r="509" spans="1:5">
      <c r="A509" s="16" t="s">
        <v>35</v>
      </c>
      <c r="B509" s="16" t="s">
        <v>35</v>
      </c>
      <c r="C509" s="16" t="s">
        <v>35</v>
      </c>
      <c r="D509" s="16" t="s">
        <v>35</v>
      </c>
      <c r="E509" s="16" t="s">
        <v>35</v>
      </c>
    </row>
    <row r="510" spans="1:5">
      <c r="A510" s="16" t="s">
        <v>35</v>
      </c>
      <c r="B510" s="16" t="s">
        <v>35</v>
      </c>
      <c r="C510" s="16" t="s">
        <v>35</v>
      </c>
      <c r="D510" s="16" t="s">
        <v>35</v>
      </c>
      <c r="E510" s="16" t="s">
        <v>35</v>
      </c>
    </row>
    <row r="511" spans="1:5">
      <c r="A511" s="16" t="s">
        <v>35</v>
      </c>
      <c r="B511" s="16" t="s">
        <v>35</v>
      </c>
      <c r="C511" s="16" t="s">
        <v>35</v>
      </c>
      <c r="D511" s="16" t="s">
        <v>35</v>
      </c>
      <c r="E511" s="16" t="s">
        <v>35</v>
      </c>
    </row>
    <row r="512" spans="1:5">
      <c r="A512" s="16" t="s">
        <v>35</v>
      </c>
      <c r="B512" s="16" t="s">
        <v>35</v>
      </c>
      <c r="C512" s="16" t="s">
        <v>35</v>
      </c>
      <c r="D512" s="16" t="s">
        <v>35</v>
      </c>
      <c r="E512" s="16" t="s">
        <v>35</v>
      </c>
    </row>
    <row r="513" spans="1:5">
      <c r="A513" s="16" t="s">
        <v>35</v>
      </c>
      <c r="B513" s="16" t="s">
        <v>35</v>
      </c>
      <c r="C513" s="16" t="s">
        <v>35</v>
      </c>
      <c r="D513" s="16" t="s">
        <v>35</v>
      </c>
      <c r="E513" s="16" t="s">
        <v>35</v>
      </c>
    </row>
    <row r="514" spans="1:5">
      <c r="A514" s="16" t="s">
        <v>35</v>
      </c>
      <c r="B514" s="16" t="s">
        <v>35</v>
      </c>
      <c r="C514" s="16" t="s">
        <v>35</v>
      </c>
      <c r="D514" s="16" t="s">
        <v>35</v>
      </c>
      <c r="E514" s="16" t="s">
        <v>35</v>
      </c>
    </row>
    <row r="515" spans="1:5">
      <c r="A515" s="16" t="s">
        <v>35</v>
      </c>
      <c r="B515" s="16" t="s">
        <v>35</v>
      </c>
      <c r="C515" s="16" t="s">
        <v>35</v>
      </c>
      <c r="D515" s="16" t="s">
        <v>35</v>
      </c>
      <c r="E515" s="16" t="s">
        <v>35</v>
      </c>
    </row>
    <row r="516" spans="1:5">
      <c r="A516" s="16" t="s">
        <v>35</v>
      </c>
      <c r="B516" s="16" t="s">
        <v>35</v>
      </c>
      <c r="C516" s="16" t="s">
        <v>35</v>
      </c>
      <c r="D516" s="16" t="s">
        <v>35</v>
      </c>
      <c r="E516" s="16" t="s">
        <v>35</v>
      </c>
    </row>
    <row r="517" spans="1:5">
      <c r="A517" s="16" t="s">
        <v>35</v>
      </c>
      <c r="B517" s="16" t="s">
        <v>35</v>
      </c>
      <c r="C517" s="16" t="s">
        <v>35</v>
      </c>
      <c r="D517" s="16" t="s">
        <v>35</v>
      </c>
      <c r="E517" s="16" t="s">
        <v>35</v>
      </c>
    </row>
    <row r="518" spans="1:5">
      <c r="A518" s="16" t="s">
        <v>35</v>
      </c>
      <c r="B518" s="16" t="s">
        <v>35</v>
      </c>
      <c r="C518" s="16" t="s">
        <v>35</v>
      </c>
      <c r="D518" s="16" t="s">
        <v>35</v>
      </c>
      <c r="E518" s="16" t="s">
        <v>35</v>
      </c>
    </row>
    <row r="519" spans="1:5">
      <c r="A519" s="16" t="s">
        <v>35</v>
      </c>
      <c r="B519" s="16" t="s">
        <v>35</v>
      </c>
      <c r="C519" s="16" t="s">
        <v>35</v>
      </c>
      <c r="D519" s="16" t="s">
        <v>35</v>
      </c>
      <c r="E519" s="16" t="s">
        <v>35</v>
      </c>
    </row>
    <row r="520" spans="1:5">
      <c r="A520" s="16" t="s">
        <v>35</v>
      </c>
      <c r="B520" s="16" t="s">
        <v>35</v>
      </c>
      <c r="C520" s="16" t="s">
        <v>35</v>
      </c>
      <c r="D520" s="16" t="s">
        <v>35</v>
      </c>
      <c r="E520" s="16" t="s">
        <v>35</v>
      </c>
    </row>
    <row r="521" spans="1:5">
      <c r="A521" s="16" t="s">
        <v>35</v>
      </c>
      <c r="B521" s="16" t="s">
        <v>35</v>
      </c>
      <c r="C521" s="16" t="s">
        <v>35</v>
      </c>
      <c r="D521" s="16" t="s">
        <v>35</v>
      </c>
      <c r="E521" s="16" t="s">
        <v>35</v>
      </c>
    </row>
    <row r="522" spans="1:5">
      <c r="A522" s="16" t="s">
        <v>35</v>
      </c>
      <c r="B522" s="16" t="s">
        <v>35</v>
      </c>
      <c r="C522" s="16" t="s">
        <v>35</v>
      </c>
      <c r="D522" s="16" t="s">
        <v>35</v>
      </c>
      <c r="E522" s="16" t="s">
        <v>35</v>
      </c>
    </row>
    <row r="523" spans="1:5">
      <c r="A523" s="16" t="s">
        <v>35</v>
      </c>
      <c r="B523" s="16" t="s">
        <v>35</v>
      </c>
      <c r="C523" s="16" t="s">
        <v>35</v>
      </c>
      <c r="D523" s="16" t="s">
        <v>35</v>
      </c>
      <c r="E523" s="16" t="s">
        <v>35</v>
      </c>
    </row>
    <row r="524" spans="1:5">
      <c r="A524" s="16" t="s">
        <v>35</v>
      </c>
      <c r="B524" s="16" t="s">
        <v>35</v>
      </c>
      <c r="C524" s="16" t="s">
        <v>35</v>
      </c>
      <c r="D524" s="16" t="s">
        <v>35</v>
      </c>
      <c r="E524" s="16" t="s">
        <v>35</v>
      </c>
    </row>
    <row r="525" spans="1:5">
      <c r="A525" s="16" t="s">
        <v>35</v>
      </c>
      <c r="B525" s="16" t="s">
        <v>35</v>
      </c>
      <c r="C525" s="16" t="s">
        <v>35</v>
      </c>
      <c r="D525" s="16" t="s">
        <v>35</v>
      </c>
      <c r="E525" s="16" t="s">
        <v>35</v>
      </c>
    </row>
    <row r="526" spans="1:5">
      <c r="A526" s="16" t="s">
        <v>35</v>
      </c>
      <c r="B526" s="16" t="s">
        <v>35</v>
      </c>
      <c r="C526" s="16" t="s">
        <v>35</v>
      </c>
      <c r="D526" s="16" t="s">
        <v>35</v>
      </c>
      <c r="E526" s="16" t="s">
        <v>35</v>
      </c>
    </row>
    <row r="527" spans="1:5">
      <c r="A527" s="16" t="s">
        <v>35</v>
      </c>
      <c r="B527" s="16" t="s">
        <v>35</v>
      </c>
      <c r="C527" s="16" t="s">
        <v>35</v>
      </c>
      <c r="D527" s="16" t="s">
        <v>35</v>
      </c>
      <c r="E527" s="16" t="s">
        <v>35</v>
      </c>
    </row>
    <row r="528" spans="1:5">
      <c r="A528" s="16" t="s">
        <v>35</v>
      </c>
      <c r="B528" s="16" t="s">
        <v>35</v>
      </c>
      <c r="C528" s="16" t="s">
        <v>35</v>
      </c>
      <c r="D528" s="16" t="s">
        <v>35</v>
      </c>
      <c r="E528" s="16" t="s">
        <v>35</v>
      </c>
    </row>
    <row r="529" spans="1:5">
      <c r="A529" s="16" t="s">
        <v>35</v>
      </c>
      <c r="B529" s="16" t="s">
        <v>35</v>
      </c>
      <c r="C529" s="16" t="s">
        <v>35</v>
      </c>
      <c r="D529" s="16" t="s">
        <v>35</v>
      </c>
      <c r="E529" s="16" t="s">
        <v>35</v>
      </c>
    </row>
    <row r="530" spans="1:5">
      <c r="A530" s="16" t="s">
        <v>35</v>
      </c>
      <c r="B530" s="16" t="s">
        <v>35</v>
      </c>
      <c r="C530" s="16" t="s">
        <v>35</v>
      </c>
      <c r="D530" s="16" t="s">
        <v>35</v>
      </c>
      <c r="E530" s="16" t="s">
        <v>35</v>
      </c>
    </row>
    <row r="531" spans="1:5">
      <c r="A531" s="16" t="s">
        <v>35</v>
      </c>
      <c r="B531" s="16" t="s">
        <v>35</v>
      </c>
      <c r="C531" s="16" t="s">
        <v>35</v>
      </c>
      <c r="D531" s="16" t="s">
        <v>35</v>
      </c>
      <c r="E531" s="16" t="s">
        <v>35</v>
      </c>
    </row>
    <row r="532" spans="1:5">
      <c r="A532" s="16" t="s">
        <v>35</v>
      </c>
      <c r="B532" s="16" t="s">
        <v>35</v>
      </c>
      <c r="C532" s="16" t="s">
        <v>35</v>
      </c>
      <c r="D532" s="16" t="s">
        <v>35</v>
      </c>
      <c r="E532" s="16" t="s">
        <v>35</v>
      </c>
    </row>
    <row r="533" spans="1:5">
      <c r="A533" s="16" t="s">
        <v>35</v>
      </c>
      <c r="B533" s="16" t="s">
        <v>35</v>
      </c>
      <c r="C533" s="16" t="s">
        <v>35</v>
      </c>
      <c r="D533" s="16" t="s">
        <v>35</v>
      </c>
      <c r="E533" s="16" t="s">
        <v>35</v>
      </c>
    </row>
    <row r="534" spans="1:5">
      <c r="A534" s="16" t="s">
        <v>35</v>
      </c>
      <c r="B534" s="16" t="s">
        <v>35</v>
      </c>
      <c r="C534" s="16" t="s">
        <v>35</v>
      </c>
      <c r="D534" s="16" t="s">
        <v>35</v>
      </c>
      <c r="E534" s="16" t="s">
        <v>35</v>
      </c>
    </row>
    <row r="535" spans="1:5">
      <c r="A535" s="16" t="s">
        <v>35</v>
      </c>
      <c r="B535" s="16" t="s">
        <v>35</v>
      </c>
      <c r="C535" s="16" t="s">
        <v>35</v>
      </c>
      <c r="D535" s="16" t="s">
        <v>35</v>
      </c>
      <c r="E535" s="16" t="s">
        <v>35</v>
      </c>
    </row>
    <row r="536" spans="1:5">
      <c r="A536" s="16" t="s">
        <v>35</v>
      </c>
      <c r="B536" s="16" t="s">
        <v>35</v>
      </c>
      <c r="C536" s="16" t="s">
        <v>35</v>
      </c>
      <c r="D536" s="16" t="s">
        <v>35</v>
      </c>
      <c r="E536" s="16" t="s">
        <v>35</v>
      </c>
    </row>
    <row r="537" spans="1:5">
      <c r="A537" s="16" t="s">
        <v>35</v>
      </c>
      <c r="B537" s="16" t="s">
        <v>35</v>
      </c>
      <c r="C537" s="16" t="s">
        <v>35</v>
      </c>
      <c r="D537" s="16" t="s">
        <v>35</v>
      </c>
      <c r="E537" s="16" t="s">
        <v>35</v>
      </c>
    </row>
    <row r="538" spans="1:5">
      <c r="A538" s="16" t="s">
        <v>35</v>
      </c>
      <c r="B538" s="16" t="s">
        <v>35</v>
      </c>
      <c r="C538" s="16" t="s">
        <v>35</v>
      </c>
      <c r="D538" s="16" t="s">
        <v>35</v>
      </c>
      <c r="E538" s="16" t="s">
        <v>35</v>
      </c>
    </row>
    <row r="539" spans="1:5">
      <c r="A539" s="16" t="s">
        <v>35</v>
      </c>
      <c r="B539" s="16" t="s">
        <v>35</v>
      </c>
      <c r="C539" s="16" t="s">
        <v>35</v>
      </c>
      <c r="D539" s="16" t="s">
        <v>35</v>
      </c>
      <c r="E539" s="16" t="s">
        <v>35</v>
      </c>
    </row>
    <row r="540" spans="1:5">
      <c r="A540" s="16" t="s">
        <v>35</v>
      </c>
      <c r="B540" s="16" t="s">
        <v>35</v>
      </c>
      <c r="C540" s="16" t="s">
        <v>35</v>
      </c>
      <c r="D540" s="16" t="s">
        <v>35</v>
      </c>
      <c r="E540" s="16" t="s">
        <v>35</v>
      </c>
    </row>
    <row r="541" spans="1:5">
      <c r="A541" s="16" t="s">
        <v>35</v>
      </c>
      <c r="B541" s="16" t="s">
        <v>35</v>
      </c>
      <c r="C541" s="16" t="s">
        <v>35</v>
      </c>
      <c r="D541" s="16" t="s">
        <v>35</v>
      </c>
      <c r="E541" s="16" t="s">
        <v>35</v>
      </c>
    </row>
    <row r="542" spans="1:5">
      <c r="A542" s="16" t="s">
        <v>35</v>
      </c>
      <c r="B542" s="16" t="s">
        <v>35</v>
      </c>
      <c r="C542" s="16" t="s">
        <v>35</v>
      </c>
      <c r="D542" s="16" t="s">
        <v>35</v>
      </c>
      <c r="E542" s="16" t="s">
        <v>35</v>
      </c>
    </row>
    <row r="543" spans="1:5">
      <c r="A543" s="16" t="s">
        <v>35</v>
      </c>
      <c r="B543" s="16" t="s">
        <v>35</v>
      </c>
      <c r="C543" s="16" t="s">
        <v>35</v>
      </c>
      <c r="D543" s="16" t="s">
        <v>35</v>
      </c>
      <c r="E543" s="16" t="s">
        <v>35</v>
      </c>
    </row>
    <row r="544" spans="1:5">
      <c r="A544" s="16" t="s">
        <v>35</v>
      </c>
      <c r="B544" s="16" t="s">
        <v>35</v>
      </c>
      <c r="C544" s="16" t="s">
        <v>35</v>
      </c>
      <c r="D544" s="16" t="s">
        <v>35</v>
      </c>
      <c r="E544" s="16" t="s">
        <v>35</v>
      </c>
    </row>
    <row r="545" spans="1:5">
      <c r="A545" s="16" t="s">
        <v>35</v>
      </c>
      <c r="B545" s="16" t="s">
        <v>35</v>
      </c>
      <c r="C545" s="16" t="s">
        <v>35</v>
      </c>
      <c r="D545" s="16" t="s">
        <v>35</v>
      </c>
      <c r="E545" s="16" t="s">
        <v>35</v>
      </c>
    </row>
    <row r="546" spans="1:5">
      <c r="A546" s="16" t="s">
        <v>35</v>
      </c>
      <c r="B546" s="16" t="s">
        <v>35</v>
      </c>
      <c r="C546" s="16" t="s">
        <v>35</v>
      </c>
      <c r="D546" s="16" t="s">
        <v>35</v>
      </c>
      <c r="E546" s="16" t="s">
        <v>35</v>
      </c>
    </row>
    <row r="547" spans="1:5">
      <c r="A547" s="16" t="s">
        <v>35</v>
      </c>
      <c r="B547" s="16" t="s">
        <v>35</v>
      </c>
      <c r="C547" s="16" t="s">
        <v>35</v>
      </c>
      <c r="D547" s="16" t="s">
        <v>35</v>
      </c>
      <c r="E547" s="16" t="s">
        <v>35</v>
      </c>
    </row>
    <row r="548" spans="1:5">
      <c r="A548" s="16" t="s">
        <v>35</v>
      </c>
      <c r="B548" s="16" t="s">
        <v>35</v>
      </c>
      <c r="C548" s="16" t="s">
        <v>35</v>
      </c>
      <c r="D548" s="16" t="s">
        <v>35</v>
      </c>
      <c r="E548" s="16" t="s">
        <v>35</v>
      </c>
    </row>
    <row r="549" spans="1:5">
      <c r="A549" s="16" t="s">
        <v>35</v>
      </c>
      <c r="B549" s="16" t="s">
        <v>35</v>
      </c>
      <c r="C549" s="16" t="s">
        <v>35</v>
      </c>
      <c r="D549" s="16" t="s">
        <v>35</v>
      </c>
      <c r="E549" s="16" t="s">
        <v>35</v>
      </c>
    </row>
    <row r="550" spans="1:5">
      <c r="A550" s="16" t="s">
        <v>35</v>
      </c>
      <c r="B550" s="16" t="s">
        <v>35</v>
      </c>
      <c r="C550" s="16" t="s">
        <v>35</v>
      </c>
      <c r="D550" s="16" t="s">
        <v>35</v>
      </c>
      <c r="E550" s="16" t="s">
        <v>35</v>
      </c>
    </row>
    <row r="551" spans="1:5">
      <c r="A551" s="16" t="s">
        <v>35</v>
      </c>
      <c r="B551" s="16" t="s">
        <v>35</v>
      </c>
      <c r="C551" s="16" t="s">
        <v>35</v>
      </c>
      <c r="D551" s="16" t="s">
        <v>35</v>
      </c>
      <c r="E551" s="16" t="s">
        <v>35</v>
      </c>
    </row>
    <row r="552" spans="1:5">
      <c r="A552" s="16" t="s">
        <v>35</v>
      </c>
      <c r="B552" s="16" t="s">
        <v>35</v>
      </c>
      <c r="C552" s="16" t="s">
        <v>35</v>
      </c>
      <c r="D552" s="16" t="s">
        <v>35</v>
      </c>
      <c r="E552" s="16" t="s">
        <v>35</v>
      </c>
    </row>
    <row r="553" spans="1:5">
      <c r="A553" s="16" t="s">
        <v>35</v>
      </c>
      <c r="B553" s="16" t="s">
        <v>35</v>
      </c>
      <c r="C553" s="16" t="s">
        <v>35</v>
      </c>
      <c r="D553" s="16" t="s">
        <v>35</v>
      </c>
      <c r="E553" s="16" t="s">
        <v>35</v>
      </c>
    </row>
    <row r="554" spans="1:5">
      <c r="A554" s="16" t="s">
        <v>35</v>
      </c>
      <c r="B554" s="16" t="s">
        <v>35</v>
      </c>
      <c r="C554" s="16" t="s">
        <v>35</v>
      </c>
      <c r="D554" s="16" t="s">
        <v>35</v>
      </c>
      <c r="E554" s="16" t="s">
        <v>35</v>
      </c>
    </row>
    <row r="555" spans="1:5">
      <c r="A555" s="16" t="s">
        <v>35</v>
      </c>
      <c r="B555" s="16" t="s">
        <v>35</v>
      </c>
      <c r="C555" s="16" t="s">
        <v>35</v>
      </c>
      <c r="D555" s="16" t="s">
        <v>35</v>
      </c>
      <c r="E555" s="16" t="s">
        <v>35</v>
      </c>
    </row>
    <row r="556" spans="1:5">
      <c r="A556" s="16" t="s">
        <v>35</v>
      </c>
      <c r="B556" s="16" t="s">
        <v>35</v>
      </c>
      <c r="C556" s="16" t="s">
        <v>35</v>
      </c>
      <c r="D556" s="16" t="s">
        <v>35</v>
      </c>
      <c r="E556" s="16" t="s">
        <v>35</v>
      </c>
    </row>
    <row r="557" spans="1:5">
      <c r="A557" s="16" t="s">
        <v>35</v>
      </c>
      <c r="B557" s="16" t="s">
        <v>35</v>
      </c>
      <c r="C557" s="16" t="s">
        <v>35</v>
      </c>
      <c r="D557" s="16" t="s">
        <v>35</v>
      </c>
      <c r="E557" s="16" t="s">
        <v>35</v>
      </c>
    </row>
    <row r="558" spans="1:5">
      <c r="A558" s="16" t="s">
        <v>35</v>
      </c>
      <c r="B558" s="16" t="s">
        <v>35</v>
      </c>
      <c r="C558" s="16" t="s">
        <v>35</v>
      </c>
      <c r="D558" s="16" t="s">
        <v>35</v>
      </c>
      <c r="E558" s="16" t="s">
        <v>35</v>
      </c>
    </row>
    <row r="559" spans="1:5">
      <c r="A559" s="16" t="s">
        <v>35</v>
      </c>
      <c r="B559" s="16" t="s">
        <v>35</v>
      </c>
      <c r="C559" s="16" t="s">
        <v>35</v>
      </c>
      <c r="D559" s="16" t="s">
        <v>35</v>
      </c>
      <c r="E559" s="16" t="s">
        <v>35</v>
      </c>
    </row>
    <row r="560" spans="1:5">
      <c r="A560" s="16" t="s">
        <v>35</v>
      </c>
      <c r="B560" s="16" t="s">
        <v>35</v>
      </c>
      <c r="C560" s="16" t="s">
        <v>35</v>
      </c>
      <c r="D560" s="16" t="s">
        <v>35</v>
      </c>
      <c r="E560" s="16" t="s">
        <v>35</v>
      </c>
    </row>
    <row r="561" spans="1:5">
      <c r="A561" s="16" t="s">
        <v>35</v>
      </c>
      <c r="B561" s="16" t="s">
        <v>35</v>
      </c>
      <c r="C561" s="16" t="s">
        <v>35</v>
      </c>
      <c r="D561" s="16" t="s">
        <v>35</v>
      </c>
      <c r="E561" s="16" t="s">
        <v>35</v>
      </c>
    </row>
    <row r="562" spans="1:5">
      <c r="A562" s="16" t="s">
        <v>35</v>
      </c>
      <c r="B562" s="16" t="s">
        <v>35</v>
      </c>
      <c r="C562" s="16" t="s">
        <v>35</v>
      </c>
      <c r="D562" s="16" t="s">
        <v>35</v>
      </c>
      <c r="E562" s="16" t="s">
        <v>35</v>
      </c>
    </row>
    <row r="563" spans="1:5">
      <c r="A563" s="16" t="s">
        <v>35</v>
      </c>
      <c r="B563" s="16" t="s">
        <v>35</v>
      </c>
      <c r="C563" s="16" t="s">
        <v>35</v>
      </c>
      <c r="D563" s="16" t="s">
        <v>35</v>
      </c>
      <c r="E563" s="16" t="s">
        <v>35</v>
      </c>
    </row>
    <row r="564" spans="1:5">
      <c r="A564" s="16" t="s">
        <v>35</v>
      </c>
      <c r="B564" s="16" t="s">
        <v>35</v>
      </c>
      <c r="C564" s="16" t="s">
        <v>35</v>
      </c>
      <c r="D564" s="16" t="s">
        <v>35</v>
      </c>
      <c r="E564" s="16" t="s">
        <v>35</v>
      </c>
    </row>
    <row r="565" spans="1:5">
      <c r="A565" s="16" t="s">
        <v>35</v>
      </c>
      <c r="B565" s="16" t="s">
        <v>35</v>
      </c>
      <c r="C565" s="16" t="s">
        <v>35</v>
      </c>
      <c r="D565" s="16" t="s">
        <v>35</v>
      </c>
      <c r="E565" s="16" t="s">
        <v>35</v>
      </c>
    </row>
    <row r="566" spans="1:5">
      <c r="A566" s="16" t="s">
        <v>35</v>
      </c>
      <c r="B566" s="16" t="s">
        <v>35</v>
      </c>
      <c r="C566" s="16" t="s">
        <v>35</v>
      </c>
      <c r="D566" s="16" t="s">
        <v>35</v>
      </c>
      <c r="E566" s="16" t="s">
        <v>35</v>
      </c>
    </row>
    <row r="567" spans="1:5">
      <c r="A567" s="16" t="s">
        <v>35</v>
      </c>
      <c r="B567" s="16" t="s">
        <v>35</v>
      </c>
      <c r="C567" s="16" t="s">
        <v>35</v>
      </c>
      <c r="D567" s="16" t="s">
        <v>35</v>
      </c>
      <c r="E567" s="16" t="s">
        <v>35</v>
      </c>
    </row>
    <row r="568" spans="1:5">
      <c r="A568" s="16" t="s">
        <v>35</v>
      </c>
      <c r="B568" s="16" t="s">
        <v>35</v>
      </c>
      <c r="C568" s="16" t="s">
        <v>35</v>
      </c>
      <c r="D568" s="16" t="s">
        <v>35</v>
      </c>
      <c r="E568" s="16" t="s">
        <v>35</v>
      </c>
    </row>
    <row r="569" spans="1:5">
      <c r="A569" s="16" t="s">
        <v>35</v>
      </c>
      <c r="B569" s="16" t="s">
        <v>35</v>
      </c>
      <c r="C569" s="16" t="s">
        <v>35</v>
      </c>
      <c r="D569" s="16" t="s">
        <v>35</v>
      </c>
      <c r="E569" s="16" t="s">
        <v>35</v>
      </c>
    </row>
    <row r="570" spans="1:5">
      <c r="A570" s="16" t="s">
        <v>35</v>
      </c>
      <c r="B570" s="16" t="s">
        <v>35</v>
      </c>
      <c r="C570" s="16" t="s">
        <v>35</v>
      </c>
      <c r="D570" s="16" t="s">
        <v>35</v>
      </c>
      <c r="E570" s="16" t="s">
        <v>35</v>
      </c>
    </row>
    <row r="571" spans="1:5">
      <c r="A571" s="16" t="s">
        <v>35</v>
      </c>
      <c r="B571" s="16" t="s">
        <v>35</v>
      </c>
      <c r="C571" s="16" t="s">
        <v>35</v>
      </c>
      <c r="D571" s="16" t="s">
        <v>35</v>
      </c>
      <c r="E571" s="16" t="s">
        <v>35</v>
      </c>
    </row>
    <row r="572" spans="1:5">
      <c r="A572" s="16" t="s">
        <v>35</v>
      </c>
      <c r="B572" s="16" t="s">
        <v>35</v>
      </c>
      <c r="C572" s="16" t="s">
        <v>35</v>
      </c>
      <c r="D572" s="16" t="s">
        <v>35</v>
      </c>
      <c r="E572" s="16" t="s">
        <v>35</v>
      </c>
    </row>
    <row r="573" spans="1:5">
      <c r="A573" s="16" t="s">
        <v>35</v>
      </c>
      <c r="B573" s="16" t="s">
        <v>35</v>
      </c>
      <c r="C573" s="16" t="s">
        <v>35</v>
      </c>
      <c r="D573" s="16" t="s">
        <v>35</v>
      </c>
      <c r="E573" s="16" t="s">
        <v>35</v>
      </c>
    </row>
    <row r="574" spans="1:5">
      <c r="A574" s="16" t="s">
        <v>35</v>
      </c>
      <c r="B574" s="16" t="s">
        <v>35</v>
      </c>
      <c r="C574" s="16" t="s">
        <v>35</v>
      </c>
      <c r="D574" s="16" t="s">
        <v>35</v>
      </c>
      <c r="E574" s="16" t="s">
        <v>35</v>
      </c>
    </row>
    <row r="575" spans="1:5">
      <c r="A575" s="16" t="s">
        <v>35</v>
      </c>
      <c r="B575" s="16" t="s">
        <v>35</v>
      </c>
      <c r="C575" s="16" t="s">
        <v>35</v>
      </c>
      <c r="D575" s="16" t="s">
        <v>35</v>
      </c>
      <c r="E575" s="16" t="s">
        <v>35</v>
      </c>
    </row>
    <row r="576" spans="1:5">
      <c r="A576" s="16" t="s">
        <v>35</v>
      </c>
      <c r="B576" s="16" t="s">
        <v>35</v>
      </c>
      <c r="C576" s="16" t="s">
        <v>35</v>
      </c>
      <c r="D576" s="16" t="s">
        <v>35</v>
      </c>
      <c r="E576" s="16" t="s">
        <v>35</v>
      </c>
    </row>
    <row r="577" spans="1:5">
      <c r="A577" s="16" t="s">
        <v>35</v>
      </c>
      <c r="B577" s="16" t="s">
        <v>35</v>
      </c>
      <c r="C577" s="16" t="s">
        <v>35</v>
      </c>
      <c r="D577" s="16" t="s">
        <v>35</v>
      </c>
      <c r="E577" s="16" t="s">
        <v>35</v>
      </c>
    </row>
    <row r="578" spans="1:5">
      <c r="A578" s="16" t="s">
        <v>35</v>
      </c>
      <c r="B578" s="16" t="s">
        <v>35</v>
      </c>
      <c r="C578" s="16" t="s">
        <v>35</v>
      </c>
      <c r="D578" s="16" t="s">
        <v>35</v>
      </c>
      <c r="E578" s="16" t="s">
        <v>35</v>
      </c>
    </row>
    <row r="579" spans="1:5">
      <c r="A579" s="16" t="s">
        <v>35</v>
      </c>
      <c r="B579" s="16" t="s">
        <v>35</v>
      </c>
      <c r="C579" s="16" t="s">
        <v>35</v>
      </c>
      <c r="D579" s="16" t="s">
        <v>35</v>
      </c>
      <c r="E579" s="16" t="s">
        <v>35</v>
      </c>
    </row>
    <row r="580" spans="1:5">
      <c r="A580" s="16" t="s">
        <v>35</v>
      </c>
      <c r="B580" s="16" t="s">
        <v>35</v>
      </c>
      <c r="C580" s="16" t="s">
        <v>35</v>
      </c>
      <c r="D580" s="16" t="s">
        <v>35</v>
      </c>
      <c r="E580" s="16" t="s">
        <v>35</v>
      </c>
    </row>
    <row r="581" spans="1:5">
      <c r="A581" s="16" t="s">
        <v>35</v>
      </c>
      <c r="B581" s="16" t="s">
        <v>35</v>
      </c>
      <c r="C581" s="16" t="s">
        <v>35</v>
      </c>
      <c r="D581" s="16" t="s">
        <v>35</v>
      </c>
      <c r="E581" s="16" t="s">
        <v>35</v>
      </c>
    </row>
    <row r="582" spans="1:5">
      <c r="A582" s="16" t="s">
        <v>35</v>
      </c>
      <c r="B582" s="16" t="s">
        <v>35</v>
      </c>
      <c r="C582" s="16" t="s">
        <v>35</v>
      </c>
      <c r="D582" s="16" t="s">
        <v>35</v>
      </c>
      <c r="E582" s="16" t="s">
        <v>35</v>
      </c>
    </row>
    <row r="583" spans="1:5">
      <c r="A583" s="16" t="s">
        <v>35</v>
      </c>
      <c r="B583" s="16" t="s">
        <v>35</v>
      </c>
      <c r="C583" s="16" t="s">
        <v>35</v>
      </c>
      <c r="D583" s="16" t="s">
        <v>35</v>
      </c>
      <c r="E583" s="16" t="s">
        <v>35</v>
      </c>
    </row>
    <row r="584" spans="1:5">
      <c r="A584" s="16" t="s">
        <v>35</v>
      </c>
      <c r="B584" s="16" t="s">
        <v>35</v>
      </c>
      <c r="C584" s="16" t="s">
        <v>35</v>
      </c>
      <c r="D584" s="16" t="s">
        <v>35</v>
      </c>
      <c r="E584" s="16" t="s">
        <v>35</v>
      </c>
    </row>
    <row r="585" spans="1:5">
      <c r="A585" s="16" t="s">
        <v>35</v>
      </c>
      <c r="B585" s="16" t="s">
        <v>35</v>
      </c>
      <c r="C585" s="16" t="s">
        <v>35</v>
      </c>
      <c r="D585" s="16" t="s">
        <v>35</v>
      </c>
      <c r="E585" s="16" t="s">
        <v>35</v>
      </c>
    </row>
    <row r="586" spans="1:5">
      <c r="A586" s="16" t="s">
        <v>35</v>
      </c>
      <c r="B586" s="16" t="s">
        <v>35</v>
      </c>
      <c r="C586" s="16" t="s">
        <v>35</v>
      </c>
      <c r="D586" s="16" t="s">
        <v>35</v>
      </c>
      <c r="E586" s="16" t="s">
        <v>35</v>
      </c>
    </row>
    <row r="587" spans="1:5">
      <c r="A587" s="16" t="s">
        <v>35</v>
      </c>
      <c r="B587" s="16" t="s">
        <v>35</v>
      </c>
      <c r="C587" s="16" t="s">
        <v>35</v>
      </c>
      <c r="D587" s="16" t="s">
        <v>35</v>
      </c>
      <c r="E587" s="16" t="s">
        <v>35</v>
      </c>
    </row>
    <row r="588" spans="1:5">
      <c r="A588" s="16" t="s">
        <v>35</v>
      </c>
      <c r="B588" s="16" t="s">
        <v>35</v>
      </c>
      <c r="C588" s="16" t="s">
        <v>35</v>
      </c>
      <c r="D588" s="16" t="s">
        <v>35</v>
      </c>
      <c r="E588" s="16" t="s">
        <v>35</v>
      </c>
    </row>
    <row r="589" spans="1:5">
      <c r="A589" s="16" t="s">
        <v>35</v>
      </c>
      <c r="B589" s="16" t="s">
        <v>35</v>
      </c>
      <c r="C589" s="16" t="s">
        <v>35</v>
      </c>
      <c r="D589" s="16" t="s">
        <v>35</v>
      </c>
      <c r="E589" s="16" t="s">
        <v>35</v>
      </c>
    </row>
    <row r="590" spans="1:5">
      <c r="A590" s="16" t="s">
        <v>35</v>
      </c>
      <c r="B590" s="16" t="s">
        <v>35</v>
      </c>
      <c r="C590" s="16" t="s">
        <v>35</v>
      </c>
      <c r="D590" s="16" t="s">
        <v>35</v>
      </c>
      <c r="E590" s="16" t="s">
        <v>35</v>
      </c>
    </row>
    <row r="591" spans="1:5">
      <c r="A591" s="16" t="s">
        <v>35</v>
      </c>
      <c r="B591" s="16" t="s">
        <v>35</v>
      </c>
      <c r="C591" s="16" t="s">
        <v>35</v>
      </c>
      <c r="D591" s="16" t="s">
        <v>35</v>
      </c>
      <c r="E591" s="16" t="s">
        <v>35</v>
      </c>
    </row>
    <row r="592" spans="1:5">
      <c r="A592" s="16" t="s">
        <v>35</v>
      </c>
      <c r="B592" s="16" t="s">
        <v>35</v>
      </c>
      <c r="C592" s="16" t="s">
        <v>35</v>
      </c>
      <c r="D592" s="16" t="s">
        <v>35</v>
      </c>
      <c r="E592" s="16" t="s">
        <v>35</v>
      </c>
    </row>
    <row r="593" spans="1:5">
      <c r="A593" s="16" t="s">
        <v>35</v>
      </c>
      <c r="B593" s="16" t="s">
        <v>35</v>
      </c>
      <c r="C593" s="16" t="s">
        <v>35</v>
      </c>
      <c r="D593" s="16" t="s">
        <v>35</v>
      </c>
      <c r="E593" s="16" t="s">
        <v>35</v>
      </c>
    </row>
    <row r="594" spans="1:5">
      <c r="A594" s="16" t="s">
        <v>35</v>
      </c>
      <c r="B594" s="16" t="s">
        <v>35</v>
      </c>
      <c r="C594" s="16" t="s">
        <v>35</v>
      </c>
      <c r="D594" s="16" t="s">
        <v>35</v>
      </c>
      <c r="E594" s="16" t="s">
        <v>35</v>
      </c>
    </row>
    <row r="595" spans="1:5">
      <c r="A595" s="16" t="s">
        <v>35</v>
      </c>
      <c r="B595" s="16" t="s">
        <v>35</v>
      </c>
      <c r="C595" s="16" t="s">
        <v>35</v>
      </c>
      <c r="D595" s="16" t="s">
        <v>35</v>
      </c>
      <c r="E595" s="16" t="s">
        <v>35</v>
      </c>
    </row>
    <row r="596" spans="1:5">
      <c r="A596" s="16" t="s">
        <v>35</v>
      </c>
      <c r="B596" s="16" t="s">
        <v>35</v>
      </c>
      <c r="C596" s="16" t="s">
        <v>35</v>
      </c>
      <c r="D596" s="16" t="s">
        <v>35</v>
      </c>
      <c r="E596" s="16" t="s">
        <v>35</v>
      </c>
    </row>
    <row r="597" spans="1:5">
      <c r="A597" s="16" t="s">
        <v>35</v>
      </c>
      <c r="B597" s="16" t="s">
        <v>35</v>
      </c>
      <c r="C597" s="16" t="s">
        <v>35</v>
      </c>
      <c r="D597" s="16" t="s">
        <v>35</v>
      </c>
      <c r="E597" s="16" t="s">
        <v>35</v>
      </c>
    </row>
    <row r="598" spans="1:5">
      <c r="A598" s="16" t="s">
        <v>35</v>
      </c>
      <c r="B598" s="16" t="s">
        <v>35</v>
      </c>
      <c r="C598" s="16" t="s">
        <v>35</v>
      </c>
      <c r="D598" s="16" t="s">
        <v>35</v>
      </c>
      <c r="E598" s="16" t="s">
        <v>35</v>
      </c>
    </row>
    <row r="599" spans="1:5">
      <c r="A599" s="16" t="s">
        <v>35</v>
      </c>
      <c r="B599" s="16" t="s">
        <v>35</v>
      </c>
      <c r="C599" s="16" t="s">
        <v>35</v>
      </c>
      <c r="D599" s="16" t="s">
        <v>35</v>
      </c>
      <c r="E599" s="16" t="s">
        <v>35</v>
      </c>
    </row>
    <row r="600" spans="1:5">
      <c r="A600" s="16" t="s">
        <v>35</v>
      </c>
      <c r="B600" s="16" t="s">
        <v>35</v>
      </c>
      <c r="C600" s="16" t="s">
        <v>35</v>
      </c>
      <c r="D600" s="16" t="s">
        <v>35</v>
      </c>
      <c r="E600" s="16" t="s">
        <v>35</v>
      </c>
    </row>
    <row r="601" spans="1:5">
      <c r="A601" s="16" t="s">
        <v>35</v>
      </c>
      <c r="B601" s="16" t="s">
        <v>35</v>
      </c>
      <c r="C601" s="16" t="s">
        <v>35</v>
      </c>
      <c r="D601" s="16" t="s">
        <v>35</v>
      </c>
      <c r="E601" s="16" t="s">
        <v>35</v>
      </c>
    </row>
    <row r="602" spans="1:5">
      <c r="A602" s="16" t="s">
        <v>35</v>
      </c>
      <c r="B602" s="16" t="s">
        <v>35</v>
      </c>
      <c r="C602" s="16" t="s">
        <v>35</v>
      </c>
      <c r="D602" s="16" t="s">
        <v>35</v>
      </c>
      <c r="E602" s="16" t="s">
        <v>35</v>
      </c>
    </row>
    <row r="603" spans="1:5">
      <c r="A603" s="16" t="s">
        <v>35</v>
      </c>
      <c r="B603" s="16" t="s">
        <v>35</v>
      </c>
      <c r="C603" s="16" t="s">
        <v>35</v>
      </c>
      <c r="D603" s="16" t="s">
        <v>35</v>
      </c>
      <c r="E603" s="16" t="s">
        <v>35</v>
      </c>
    </row>
    <row r="604" spans="1:5">
      <c r="A604" s="16" t="s">
        <v>35</v>
      </c>
      <c r="B604" s="16" t="s">
        <v>35</v>
      </c>
      <c r="C604" s="16" t="s">
        <v>35</v>
      </c>
      <c r="D604" s="16" t="s">
        <v>35</v>
      </c>
      <c r="E604" s="16" t="s">
        <v>35</v>
      </c>
    </row>
    <row r="605" spans="1:5">
      <c r="A605" s="16" t="s">
        <v>35</v>
      </c>
      <c r="B605" s="16" t="s">
        <v>35</v>
      </c>
      <c r="C605" s="16" t="s">
        <v>35</v>
      </c>
      <c r="D605" s="16" t="s">
        <v>35</v>
      </c>
      <c r="E605" s="16" t="s">
        <v>35</v>
      </c>
    </row>
    <row r="606" spans="1:5">
      <c r="A606" s="16" t="s">
        <v>35</v>
      </c>
      <c r="B606" s="16" t="s">
        <v>35</v>
      </c>
      <c r="C606" s="16" t="s">
        <v>35</v>
      </c>
      <c r="D606" s="16" t="s">
        <v>35</v>
      </c>
      <c r="E606" s="16" t="s">
        <v>35</v>
      </c>
    </row>
    <row r="607" spans="1:5">
      <c r="A607" s="16" t="s">
        <v>35</v>
      </c>
      <c r="B607" s="16" t="s">
        <v>35</v>
      </c>
      <c r="C607" s="16" t="s">
        <v>35</v>
      </c>
      <c r="D607" s="16" t="s">
        <v>35</v>
      </c>
      <c r="E607" s="16" t="s">
        <v>35</v>
      </c>
    </row>
    <row r="608" spans="1:5">
      <c r="A608" s="16" t="s">
        <v>35</v>
      </c>
      <c r="B608" s="16" t="s">
        <v>35</v>
      </c>
      <c r="C608" s="16" t="s">
        <v>35</v>
      </c>
      <c r="D608" s="16" t="s">
        <v>35</v>
      </c>
      <c r="E608" s="16" t="s">
        <v>35</v>
      </c>
    </row>
    <row r="609" spans="1:5">
      <c r="A609" s="16" t="s">
        <v>35</v>
      </c>
      <c r="B609" s="16" t="s">
        <v>35</v>
      </c>
      <c r="C609" s="16" t="s">
        <v>35</v>
      </c>
      <c r="D609" s="16" t="s">
        <v>35</v>
      </c>
      <c r="E609" s="16" t="s">
        <v>35</v>
      </c>
    </row>
    <row r="610" spans="1:5">
      <c r="A610" s="16" t="s">
        <v>35</v>
      </c>
      <c r="B610" s="16" t="s">
        <v>35</v>
      </c>
      <c r="C610" s="16" t="s">
        <v>35</v>
      </c>
      <c r="D610" s="16" t="s">
        <v>35</v>
      </c>
      <c r="E610" s="16" t="s">
        <v>35</v>
      </c>
    </row>
    <row r="611" spans="1:5">
      <c r="A611" s="16" t="s">
        <v>35</v>
      </c>
      <c r="B611" s="16" t="s">
        <v>35</v>
      </c>
      <c r="C611" s="16" t="s">
        <v>35</v>
      </c>
      <c r="D611" s="16" t="s">
        <v>35</v>
      </c>
      <c r="E611" s="16" t="s">
        <v>35</v>
      </c>
    </row>
    <row r="612" spans="1:5">
      <c r="A612" s="16" t="s">
        <v>35</v>
      </c>
      <c r="B612" s="16" t="s">
        <v>35</v>
      </c>
      <c r="C612" s="16" t="s">
        <v>35</v>
      </c>
      <c r="D612" s="16" t="s">
        <v>35</v>
      </c>
      <c r="E612" s="16" t="s">
        <v>35</v>
      </c>
    </row>
    <row r="613" spans="1:5">
      <c r="A613" s="16" t="s">
        <v>35</v>
      </c>
      <c r="B613" s="16" t="s">
        <v>35</v>
      </c>
      <c r="C613" s="16" t="s">
        <v>35</v>
      </c>
      <c r="D613" s="16" t="s">
        <v>35</v>
      </c>
      <c r="E613" s="16" t="s">
        <v>35</v>
      </c>
    </row>
    <row r="614" spans="1:5">
      <c r="A614" s="16" t="s">
        <v>35</v>
      </c>
      <c r="B614" s="16" t="s">
        <v>35</v>
      </c>
      <c r="C614" s="16" t="s">
        <v>35</v>
      </c>
      <c r="D614" s="16" t="s">
        <v>35</v>
      </c>
      <c r="E614" s="16" t="s">
        <v>35</v>
      </c>
    </row>
    <row r="615" spans="1:5">
      <c r="A615" s="16" t="s">
        <v>35</v>
      </c>
      <c r="B615" s="16" t="s">
        <v>35</v>
      </c>
      <c r="C615" s="16" t="s">
        <v>35</v>
      </c>
      <c r="D615" s="16" t="s">
        <v>35</v>
      </c>
      <c r="E615" s="16" t="s">
        <v>35</v>
      </c>
    </row>
    <row r="616" spans="1:5">
      <c r="A616" s="16" t="s">
        <v>35</v>
      </c>
      <c r="B616" s="16" t="s">
        <v>35</v>
      </c>
      <c r="C616" s="16" t="s">
        <v>35</v>
      </c>
      <c r="D616" s="16" t="s">
        <v>35</v>
      </c>
      <c r="E616" s="16" t="s">
        <v>35</v>
      </c>
    </row>
    <row r="617" spans="1:5">
      <c r="A617" s="16" t="s">
        <v>35</v>
      </c>
      <c r="B617" s="16" t="s">
        <v>35</v>
      </c>
      <c r="C617" s="16" t="s">
        <v>35</v>
      </c>
      <c r="D617" s="16" t="s">
        <v>35</v>
      </c>
      <c r="E617" s="16" t="s">
        <v>35</v>
      </c>
    </row>
    <row r="618" spans="1:5">
      <c r="A618" s="16" t="s">
        <v>35</v>
      </c>
      <c r="B618" s="16" t="s">
        <v>35</v>
      </c>
      <c r="C618" s="16" t="s">
        <v>35</v>
      </c>
      <c r="D618" s="16" t="s">
        <v>35</v>
      </c>
      <c r="E618" s="16" t="s">
        <v>35</v>
      </c>
    </row>
    <row r="619" spans="1:5">
      <c r="A619" s="16" t="s">
        <v>35</v>
      </c>
      <c r="B619" s="16" t="s">
        <v>35</v>
      </c>
      <c r="C619" s="16" t="s">
        <v>35</v>
      </c>
      <c r="D619" s="16" t="s">
        <v>35</v>
      </c>
      <c r="E619" s="16" t="s">
        <v>35</v>
      </c>
    </row>
    <row r="620" spans="1:5">
      <c r="A620" s="16" t="s">
        <v>35</v>
      </c>
      <c r="B620" s="16" t="s">
        <v>35</v>
      </c>
      <c r="C620" s="16" t="s">
        <v>35</v>
      </c>
      <c r="D620" s="16" t="s">
        <v>35</v>
      </c>
      <c r="E620" s="16" t="s">
        <v>35</v>
      </c>
    </row>
    <row r="621" spans="1:5">
      <c r="A621" s="16" t="s">
        <v>35</v>
      </c>
      <c r="B621" s="16" t="s">
        <v>35</v>
      </c>
      <c r="C621" s="16" t="s">
        <v>35</v>
      </c>
      <c r="D621" s="16" t="s">
        <v>35</v>
      </c>
      <c r="E621" s="16" t="s">
        <v>35</v>
      </c>
    </row>
    <row r="622" spans="1:5">
      <c r="A622" s="16" t="s">
        <v>35</v>
      </c>
      <c r="B622" s="16" t="s">
        <v>35</v>
      </c>
      <c r="C622" s="16" t="s">
        <v>35</v>
      </c>
      <c r="D622" s="16" t="s">
        <v>35</v>
      </c>
      <c r="E622" s="16" t="s">
        <v>35</v>
      </c>
    </row>
    <row r="623" spans="1:5">
      <c r="A623" s="16" t="s">
        <v>35</v>
      </c>
      <c r="B623" s="16" t="s">
        <v>35</v>
      </c>
      <c r="C623" s="16" t="s">
        <v>35</v>
      </c>
      <c r="D623" s="16" t="s">
        <v>35</v>
      </c>
      <c r="E623" s="16" t="s">
        <v>35</v>
      </c>
    </row>
    <row r="624" spans="1:5">
      <c r="A624" s="16" t="s">
        <v>35</v>
      </c>
      <c r="B624" s="16" t="s">
        <v>35</v>
      </c>
      <c r="C624" s="16" t="s">
        <v>35</v>
      </c>
      <c r="D624" s="16" t="s">
        <v>35</v>
      </c>
      <c r="E624" s="16" t="s">
        <v>35</v>
      </c>
    </row>
    <row r="625" spans="1:5">
      <c r="A625" s="16" t="s">
        <v>35</v>
      </c>
      <c r="B625" s="16" t="s">
        <v>35</v>
      </c>
      <c r="C625" s="16" t="s">
        <v>35</v>
      </c>
      <c r="D625" s="16" t="s">
        <v>35</v>
      </c>
      <c r="E625" s="16" t="s">
        <v>35</v>
      </c>
    </row>
    <row r="626" spans="1:5">
      <c r="A626" s="16" t="s">
        <v>35</v>
      </c>
      <c r="B626" s="16" t="s">
        <v>35</v>
      </c>
      <c r="C626" s="16" t="s">
        <v>35</v>
      </c>
      <c r="D626" s="16" t="s">
        <v>35</v>
      </c>
      <c r="E626" s="16" t="s">
        <v>35</v>
      </c>
    </row>
    <row r="627" spans="1:5">
      <c r="A627" s="16" t="s">
        <v>35</v>
      </c>
      <c r="B627" s="16" t="s">
        <v>35</v>
      </c>
      <c r="C627" s="16" t="s">
        <v>35</v>
      </c>
      <c r="D627" s="16" t="s">
        <v>35</v>
      </c>
      <c r="E627" s="16" t="s">
        <v>35</v>
      </c>
    </row>
    <row r="628" spans="1:5">
      <c r="A628" s="16" t="s">
        <v>35</v>
      </c>
      <c r="B628" s="16" t="s">
        <v>35</v>
      </c>
      <c r="C628" s="16" t="s">
        <v>35</v>
      </c>
      <c r="D628" s="16" t="s">
        <v>35</v>
      </c>
      <c r="E628" s="16" t="s">
        <v>35</v>
      </c>
    </row>
    <row r="629" spans="1:5">
      <c r="A629" s="16" t="s">
        <v>35</v>
      </c>
      <c r="B629" s="16" t="s">
        <v>35</v>
      </c>
      <c r="C629" s="16" t="s">
        <v>35</v>
      </c>
      <c r="D629" s="16" t="s">
        <v>35</v>
      </c>
      <c r="E629" s="16" t="s">
        <v>35</v>
      </c>
    </row>
    <row r="630" spans="1:5">
      <c r="A630" s="16" t="s">
        <v>35</v>
      </c>
      <c r="B630" s="16" t="s">
        <v>35</v>
      </c>
      <c r="C630" s="16" t="s">
        <v>35</v>
      </c>
      <c r="D630" s="16" t="s">
        <v>35</v>
      </c>
      <c r="E630" s="16" t="s">
        <v>35</v>
      </c>
    </row>
    <row r="631" spans="1:5">
      <c r="A631" s="16" t="s">
        <v>35</v>
      </c>
      <c r="B631" s="16" t="s">
        <v>35</v>
      </c>
      <c r="C631" s="16" t="s">
        <v>35</v>
      </c>
      <c r="D631" s="16" t="s">
        <v>35</v>
      </c>
      <c r="E631" s="16" t="s">
        <v>35</v>
      </c>
    </row>
    <row r="632" spans="1:5">
      <c r="A632" s="16" t="s">
        <v>35</v>
      </c>
      <c r="B632" s="16" t="s">
        <v>35</v>
      </c>
      <c r="C632" s="16" t="s">
        <v>35</v>
      </c>
      <c r="D632" s="16" t="s">
        <v>35</v>
      </c>
      <c r="E632" s="16" t="s">
        <v>35</v>
      </c>
    </row>
    <row r="633" spans="1:5">
      <c r="A633" s="16" t="s">
        <v>35</v>
      </c>
      <c r="B633" s="16" t="s">
        <v>35</v>
      </c>
      <c r="C633" s="16" t="s">
        <v>35</v>
      </c>
      <c r="D633" s="16" t="s">
        <v>35</v>
      </c>
      <c r="E633" s="16" t="s">
        <v>35</v>
      </c>
    </row>
    <row r="634" spans="1:5">
      <c r="A634" s="16" t="s">
        <v>35</v>
      </c>
      <c r="B634" s="16" t="s">
        <v>35</v>
      </c>
      <c r="C634" s="16" t="s">
        <v>35</v>
      </c>
      <c r="D634" s="16" t="s">
        <v>35</v>
      </c>
      <c r="E634" s="16" t="s">
        <v>35</v>
      </c>
    </row>
    <row r="635" spans="1:5">
      <c r="A635" s="16" t="s">
        <v>35</v>
      </c>
      <c r="B635" s="16" t="s">
        <v>35</v>
      </c>
      <c r="C635" s="16" t="s">
        <v>35</v>
      </c>
      <c r="D635" s="16" t="s">
        <v>35</v>
      </c>
      <c r="E635" s="16" t="s">
        <v>35</v>
      </c>
    </row>
    <row r="636" spans="1:5">
      <c r="A636" s="16" t="s">
        <v>35</v>
      </c>
      <c r="B636" s="16" t="s">
        <v>35</v>
      </c>
      <c r="C636" s="16" t="s">
        <v>35</v>
      </c>
      <c r="D636" s="16" t="s">
        <v>35</v>
      </c>
      <c r="E636" s="16" t="s">
        <v>35</v>
      </c>
    </row>
    <row r="637" spans="1:5">
      <c r="A637" s="16" t="s">
        <v>35</v>
      </c>
      <c r="B637" s="16" t="s">
        <v>35</v>
      </c>
      <c r="C637" s="16" t="s">
        <v>35</v>
      </c>
      <c r="D637" s="16" t="s">
        <v>35</v>
      </c>
      <c r="E637" s="16" t="s">
        <v>35</v>
      </c>
    </row>
    <row r="638" spans="1:5">
      <c r="A638" s="16" t="s">
        <v>35</v>
      </c>
      <c r="B638" s="16" t="s">
        <v>35</v>
      </c>
      <c r="C638" s="16" t="s">
        <v>35</v>
      </c>
      <c r="D638" s="16" t="s">
        <v>35</v>
      </c>
      <c r="E638" s="16" t="s">
        <v>35</v>
      </c>
    </row>
    <row r="639" spans="1:5">
      <c r="A639" s="16" t="s">
        <v>35</v>
      </c>
      <c r="B639" s="16" t="s">
        <v>35</v>
      </c>
      <c r="C639" s="16" t="s">
        <v>35</v>
      </c>
      <c r="D639" s="16" t="s">
        <v>35</v>
      </c>
      <c r="E639" s="16" t="s">
        <v>35</v>
      </c>
    </row>
    <row r="640" spans="1:5">
      <c r="A640" s="16" t="s">
        <v>35</v>
      </c>
      <c r="B640" s="16" t="s">
        <v>35</v>
      </c>
      <c r="C640" s="16" t="s">
        <v>35</v>
      </c>
      <c r="D640" s="16" t="s">
        <v>35</v>
      </c>
      <c r="E640" s="16" t="s">
        <v>35</v>
      </c>
    </row>
    <row r="641" spans="1:5">
      <c r="A641" s="16" t="s">
        <v>35</v>
      </c>
      <c r="B641" s="16" t="s">
        <v>35</v>
      </c>
      <c r="C641" s="16" t="s">
        <v>35</v>
      </c>
      <c r="D641" s="16" t="s">
        <v>35</v>
      </c>
      <c r="E641" s="16" t="s">
        <v>35</v>
      </c>
    </row>
    <row r="642" spans="1:5">
      <c r="A642" s="16" t="s">
        <v>35</v>
      </c>
      <c r="B642" s="16" t="s">
        <v>35</v>
      </c>
      <c r="C642" s="16" t="s">
        <v>35</v>
      </c>
      <c r="D642" s="16" t="s">
        <v>35</v>
      </c>
      <c r="E642" s="16" t="s">
        <v>35</v>
      </c>
    </row>
    <row r="643" spans="1:5">
      <c r="A643" s="16" t="s">
        <v>35</v>
      </c>
      <c r="B643" s="16" t="s">
        <v>35</v>
      </c>
      <c r="C643" s="16" t="s">
        <v>35</v>
      </c>
      <c r="D643" s="16" t="s">
        <v>35</v>
      </c>
      <c r="E643" s="16" t="s">
        <v>35</v>
      </c>
    </row>
    <row r="644" spans="1:5">
      <c r="A644" s="16" t="s">
        <v>35</v>
      </c>
      <c r="B644" s="16" t="s">
        <v>35</v>
      </c>
      <c r="C644" s="16" t="s">
        <v>35</v>
      </c>
      <c r="D644" s="16" t="s">
        <v>35</v>
      </c>
      <c r="E644" s="16" t="s">
        <v>35</v>
      </c>
    </row>
    <row r="645" spans="1:5">
      <c r="A645" s="16" t="s">
        <v>35</v>
      </c>
      <c r="B645" s="16" t="s">
        <v>35</v>
      </c>
      <c r="C645" s="16" t="s">
        <v>35</v>
      </c>
      <c r="D645" s="16" t="s">
        <v>35</v>
      </c>
      <c r="E645" s="16" t="s">
        <v>35</v>
      </c>
    </row>
    <row r="646" spans="1:5">
      <c r="A646" s="16" t="s">
        <v>35</v>
      </c>
      <c r="B646" s="16" t="s">
        <v>35</v>
      </c>
      <c r="C646" s="16" t="s">
        <v>35</v>
      </c>
      <c r="D646" s="16" t="s">
        <v>35</v>
      </c>
      <c r="E646" s="16" t="s">
        <v>35</v>
      </c>
    </row>
    <row r="647" spans="1:5">
      <c r="A647" s="16" t="s">
        <v>35</v>
      </c>
      <c r="B647" s="16" t="s">
        <v>35</v>
      </c>
      <c r="C647" s="16" t="s">
        <v>35</v>
      </c>
      <c r="D647" s="16" t="s">
        <v>35</v>
      </c>
      <c r="E647" s="16" t="s">
        <v>35</v>
      </c>
    </row>
    <row r="648" spans="1:5">
      <c r="A648" s="16" t="s">
        <v>35</v>
      </c>
      <c r="B648" s="16" t="s">
        <v>35</v>
      </c>
      <c r="C648" s="16" t="s">
        <v>35</v>
      </c>
      <c r="D648" s="16" t="s">
        <v>35</v>
      </c>
      <c r="E648" s="16" t="s">
        <v>35</v>
      </c>
    </row>
    <row r="649" spans="1:5">
      <c r="A649" s="16" t="s">
        <v>35</v>
      </c>
      <c r="B649" s="16" t="s">
        <v>35</v>
      </c>
      <c r="C649" s="16" t="s">
        <v>35</v>
      </c>
      <c r="D649" s="16" t="s">
        <v>35</v>
      </c>
      <c r="E649" s="16" t="s">
        <v>35</v>
      </c>
    </row>
    <row r="650" spans="1:5">
      <c r="A650" s="16" t="s">
        <v>35</v>
      </c>
      <c r="B650" s="16" t="s">
        <v>35</v>
      </c>
      <c r="C650" s="16" t="s">
        <v>35</v>
      </c>
      <c r="D650" s="16" t="s">
        <v>35</v>
      </c>
      <c r="E650" s="16" t="s">
        <v>35</v>
      </c>
    </row>
    <row r="651" spans="1:5">
      <c r="A651" s="16" t="s">
        <v>35</v>
      </c>
      <c r="B651" s="16" t="s">
        <v>35</v>
      </c>
      <c r="C651" s="16" t="s">
        <v>35</v>
      </c>
      <c r="D651" s="16" t="s">
        <v>35</v>
      </c>
      <c r="E651" s="16" t="s">
        <v>35</v>
      </c>
    </row>
    <row r="652" spans="1:5">
      <c r="A652" s="16" t="s">
        <v>35</v>
      </c>
      <c r="B652" s="16" t="s">
        <v>35</v>
      </c>
      <c r="C652" s="16" t="s">
        <v>35</v>
      </c>
      <c r="D652" s="16" t="s">
        <v>35</v>
      </c>
      <c r="E652" s="16" t="s">
        <v>35</v>
      </c>
    </row>
    <row r="653" spans="1:5">
      <c r="A653" s="16" t="s">
        <v>35</v>
      </c>
      <c r="B653" s="16" t="s">
        <v>35</v>
      </c>
      <c r="C653" s="16" t="s">
        <v>35</v>
      </c>
      <c r="D653" s="16" t="s">
        <v>35</v>
      </c>
      <c r="E653" s="16" t="s">
        <v>35</v>
      </c>
    </row>
    <row r="654" spans="1:5">
      <c r="A654" s="16" t="s">
        <v>35</v>
      </c>
      <c r="B654" s="16" t="s">
        <v>35</v>
      </c>
      <c r="C654" s="16" t="s">
        <v>35</v>
      </c>
      <c r="D654" s="16" t="s">
        <v>35</v>
      </c>
      <c r="E654" s="16" t="s">
        <v>35</v>
      </c>
    </row>
    <row r="655" spans="1:5">
      <c r="A655" s="16" t="s">
        <v>35</v>
      </c>
      <c r="B655" s="16" t="s">
        <v>35</v>
      </c>
      <c r="C655" s="16" t="s">
        <v>35</v>
      </c>
      <c r="D655" s="16" t="s">
        <v>35</v>
      </c>
      <c r="E655" s="16" t="s">
        <v>35</v>
      </c>
    </row>
    <row r="656" spans="1:5">
      <c r="A656" s="16" t="s">
        <v>35</v>
      </c>
      <c r="B656" s="16" t="s">
        <v>35</v>
      </c>
      <c r="C656" s="16" t="s">
        <v>35</v>
      </c>
      <c r="D656" s="16" t="s">
        <v>35</v>
      </c>
      <c r="E656" s="16" t="s">
        <v>35</v>
      </c>
    </row>
    <row r="657" spans="1:5">
      <c r="A657" s="16" t="s">
        <v>35</v>
      </c>
      <c r="B657" s="16" t="s">
        <v>35</v>
      </c>
      <c r="C657" s="16" t="s">
        <v>35</v>
      </c>
      <c r="D657" s="16" t="s">
        <v>35</v>
      </c>
      <c r="E657" s="16" t="s">
        <v>35</v>
      </c>
    </row>
    <row r="658" spans="1:5">
      <c r="A658" s="16" t="s">
        <v>35</v>
      </c>
      <c r="B658" s="16" t="s">
        <v>35</v>
      </c>
      <c r="C658" s="16" t="s">
        <v>35</v>
      </c>
      <c r="D658" s="16" t="s">
        <v>35</v>
      </c>
      <c r="E658" s="16" t="s">
        <v>35</v>
      </c>
    </row>
    <row r="659" spans="1:5">
      <c r="A659" s="16" t="s">
        <v>35</v>
      </c>
      <c r="B659" s="16" t="s">
        <v>35</v>
      </c>
      <c r="C659" s="16" t="s">
        <v>35</v>
      </c>
      <c r="D659" s="16" t="s">
        <v>35</v>
      </c>
      <c r="E659" s="16" t="s">
        <v>35</v>
      </c>
    </row>
    <row r="660" spans="1:5">
      <c r="A660" s="16" t="s">
        <v>35</v>
      </c>
      <c r="B660" s="16" t="s">
        <v>35</v>
      </c>
      <c r="C660" s="16" t="s">
        <v>35</v>
      </c>
      <c r="D660" s="16" t="s">
        <v>35</v>
      </c>
      <c r="E660" s="16" t="s">
        <v>35</v>
      </c>
    </row>
    <row r="661" spans="1:5">
      <c r="A661" s="16" t="s">
        <v>35</v>
      </c>
      <c r="B661" s="16" t="s">
        <v>35</v>
      </c>
      <c r="C661" s="16" t="s">
        <v>35</v>
      </c>
      <c r="D661" s="16" t="s">
        <v>35</v>
      </c>
      <c r="E661" s="16" t="s">
        <v>35</v>
      </c>
    </row>
    <row r="662" spans="1:5">
      <c r="A662" s="16" t="s">
        <v>35</v>
      </c>
      <c r="B662" s="16" t="s">
        <v>35</v>
      </c>
      <c r="C662" s="16" t="s">
        <v>35</v>
      </c>
      <c r="D662" s="16" t="s">
        <v>35</v>
      </c>
      <c r="E662" s="16" t="s">
        <v>35</v>
      </c>
    </row>
    <row r="663" spans="1:5">
      <c r="A663" s="16" t="s">
        <v>35</v>
      </c>
      <c r="B663" s="16" t="s">
        <v>35</v>
      </c>
      <c r="C663" s="16" t="s">
        <v>35</v>
      </c>
      <c r="D663" s="16" t="s">
        <v>35</v>
      </c>
      <c r="E663" s="16" t="s">
        <v>35</v>
      </c>
    </row>
    <row r="664" spans="1:5">
      <c r="A664" s="16" t="s">
        <v>35</v>
      </c>
      <c r="B664" s="16" t="s">
        <v>35</v>
      </c>
      <c r="C664" s="16" t="s">
        <v>35</v>
      </c>
      <c r="D664" s="16" t="s">
        <v>35</v>
      </c>
      <c r="E664" s="16" t="s">
        <v>35</v>
      </c>
    </row>
    <row r="665" spans="1:5">
      <c r="A665" s="16" t="s">
        <v>35</v>
      </c>
      <c r="B665" s="16" t="s">
        <v>35</v>
      </c>
      <c r="C665" s="16" t="s">
        <v>35</v>
      </c>
      <c r="D665" s="16" t="s">
        <v>35</v>
      </c>
      <c r="E665" s="16" t="s">
        <v>35</v>
      </c>
    </row>
    <row r="666" spans="1:5">
      <c r="A666" s="16" t="s">
        <v>35</v>
      </c>
      <c r="B666" s="16" t="s">
        <v>35</v>
      </c>
      <c r="C666" s="16" t="s">
        <v>35</v>
      </c>
      <c r="D666" s="16" t="s">
        <v>35</v>
      </c>
      <c r="E666" s="16" t="s">
        <v>35</v>
      </c>
    </row>
    <row r="667" spans="1:5">
      <c r="A667" s="16" t="s">
        <v>35</v>
      </c>
      <c r="B667" s="16" t="s">
        <v>35</v>
      </c>
      <c r="C667" s="16" t="s">
        <v>35</v>
      </c>
      <c r="D667" s="16" t="s">
        <v>35</v>
      </c>
      <c r="E667" s="16" t="s">
        <v>35</v>
      </c>
    </row>
    <row r="668" spans="1:5">
      <c r="A668" s="16" t="s">
        <v>35</v>
      </c>
      <c r="B668" s="16" t="s">
        <v>35</v>
      </c>
      <c r="C668" s="16" t="s">
        <v>35</v>
      </c>
      <c r="D668" s="16" t="s">
        <v>35</v>
      </c>
      <c r="E668" s="16" t="s">
        <v>35</v>
      </c>
    </row>
    <row r="669" spans="1:5">
      <c r="A669" s="16" t="s">
        <v>35</v>
      </c>
      <c r="B669" s="16" t="s">
        <v>35</v>
      </c>
      <c r="C669" s="16" t="s">
        <v>35</v>
      </c>
      <c r="D669" s="16" t="s">
        <v>35</v>
      </c>
      <c r="E669" s="16" t="s">
        <v>35</v>
      </c>
    </row>
    <row r="670" spans="1:5">
      <c r="A670" s="16" t="s">
        <v>35</v>
      </c>
      <c r="B670" s="16" t="s">
        <v>35</v>
      </c>
      <c r="C670" s="16" t="s">
        <v>35</v>
      </c>
      <c r="D670" s="16" t="s">
        <v>35</v>
      </c>
      <c r="E670" s="16" t="s">
        <v>35</v>
      </c>
    </row>
    <row r="671" spans="1:5">
      <c r="A671" s="16" t="s">
        <v>35</v>
      </c>
      <c r="B671" s="16" t="s">
        <v>35</v>
      </c>
      <c r="C671" s="16" t="s">
        <v>35</v>
      </c>
      <c r="D671" s="16" t="s">
        <v>35</v>
      </c>
      <c r="E671" s="16" t="s">
        <v>35</v>
      </c>
    </row>
    <row r="672" spans="1:5">
      <c r="A672" s="16" t="s">
        <v>35</v>
      </c>
      <c r="B672" s="16" t="s">
        <v>35</v>
      </c>
      <c r="C672" s="16" t="s">
        <v>35</v>
      </c>
      <c r="D672" s="16" t="s">
        <v>35</v>
      </c>
      <c r="E672" s="16" t="s">
        <v>35</v>
      </c>
    </row>
    <row r="673" spans="1:5">
      <c r="A673" s="16" t="s">
        <v>35</v>
      </c>
      <c r="B673" s="16" t="s">
        <v>35</v>
      </c>
      <c r="C673" s="16" t="s">
        <v>35</v>
      </c>
      <c r="D673" s="16" t="s">
        <v>35</v>
      </c>
      <c r="E673" s="16" t="s">
        <v>35</v>
      </c>
    </row>
    <row r="674" spans="1:5">
      <c r="A674" s="16" t="s">
        <v>35</v>
      </c>
      <c r="B674" s="16" t="s">
        <v>35</v>
      </c>
      <c r="C674" s="16" t="s">
        <v>35</v>
      </c>
      <c r="D674" s="16" t="s">
        <v>35</v>
      </c>
      <c r="E674" s="16" t="s">
        <v>35</v>
      </c>
    </row>
    <row r="675" spans="1:5">
      <c r="A675" s="16" t="s">
        <v>35</v>
      </c>
      <c r="B675" s="16" t="s">
        <v>35</v>
      </c>
      <c r="C675" s="16" t="s">
        <v>35</v>
      </c>
      <c r="D675" s="16" t="s">
        <v>35</v>
      </c>
      <c r="E675" s="16" t="s">
        <v>35</v>
      </c>
    </row>
    <row r="676" spans="1:5">
      <c r="A676" s="16" t="s">
        <v>35</v>
      </c>
      <c r="B676" s="16" t="s">
        <v>35</v>
      </c>
      <c r="C676" s="16" t="s">
        <v>35</v>
      </c>
      <c r="D676" s="16" t="s">
        <v>35</v>
      </c>
      <c r="E676" s="16" t="s">
        <v>35</v>
      </c>
    </row>
    <row r="677" spans="1:5">
      <c r="A677" s="16" t="s">
        <v>35</v>
      </c>
      <c r="B677" s="16" t="s">
        <v>35</v>
      </c>
      <c r="C677" s="16" t="s">
        <v>35</v>
      </c>
      <c r="D677" s="16" t="s">
        <v>35</v>
      </c>
      <c r="E677" s="16" t="s">
        <v>35</v>
      </c>
    </row>
    <row r="678" spans="1:5">
      <c r="A678" s="16" t="s">
        <v>35</v>
      </c>
      <c r="B678" s="16" t="s">
        <v>35</v>
      </c>
      <c r="C678" s="16" t="s">
        <v>35</v>
      </c>
      <c r="D678" s="16" t="s">
        <v>35</v>
      </c>
      <c r="E678" s="16" t="s">
        <v>35</v>
      </c>
    </row>
    <row r="679" spans="1:5">
      <c r="A679" s="16" t="s">
        <v>35</v>
      </c>
      <c r="B679" s="16" t="s">
        <v>35</v>
      </c>
      <c r="C679" s="16" t="s">
        <v>35</v>
      </c>
      <c r="D679" s="16" t="s">
        <v>35</v>
      </c>
      <c r="E679" s="16" t="s">
        <v>35</v>
      </c>
    </row>
    <row r="680" spans="1:5">
      <c r="A680" s="16" t="s">
        <v>35</v>
      </c>
      <c r="B680" s="16" t="s">
        <v>35</v>
      </c>
      <c r="C680" s="16" t="s">
        <v>35</v>
      </c>
      <c r="D680" s="16" t="s">
        <v>35</v>
      </c>
      <c r="E680" s="16" t="s">
        <v>35</v>
      </c>
    </row>
    <row r="681" spans="1:5">
      <c r="A681" s="16" t="s">
        <v>35</v>
      </c>
      <c r="B681" s="16" t="s">
        <v>35</v>
      </c>
      <c r="C681" s="16" t="s">
        <v>35</v>
      </c>
      <c r="D681" s="16" t="s">
        <v>35</v>
      </c>
      <c r="E681" s="16" t="s">
        <v>35</v>
      </c>
    </row>
    <row r="682" spans="1:5">
      <c r="A682" s="16" t="s">
        <v>35</v>
      </c>
      <c r="B682" s="16" t="s">
        <v>35</v>
      </c>
      <c r="C682" s="16" t="s">
        <v>35</v>
      </c>
      <c r="D682" s="16" t="s">
        <v>35</v>
      </c>
      <c r="E682" s="16" t="s">
        <v>35</v>
      </c>
    </row>
    <row r="683" spans="1:5">
      <c r="A683" s="16" t="s">
        <v>35</v>
      </c>
      <c r="B683" s="16" t="s">
        <v>35</v>
      </c>
      <c r="C683" s="16" t="s">
        <v>35</v>
      </c>
      <c r="D683" s="16" t="s">
        <v>35</v>
      </c>
      <c r="E683" s="16" t="s">
        <v>35</v>
      </c>
    </row>
    <row r="684" spans="1:5">
      <c r="A684" s="16" t="s">
        <v>35</v>
      </c>
      <c r="B684" s="16" t="s">
        <v>35</v>
      </c>
      <c r="C684" s="16" t="s">
        <v>35</v>
      </c>
      <c r="D684" s="16" t="s">
        <v>35</v>
      </c>
      <c r="E684" s="16" t="s">
        <v>35</v>
      </c>
    </row>
    <row r="685" spans="1:5">
      <c r="A685" s="16" t="s">
        <v>35</v>
      </c>
      <c r="B685" s="16" t="s">
        <v>35</v>
      </c>
      <c r="C685" s="16" t="s">
        <v>35</v>
      </c>
      <c r="D685" s="16" t="s">
        <v>35</v>
      </c>
      <c r="E685" s="16" t="s">
        <v>35</v>
      </c>
    </row>
    <row r="686" spans="1:5">
      <c r="A686" s="16" t="s">
        <v>35</v>
      </c>
      <c r="B686" s="16" t="s">
        <v>35</v>
      </c>
      <c r="C686" s="16" t="s">
        <v>35</v>
      </c>
      <c r="D686" s="16" t="s">
        <v>35</v>
      </c>
      <c r="E686" s="16" t="s">
        <v>35</v>
      </c>
    </row>
    <row r="687" spans="1:5">
      <c r="A687" s="16" t="s">
        <v>35</v>
      </c>
      <c r="B687" s="16" t="s">
        <v>35</v>
      </c>
      <c r="C687" s="16" t="s">
        <v>35</v>
      </c>
      <c r="D687" s="16" t="s">
        <v>35</v>
      </c>
      <c r="E687" s="16" t="s">
        <v>35</v>
      </c>
    </row>
    <row r="688" spans="1:5">
      <c r="A688" s="16" t="s">
        <v>35</v>
      </c>
      <c r="B688" s="16" t="s">
        <v>35</v>
      </c>
      <c r="C688" s="16" t="s">
        <v>35</v>
      </c>
      <c r="D688" s="16" t="s">
        <v>35</v>
      </c>
      <c r="E688" s="16" t="s">
        <v>35</v>
      </c>
    </row>
    <row r="689" spans="1:5">
      <c r="A689" s="16" t="s">
        <v>35</v>
      </c>
      <c r="B689" s="16" t="s">
        <v>35</v>
      </c>
      <c r="C689" s="16" t="s">
        <v>35</v>
      </c>
      <c r="D689" s="16" t="s">
        <v>35</v>
      </c>
      <c r="E689" s="16" t="s">
        <v>35</v>
      </c>
    </row>
    <row r="690" spans="1:5">
      <c r="A690" s="16" t="s">
        <v>35</v>
      </c>
      <c r="B690" s="16" t="s">
        <v>35</v>
      </c>
      <c r="C690" s="16" t="s">
        <v>35</v>
      </c>
      <c r="D690" s="16" t="s">
        <v>35</v>
      </c>
      <c r="E690" s="16" t="s">
        <v>35</v>
      </c>
    </row>
    <row r="691" spans="1:5">
      <c r="A691" s="16" t="s">
        <v>35</v>
      </c>
      <c r="B691" s="16" t="s">
        <v>35</v>
      </c>
      <c r="C691" s="16" t="s">
        <v>35</v>
      </c>
      <c r="D691" s="16" t="s">
        <v>35</v>
      </c>
      <c r="E691" s="16" t="s">
        <v>35</v>
      </c>
    </row>
    <row r="692" spans="1:5">
      <c r="A692" s="16" t="s">
        <v>35</v>
      </c>
      <c r="B692" s="16" t="s">
        <v>35</v>
      </c>
      <c r="C692" s="16" t="s">
        <v>35</v>
      </c>
      <c r="D692" s="16" t="s">
        <v>35</v>
      </c>
      <c r="E692" s="16" t="s">
        <v>35</v>
      </c>
    </row>
    <row r="693" spans="1:5">
      <c r="A693" s="16" t="s">
        <v>35</v>
      </c>
      <c r="B693" s="16" t="s">
        <v>35</v>
      </c>
      <c r="C693" s="16" t="s">
        <v>35</v>
      </c>
      <c r="D693" s="16" t="s">
        <v>35</v>
      </c>
      <c r="E693" s="16" t="s">
        <v>35</v>
      </c>
    </row>
    <row r="694" spans="1:5">
      <c r="A694" s="16" t="s">
        <v>35</v>
      </c>
      <c r="B694" s="16" t="s">
        <v>35</v>
      </c>
      <c r="C694" s="16" t="s">
        <v>35</v>
      </c>
      <c r="D694" s="16" t="s">
        <v>35</v>
      </c>
      <c r="E694" s="16" t="s">
        <v>35</v>
      </c>
    </row>
    <row r="695" spans="1:5">
      <c r="A695" s="16" t="s">
        <v>35</v>
      </c>
      <c r="B695" s="16" t="s">
        <v>35</v>
      </c>
      <c r="C695" s="16" t="s">
        <v>35</v>
      </c>
      <c r="D695" s="16" t="s">
        <v>35</v>
      </c>
      <c r="E695" s="16" t="s">
        <v>35</v>
      </c>
    </row>
    <row r="696" spans="1:5">
      <c r="A696" s="16" t="s">
        <v>35</v>
      </c>
      <c r="B696" s="16" t="s">
        <v>35</v>
      </c>
      <c r="C696" s="16" t="s">
        <v>35</v>
      </c>
      <c r="D696" s="16" t="s">
        <v>35</v>
      </c>
      <c r="E696" s="16" t="s">
        <v>35</v>
      </c>
    </row>
    <row r="697" spans="1:5">
      <c r="A697" s="16" t="s">
        <v>35</v>
      </c>
      <c r="B697" s="16" t="s">
        <v>35</v>
      </c>
      <c r="C697" s="16" t="s">
        <v>35</v>
      </c>
      <c r="D697" s="16" t="s">
        <v>35</v>
      </c>
      <c r="E697" s="16" t="s">
        <v>35</v>
      </c>
    </row>
    <row r="698" spans="1:5">
      <c r="A698" s="16" t="s">
        <v>35</v>
      </c>
      <c r="B698" s="16" t="s">
        <v>35</v>
      </c>
      <c r="C698" s="16" t="s">
        <v>35</v>
      </c>
      <c r="D698" s="16" t="s">
        <v>35</v>
      </c>
      <c r="E698" s="16" t="s">
        <v>35</v>
      </c>
    </row>
    <row r="699" spans="1:5">
      <c r="A699" s="16" t="s">
        <v>35</v>
      </c>
      <c r="B699" s="16" t="s">
        <v>35</v>
      </c>
      <c r="C699" s="16" t="s">
        <v>35</v>
      </c>
      <c r="D699" s="16" t="s">
        <v>35</v>
      </c>
      <c r="E699" s="16" t="s">
        <v>35</v>
      </c>
    </row>
    <row r="700" spans="1:5">
      <c r="A700" s="16" t="s">
        <v>35</v>
      </c>
      <c r="B700" s="16" t="s">
        <v>35</v>
      </c>
      <c r="C700" s="16" t="s">
        <v>35</v>
      </c>
      <c r="D700" s="16" t="s">
        <v>35</v>
      </c>
      <c r="E700" s="16" t="s">
        <v>35</v>
      </c>
    </row>
    <row r="701" spans="1:5">
      <c r="A701" s="16" t="s">
        <v>35</v>
      </c>
      <c r="B701" s="16" t="s">
        <v>35</v>
      </c>
      <c r="C701" s="16" t="s">
        <v>35</v>
      </c>
      <c r="D701" s="16" t="s">
        <v>35</v>
      </c>
      <c r="E701" s="16" t="s">
        <v>35</v>
      </c>
    </row>
    <row r="702" spans="1:5">
      <c r="A702" s="16" t="s">
        <v>35</v>
      </c>
      <c r="B702" s="16" t="s">
        <v>35</v>
      </c>
      <c r="C702" s="16" t="s">
        <v>35</v>
      </c>
      <c r="D702" s="16" t="s">
        <v>35</v>
      </c>
      <c r="E702" s="16" t="s">
        <v>35</v>
      </c>
    </row>
    <row r="703" spans="1:5">
      <c r="A703" s="16" t="s">
        <v>35</v>
      </c>
      <c r="B703" s="16" t="s">
        <v>35</v>
      </c>
      <c r="C703" s="16" t="s">
        <v>35</v>
      </c>
      <c r="D703" s="16" t="s">
        <v>35</v>
      </c>
      <c r="E703" s="16" t="s">
        <v>35</v>
      </c>
    </row>
    <row r="704" spans="1:5">
      <c r="A704" s="16" t="s">
        <v>35</v>
      </c>
      <c r="B704" s="16" t="s">
        <v>35</v>
      </c>
      <c r="C704" s="16" t="s">
        <v>35</v>
      </c>
      <c r="D704" s="16" t="s">
        <v>35</v>
      </c>
      <c r="E704" s="16" t="s">
        <v>35</v>
      </c>
    </row>
    <row r="705" spans="1:5">
      <c r="A705" s="16" t="s">
        <v>35</v>
      </c>
      <c r="B705" s="16" t="s">
        <v>35</v>
      </c>
      <c r="C705" s="16" t="s">
        <v>35</v>
      </c>
      <c r="D705" s="16" t="s">
        <v>35</v>
      </c>
      <c r="E705" s="16" t="s">
        <v>35</v>
      </c>
    </row>
    <row r="706" spans="1:5">
      <c r="A706" s="16" t="s">
        <v>35</v>
      </c>
      <c r="B706" s="16" t="s">
        <v>35</v>
      </c>
      <c r="C706" s="16" t="s">
        <v>35</v>
      </c>
      <c r="D706" s="16" t="s">
        <v>35</v>
      </c>
      <c r="E706" s="16" t="s">
        <v>35</v>
      </c>
    </row>
    <row r="707" spans="1:5">
      <c r="A707" s="16" t="s">
        <v>35</v>
      </c>
      <c r="B707" s="16" t="s">
        <v>35</v>
      </c>
      <c r="C707" s="16" t="s">
        <v>35</v>
      </c>
      <c r="D707" s="16" t="s">
        <v>35</v>
      </c>
      <c r="E707" s="16" t="s">
        <v>35</v>
      </c>
    </row>
    <row r="708" spans="1:5">
      <c r="A708" s="16" t="s">
        <v>35</v>
      </c>
      <c r="B708" s="16" t="s">
        <v>35</v>
      </c>
      <c r="C708" s="16" t="s">
        <v>35</v>
      </c>
      <c r="D708" s="16" t="s">
        <v>35</v>
      </c>
      <c r="E708" s="16" t="s">
        <v>35</v>
      </c>
    </row>
    <row r="709" spans="1:5">
      <c r="A709" s="16" t="s">
        <v>35</v>
      </c>
      <c r="B709" s="16" t="s">
        <v>35</v>
      </c>
      <c r="C709" s="16" t="s">
        <v>35</v>
      </c>
      <c r="D709" s="16" t="s">
        <v>35</v>
      </c>
      <c r="E709" s="16" t="s">
        <v>35</v>
      </c>
    </row>
    <row r="710" spans="1:5">
      <c r="A710" s="16" t="s">
        <v>35</v>
      </c>
      <c r="B710" s="16" t="s">
        <v>35</v>
      </c>
      <c r="C710" s="16" t="s">
        <v>35</v>
      </c>
      <c r="D710" s="16" t="s">
        <v>35</v>
      </c>
      <c r="E710" s="16" t="s">
        <v>35</v>
      </c>
    </row>
    <row r="711" spans="1:5">
      <c r="A711" s="16" t="s">
        <v>35</v>
      </c>
      <c r="B711" s="16" t="s">
        <v>35</v>
      </c>
      <c r="C711" s="16" t="s">
        <v>35</v>
      </c>
      <c r="D711" s="16" t="s">
        <v>35</v>
      </c>
      <c r="E711" s="16" t="s">
        <v>35</v>
      </c>
    </row>
    <row r="712" spans="1:5">
      <c r="A712" s="16" t="s">
        <v>35</v>
      </c>
      <c r="B712" s="16" t="s">
        <v>35</v>
      </c>
      <c r="C712" s="16" t="s">
        <v>35</v>
      </c>
      <c r="D712" s="16" t="s">
        <v>35</v>
      </c>
      <c r="E712" s="16" t="s">
        <v>35</v>
      </c>
    </row>
    <row r="713" spans="1:5">
      <c r="A713" s="16" t="s">
        <v>35</v>
      </c>
      <c r="B713" s="16" t="s">
        <v>35</v>
      </c>
      <c r="C713" s="16" t="s">
        <v>35</v>
      </c>
      <c r="D713" s="16" t="s">
        <v>35</v>
      </c>
      <c r="E713" s="16" t="s">
        <v>35</v>
      </c>
    </row>
    <row r="714" spans="1:5">
      <c r="A714" s="16" t="s">
        <v>35</v>
      </c>
      <c r="B714" s="16" t="s">
        <v>35</v>
      </c>
      <c r="C714" s="16" t="s">
        <v>35</v>
      </c>
      <c r="D714" s="16" t="s">
        <v>35</v>
      </c>
      <c r="E714" s="16" t="s">
        <v>35</v>
      </c>
    </row>
    <row r="715" spans="1:5">
      <c r="A715" s="16" t="s">
        <v>35</v>
      </c>
      <c r="B715" s="16" t="s">
        <v>35</v>
      </c>
      <c r="C715" s="16" t="s">
        <v>35</v>
      </c>
      <c r="D715" s="16" t="s">
        <v>35</v>
      </c>
      <c r="E715" s="16" t="s">
        <v>35</v>
      </c>
    </row>
    <row r="716" spans="1:5">
      <c r="A716" s="16" t="s">
        <v>35</v>
      </c>
      <c r="B716" s="16" t="s">
        <v>35</v>
      </c>
      <c r="C716" s="16" t="s">
        <v>35</v>
      </c>
      <c r="D716" s="16" t="s">
        <v>35</v>
      </c>
      <c r="E716" s="16" t="s">
        <v>35</v>
      </c>
    </row>
    <row r="717" spans="1:5">
      <c r="A717" s="16" t="s">
        <v>35</v>
      </c>
      <c r="B717" s="16" t="s">
        <v>35</v>
      </c>
      <c r="C717" s="16" t="s">
        <v>35</v>
      </c>
      <c r="D717" s="16" t="s">
        <v>35</v>
      </c>
      <c r="E717" s="16" t="s">
        <v>35</v>
      </c>
    </row>
    <row r="718" spans="1:5">
      <c r="A718" s="16" t="s">
        <v>35</v>
      </c>
      <c r="B718" s="16" t="s">
        <v>35</v>
      </c>
      <c r="C718" s="16" t="s">
        <v>35</v>
      </c>
      <c r="D718" s="16" t="s">
        <v>35</v>
      </c>
      <c r="E718" s="16" t="s">
        <v>35</v>
      </c>
    </row>
    <row r="719" spans="1:5">
      <c r="A719" s="16" t="s">
        <v>35</v>
      </c>
      <c r="B719" s="16" t="s">
        <v>35</v>
      </c>
      <c r="C719" s="16" t="s">
        <v>35</v>
      </c>
      <c r="D719" s="16" t="s">
        <v>35</v>
      </c>
      <c r="E719" s="16" t="s">
        <v>35</v>
      </c>
    </row>
    <row r="720" spans="1:5">
      <c r="A720" s="16" t="s">
        <v>35</v>
      </c>
      <c r="B720" s="16" t="s">
        <v>35</v>
      </c>
      <c r="C720" s="16" t="s">
        <v>35</v>
      </c>
      <c r="D720" s="16" t="s">
        <v>35</v>
      </c>
      <c r="E720" s="16" t="s">
        <v>35</v>
      </c>
    </row>
    <row r="721" spans="1:5">
      <c r="A721" s="16" t="s">
        <v>35</v>
      </c>
      <c r="B721" s="16" t="s">
        <v>35</v>
      </c>
      <c r="C721" s="16" t="s">
        <v>35</v>
      </c>
      <c r="D721" s="16" t="s">
        <v>35</v>
      </c>
      <c r="E721" s="16" t="s">
        <v>35</v>
      </c>
    </row>
    <row r="722" spans="1:5">
      <c r="A722" s="16" t="s">
        <v>35</v>
      </c>
      <c r="B722" s="16" t="s">
        <v>35</v>
      </c>
      <c r="C722" s="16" t="s">
        <v>35</v>
      </c>
      <c r="D722" s="16" t="s">
        <v>35</v>
      </c>
      <c r="E722" s="16" t="s">
        <v>35</v>
      </c>
    </row>
    <row r="723" spans="1:5">
      <c r="A723" s="16" t="s">
        <v>35</v>
      </c>
      <c r="B723" s="16" t="s">
        <v>35</v>
      </c>
      <c r="C723" s="16" t="s">
        <v>35</v>
      </c>
      <c r="D723" s="16" t="s">
        <v>35</v>
      </c>
      <c r="E723" s="16" t="s">
        <v>35</v>
      </c>
    </row>
    <row r="724" spans="1:5">
      <c r="A724" s="16" t="s">
        <v>35</v>
      </c>
      <c r="B724" s="16" t="s">
        <v>35</v>
      </c>
      <c r="C724" s="16" t="s">
        <v>35</v>
      </c>
      <c r="D724" s="16" t="s">
        <v>35</v>
      </c>
      <c r="E724" s="16" t="s">
        <v>35</v>
      </c>
    </row>
    <row r="725" spans="1:5">
      <c r="A725" s="16" t="s">
        <v>35</v>
      </c>
      <c r="B725" s="16" t="s">
        <v>35</v>
      </c>
      <c r="C725" s="16" t="s">
        <v>35</v>
      </c>
      <c r="D725" s="16" t="s">
        <v>35</v>
      </c>
      <c r="E725" s="16" t="s">
        <v>35</v>
      </c>
    </row>
    <row r="726" spans="1:5">
      <c r="A726" s="16" t="s">
        <v>35</v>
      </c>
      <c r="B726" s="16" t="s">
        <v>35</v>
      </c>
      <c r="C726" s="16" t="s">
        <v>35</v>
      </c>
      <c r="D726" s="16" t="s">
        <v>35</v>
      </c>
      <c r="E726" s="16" t="s">
        <v>35</v>
      </c>
    </row>
    <row r="727" spans="1:5">
      <c r="A727" s="16" t="s">
        <v>35</v>
      </c>
      <c r="B727" s="16" t="s">
        <v>35</v>
      </c>
      <c r="C727" s="16" t="s">
        <v>35</v>
      </c>
      <c r="D727" s="16" t="s">
        <v>35</v>
      </c>
      <c r="E727" s="16" t="s">
        <v>35</v>
      </c>
    </row>
    <row r="728" spans="1:5">
      <c r="A728" s="16" t="s">
        <v>35</v>
      </c>
      <c r="B728" s="16" t="s">
        <v>35</v>
      </c>
      <c r="C728" s="16" t="s">
        <v>35</v>
      </c>
      <c r="D728" s="16" t="s">
        <v>35</v>
      </c>
      <c r="E728" s="16" t="s">
        <v>35</v>
      </c>
    </row>
    <row r="729" spans="1:5">
      <c r="A729" s="16" t="s">
        <v>35</v>
      </c>
      <c r="B729" s="16" t="s">
        <v>35</v>
      </c>
      <c r="C729" s="16" t="s">
        <v>35</v>
      </c>
      <c r="D729" s="16" t="s">
        <v>35</v>
      </c>
      <c r="E729" s="16" t="s">
        <v>35</v>
      </c>
    </row>
    <row r="730" spans="1:5">
      <c r="A730" s="16" t="s">
        <v>35</v>
      </c>
      <c r="B730" s="16" t="s">
        <v>35</v>
      </c>
      <c r="C730" s="16" t="s">
        <v>35</v>
      </c>
      <c r="D730" s="16" t="s">
        <v>35</v>
      </c>
      <c r="E730" s="16" t="s">
        <v>35</v>
      </c>
    </row>
    <row r="731" spans="1:5">
      <c r="A731" s="16" t="s">
        <v>35</v>
      </c>
      <c r="B731" s="16" t="s">
        <v>35</v>
      </c>
      <c r="C731" s="16" t="s">
        <v>35</v>
      </c>
      <c r="D731" s="16" t="s">
        <v>35</v>
      </c>
      <c r="E731" s="16" t="s">
        <v>35</v>
      </c>
    </row>
    <row r="732" spans="1:5">
      <c r="A732" s="16" t="s">
        <v>35</v>
      </c>
      <c r="B732" s="16" t="s">
        <v>35</v>
      </c>
      <c r="C732" s="16" t="s">
        <v>35</v>
      </c>
      <c r="D732" s="16" t="s">
        <v>35</v>
      </c>
      <c r="E732" s="16" t="s">
        <v>35</v>
      </c>
    </row>
    <row r="733" spans="1:5">
      <c r="A733" s="16" t="s">
        <v>35</v>
      </c>
      <c r="B733" s="16" t="s">
        <v>35</v>
      </c>
      <c r="C733" s="16" t="s">
        <v>35</v>
      </c>
      <c r="D733" s="16" t="s">
        <v>35</v>
      </c>
      <c r="E733" s="16" t="s">
        <v>35</v>
      </c>
    </row>
    <row r="734" spans="1:5">
      <c r="A734" s="16" t="s">
        <v>35</v>
      </c>
      <c r="B734" s="16" t="s">
        <v>35</v>
      </c>
      <c r="C734" s="16" t="s">
        <v>35</v>
      </c>
      <c r="D734" s="16" t="s">
        <v>35</v>
      </c>
      <c r="E734" s="16" t="s">
        <v>35</v>
      </c>
    </row>
    <row r="735" spans="1:5">
      <c r="A735" s="16" t="s">
        <v>35</v>
      </c>
      <c r="B735" s="16" t="s">
        <v>35</v>
      </c>
      <c r="C735" s="16" t="s">
        <v>35</v>
      </c>
      <c r="D735" s="16" t="s">
        <v>35</v>
      </c>
      <c r="E735" s="16" t="s">
        <v>35</v>
      </c>
    </row>
    <row r="736" spans="1:5">
      <c r="A736" s="16" t="s">
        <v>35</v>
      </c>
      <c r="B736" s="16" t="s">
        <v>35</v>
      </c>
      <c r="C736" s="16" t="s">
        <v>35</v>
      </c>
      <c r="D736" s="16" t="s">
        <v>35</v>
      </c>
      <c r="E736" s="16" t="s">
        <v>35</v>
      </c>
    </row>
    <row r="737" spans="1:5">
      <c r="A737" s="16" t="s">
        <v>35</v>
      </c>
      <c r="B737" s="16" t="s">
        <v>35</v>
      </c>
      <c r="C737" s="16" t="s">
        <v>35</v>
      </c>
      <c r="D737" s="16" t="s">
        <v>35</v>
      </c>
      <c r="E737" s="16" t="s">
        <v>35</v>
      </c>
    </row>
    <row r="738" spans="1:5">
      <c r="A738" s="16" t="s">
        <v>35</v>
      </c>
      <c r="B738" s="16" t="s">
        <v>35</v>
      </c>
      <c r="C738" s="16" t="s">
        <v>35</v>
      </c>
      <c r="D738" s="16" t="s">
        <v>35</v>
      </c>
      <c r="E738" s="16" t="s">
        <v>35</v>
      </c>
    </row>
    <row r="739" spans="1:5">
      <c r="A739" s="16" t="s">
        <v>35</v>
      </c>
      <c r="B739" s="16" t="s">
        <v>35</v>
      </c>
      <c r="C739" s="16" t="s">
        <v>35</v>
      </c>
      <c r="D739" s="16" t="s">
        <v>35</v>
      </c>
      <c r="E739" s="16" t="s">
        <v>35</v>
      </c>
    </row>
    <row r="740" spans="1:5">
      <c r="A740" s="16" t="s">
        <v>35</v>
      </c>
      <c r="B740" s="16" t="s">
        <v>35</v>
      </c>
      <c r="C740" s="16" t="s">
        <v>35</v>
      </c>
      <c r="D740" s="16" t="s">
        <v>35</v>
      </c>
      <c r="E740" s="16" t="s">
        <v>35</v>
      </c>
    </row>
    <row r="741" spans="1:5">
      <c r="A741" s="16" t="s">
        <v>35</v>
      </c>
      <c r="B741" s="16" t="s">
        <v>35</v>
      </c>
      <c r="C741" s="16" t="s">
        <v>35</v>
      </c>
      <c r="D741" s="16" t="s">
        <v>35</v>
      </c>
      <c r="E741" s="16" t="s">
        <v>35</v>
      </c>
    </row>
    <row r="742" spans="1:5">
      <c r="A742" s="16" t="s">
        <v>35</v>
      </c>
      <c r="B742" s="16" t="s">
        <v>35</v>
      </c>
      <c r="C742" s="16" t="s">
        <v>35</v>
      </c>
      <c r="D742" s="16" t="s">
        <v>35</v>
      </c>
      <c r="E742" s="16" t="s">
        <v>35</v>
      </c>
    </row>
    <row r="743" spans="1:5">
      <c r="A743" s="16" t="s">
        <v>35</v>
      </c>
      <c r="B743" s="16" t="s">
        <v>35</v>
      </c>
      <c r="C743" s="16" t="s">
        <v>35</v>
      </c>
      <c r="D743" s="16" t="s">
        <v>35</v>
      </c>
      <c r="E743" s="16" t="s">
        <v>35</v>
      </c>
    </row>
    <row r="744" spans="1:5">
      <c r="A744" s="16" t="s">
        <v>35</v>
      </c>
      <c r="B744" s="16" t="s">
        <v>35</v>
      </c>
      <c r="C744" s="16" t="s">
        <v>35</v>
      </c>
      <c r="D744" s="16" t="s">
        <v>35</v>
      </c>
      <c r="E744" s="16" t="s">
        <v>35</v>
      </c>
    </row>
    <row r="745" spans="1:5">
      <c r="A745" s="16" t="s">
        <v>35</v>
      </c>
      <c r="B745" s="16" t="s">
        <v>35</v>
      </c>
      <c r="C745" s="16" t="s">
        <v>35</v>
      </c>
      <c r="D745" s="16" t="s">
        <v>35</v>
      </c>
      <c r="E745" s="16" t="s">
        <v>35</v>
      </c>
    </row>
    <row r="746" spans="1:5">
      <c r="A746" s="16" t="s">
        <v>35</v>
      </c>
      <c r="B746" s="16" t="s">
        <v>35</v>
      </c>
      <c r="C746" s="16" t="s">
        <v>35</v>
      </c>
      <c r="D746" s="16" t="s">
        <v>35</v>
      </c>
      <c r="E746" s="16" t="s">
        <v>35</v>
      </c>
    </row>
    <row r="747" spans="1:5">
      <c r="A747" s="16" t="s">
        <v>35</v>
      </c>
      <c r="B747" s="16" t="s">
        <v>35</v>
      </c>
      <c r="C747" s="16" t="s">
        <v>35</v>
      </c>
      <c r="D747" s="16" t="s">
        <v>35</v>
      </c>
      <c r="E747" s="16" t="s">
        <v>35</v>
      </c>
    </row>
    <row r="748" spans="1:5">
      <c r="A748" s="16" t="s">
        <v>35</v>
      </c>
      <c r="B748" s="16" t="s">
        <v>35</v>
      </c>
      <c r="C748" s="16" t="s">
        <v>35</v>
      </c>
      <c r="D748" s="16" t="s">
        <v>35</v>
      </c>
      <c r="E748" s="16" t="s">
        <v>35</v>
      </c>
    </row>
    <row r="749" spans="1:5">
      <c r="A749" s="16" t="s">
        <v>35</v>
      </c>
      <c r="B749" s="16" t="s">
        <v>35</v>
      </c>
      <c r="C749" s="16" t="s">
        <v>35</v>
      </c>
      <c r="D749" s="16" t="s">
        <v>35</v>
      </c>
      <c r="E749" s="16" t="s">
        <v>35</v>
      </c>
    </row>
    <row r="750" spans="1:5">
      <c r="A750" s="16" t="s">
        <v>35</v>
      </c>
      <c r="B750" s="16" t="s">
        <v>35</v>
      </c>
      <c r="C750" s="16" t="s">
        <v>35</v>
      </c>
      <c r="D750" s="16" t="s">
        <v>35</v>
      </c>
      <c r="E750" s="16" t="s">
        <v>35</v>
      </c>
    </row>
    <row r="751" spans="1:5">
      <c r="A751" s="16" t="s">
        <v>35</v>
      </c>
      <c r="B751" s="16" t="s">
        <v>35</v>
      </c>
      <c r="C751" s="16" t="s">
        <v>35</v>
      </c>
      <c r="D751" s="16" t="s">
        <v>35</v>
      </c>
      <c r="E751" s="16" t="s">
        <v>35</v>
      </c>
    </row>
    <row r="752" spans="1:5">
      <c r="A752" s="16" t="s">
        <v>35</v>
      </c>
      <c r="B752" s="16" t="s">
        <v>35</v>
      </c>
      <c r="C752" s="16" t="s">
        <v>35</v>
      </c>
      <c r="D752" s="16" t="s">
        <v>35</v>
      </c>
      <c r="E752" s="16" t="s">
        <v>35</v>
      </c>
    </row>
    <row r="753" spans="1:5">
      <c r="A753" s="16" t="s">
        <v>35</v>
      </c>
      <c r="B753" s="16" t="s">
        <v>35</v>
      </c>
      <c r="C753" s="16" t="s">
        <v>35</v>
      </c>
      <c r="D753" s="16" t="s">
        <v>35</v>
      </c>
      <c r="E753" s="16" t="s">
        <v>35</v>
      </c>
    </row>
    <row r="754" spans="1:5">
      <c r="A754" s="16" t="s">
        <v>35</v>
      </c>
      <c r="B754" s="16" t="s">
        <v>35</v>
      </c>
      <c r="C754" s="16" t="s">
        <v>35</v>
      </c>
      <c r="D754" s="16" t="s">
        <v>35</v>
      </c>
      <c r="E754" s="16" t="s">
        <v>35</v>
      </c>
    </row>
    <row r="755" spans="1:5">
      <c r="A755" s="16" t="s">
        <v>35</v>
      </c>
      <c r="B755" s="16" t="s">
        <v>35</v>
      </c>
      <c r="C755" s="16" t="s">
        <v>35</v>
      </c>
      <c r="D755" s="16" t="s">
        <v>35</v>
      </c>
      <c r="E755" s="16" t="s">
        <v>35</v>
      </c>
    </row>
    <row r="756" spans="1:5">
      <c r="A756" s="16" t="s">
        <v>35</v>
      </c>
      <c r="B756" s="16" t="s">
        <v>35</v>
      </c>
      <c r="C756" s="16" t="s">
        <v>35</v>
      </c>
      <c r="D756" s="16" t="s">
        <v>35</v>
      </c>
      <c r="E756" s="16" t="s">
        <v>35</v>
      </c>
    </row>
    <row r="757" spans="1:5">
      <c r="A757" s="16" t="s">
        <v>35</v>
      </c>
      <c r="B757" s="16" t="s">
        <v>35</v>
      </c>
      <c r="C757" s="16" t="s">
        <v>35</v>
      </c>
      <c r="D757" s="16" t="s">
        <v>35</v>
      </c>
      <c r="E757" s="16" t="s">
        <v>35</v>
      </c>
    </row>
    <row r="758" spans="1:5">
      <c r="A758" s="16" t="s">
        <v>35</v>
      </c>
      <c r="B758" s="16" t="s">
        <v>35</v>
      </c>
      <c r="C758" s="16" t="s">
        <v>35</v>
      </c>
      <c r="D758" s="16" t="s">
        <v>35</v>
      </c>
      <c r="E758" s="16" t="s">
        <v>35</v>
      </c>
    </row>
    <row r="759" spans="1:5">
      <c r="A759" s="16" t="s">
        <v>35</v>
      </c>
      <c r="B759" s="16" t="s">
        <v>35</v>
      </c>
      <c r="C759" s="16" t="s">
        <v>35</v>
      </c>
      <c r="D759" s="16" t="s">
        <v>35</v>
      </c>
      <c r="E759" s="16" t="s">
        <v>35</v>
      </c>
    </row>
    <row r="760" spans="1:5">
      <c r="A760" s="16" t="s">
        <v>35</v>
      </c>
      <c r="B760" s="16" t="s">
        <v>35</v>
      </c>
      <c r="C760" s="16" t="s">
        <v>35</v>
      </c>
      <c r="D760" s="16" t="s">
        <v>35</v>
      </c>
      <c r="E760" s="16" t="s">
        <v>35</v>
      </c>
    </row>
    <row r="761" spans="1:5">
      <c r="A761" s="16" t="s">
        <v>35</v>
      </c>
      <c r="B761" s="16" t="s">
        <v>35</v>
      </c>
      <c r="C761" s="16" t="s">
        <v>35</v>
      </c>
      <c r="D761" s="16" t="s">
        <v>35</v>
      </c>
      <c r="E761" s="16" t="s">
        <v>35</v>
      </c>
    </row>
    <row r="762" spans="1:5">
      <c r="A762" s="16" t="s">
        <v>35</v>
      </c>
      <c r="B762" s="16" t="s">
        <v>35</v>
      </c>
      <c r="C762" s="16" t="s">
        <v>35</v>
      </c>
      <c r="D762" s="16" t="s">
        <v>35</v>
      </c>
      <c r="E762" s="16" t="s">
        <v>35</v>
      </c>
    </row>
    <row r="763" spans="1:5">
      <c r="A763" s="16" t="s">
        <v>35</v>
      </c>
      <c r="B763" s="16" t="s">
        <v>35</v>
      </c>
      <c r="C763" s="16" t="s">
        <v>35</v>
      </c>
      <c r="D763" s="16" t="s">
        <v>35</v>
      </c>
      <c r="E763" s="16" t="s">
        <v>35</v>
      </c>
    </row>
    <row r="764" spans="1:5">
      <c r="A764" s="16" t="s">
        <v>35</v>
      </c>
      <c r="B764" s="16" t="s">
        <v>35</v>
      </c>
      <c r="C764" s="16" t="s">
        <v>35</v>
      </c>
      <c r="D764" s="16" t="s">
        <v>35</v>
      </c>
      <c r="E764" s="16" t="s">
        <v>35</v>
      </c>
    </row>
    <row r="765" spans="1:5">
      <c r="A765" s="16" t="s">
        <v>35</v>
      </c>
      <c r="B765" s="16" t="s">
        <v>35</v>
      </c>
      <c r="C765" s="16" t="s">
        <v>35</v>
      </c>
      <c r="D765" s="16" t="s">
        <v>35</v>
      </c>
      <c r="E765" s="16" t="s">
        <v>35</v>
      </c>
    </row>
    <row r="766" spans="1:5">
      <c r="A766" s="16" t="s">
        <v>35</v>
      </c>
      <c r="B766" s="16" t="s">
        <v>35</v>
      </c>
      <c r="C766" s="16" t="s">
        <v>35</v>
      </c>
      <c r="D766" s="16" t="s">
        <v>35</v>
      </c>
      <c r="E766" s="16" t="s">
        <v>35</v>
      </c>
    </row>
    <row r="767" spans="1:5">
      <c r="A767" s="16" t="s">
        <v>35</v>
      </c>
      <c r="B767" s="16" t="s">
        <v>35</v>
      </c>
      <c r="C767" s="16" t="s">
        <v>35</v>
      </c>
      <c r="D767" s="16" t="s">
        <v>35</v>
      </c>
      <c r="E767" s="16" t="s">
        <v>35</v>
      </c>
    </row>
    <row r="768" spans="1:5">
      <c r="A768" s="16" t="s">
        <v>35</v>
      </c>
      <c r="B768" s="16" t="s">
        <v>35</v>
      </c>
      <c r="C768" s="16" t="s">
        <v>35</v>
      </c>
      <c r="D768" s="16" t="s">
        <v>35</v>
      </c>
      <c r="E768" s="16" t="s">
        <v>35</v>
      </c>
    </row>
    <row r="769" spans="1:5">
      <c r="A769" s="16" t="s">
        <v>35</v>
      </c>
      <c r="B769" s="16" t="s">
        <v>35</v>
      </c>
      <c r="C769" s="16" t="s">
        <v>35</v>
      </c>
      <c r="D769" s="16" t="s">
        <v>35</v>
      </c>
      <c r="E769" s="16" t="s">
        <v>35</v>
      </c>
    </row>
    <row r="770" spans="1:5">
      <c r="A770" s="16" t="s">
        <v>35</v>
      </c>
      <c r="B770" s="16" t="s">
        <v>35</v>
      </c>
      <c r="C770" s="16" t="s">
        <v>35</v>
      </c>
      <c r="D770" s="16" t="s">
        <v>35</v>
      </c>
      <c r="E770" s="16" t="s">
        <v>35</v>
      </c>
    </row>
    <row r="771" spans="1:5">
      <c r="A771" s="16" t="s">
        <v>35</v>
      </c>
      <c r="B771" s="16" t="s">
        <v>35</v>
      </c>
      <c r="C771" s="16" t="s">
        <v>35</v>
      </c>
      <c r="D771" s="16" t="s">
        <v>35</v>
      </c>
      <c r="E771" s="16" t="s">
        <v>35</v>
      </c>
    </row>
    <row r="772" spans="1:5">
      <c r="A772" s="16" t="s">
        <v>35</v>
      </c>
      <c r="B772" s="16" t="s">
        <v>35</v>
      </c>
      <c r="C772" s="16" t="s">
        <v>35</v>
      </c>
      <c r="D772" s="16" t="s">
        <v>35</v>
      </c>
      <c r="E772" s="16" t="s">
        <v>35</v>
      </c>
    </row>
    <row r="773" spans="1:5">
      <c r="A773" s="16" t="s">
        <v>35</v>
      </c>
      <c r="B773" s="16" t="s">
        <v>35</v>
      </c>
      <c r="C773" s="16" t="s">
        <v>35</v>
      </c>
      <c r="D773" s="16" t="s">
        <v>35</v>
      </c>
      <c r="E773" s="16" t="s">
        <v>35</v>
      </c>
    </row>
    <row r="774" spans="1:5">
      <c r="A774" s="16" t="s">
        <v>35</v>
      </c>
      <c r="B774" s="16" t="s">
        <v>35</v>
      </c>
      <c r="C774" s="16" t="s">
        <v>35</v>
      </c>
      <c r="D774" s="16" t="s">
        <v>35</v>
      </c>
      <c r="E774" s="16" t="s">
        <v>35</v>
      </c>
    </row>
    <row r="775" spans="1:5">
      <c r="A775" s="16" t="s">
        <v>35</v>
      </c>
      <c r="B775" s="16" t="s">
        <v>35</v>
      </c>
      <c r="C775" s="16" t="s">
        <v>35</v>
      </c>
      <c r="D775" s="16" t="s">
        <v>35</v>
      </c>
      <c r="E775" s="16" t="s">
        <v>35</v>
      </c>
    </row>
    <row r="776" spans="1:5">
      <c r="A776" s="16" t="s">
        <v>35</v>
      </c>
      <c r="B776" s="16" t="s">
        <v>35</v>
      </c>
      <c r="C776" s="16" t="s">
        <v>35</v>
      </c>
      <c r="D776" s="16" t="s">
        <v>35</v>
      </c>
      <c r="E776" s="16" t="s">
        <v>35</v>
      </c>
    </row>
    <row r="777" spans="1:5">
      <c r="A777" s="16" t="s">
        <v>35</v>
      </c>
      <c r="B777" s="16" t="s">
        <v>35</v>
      </c>
      <c r="C777" s="16" t="s">
        <v>35</v>
      </c>
      <c r="D777" s="16" t="s">
        <v>35</v>
      </c>
      <c r="E777" s="16" t="s">
        <v>35</v>
      </c>
    </row>
    <row r="778" spans="1:5">
      <c r="A778" s="16" t="s">
        <v>35</v>
      </c>
      <c r="B778" s="16" t="s">
        <v>35</v>
      </c>
      <c r="C778" s="16" t="s">
        <v>35</v>
      </c>
      <c r="D778" s="16" t="s">
        <v>35</v>
      </c>
      <c r="E778" s="16" t="s">
        <v>35</v>
      </c>
    </row>
    <row r="779" spans="1:5">
      <c r="A779" s="16" t="s">
        <v>35</v>
      </c>
      <c r="B779" s="16" t="s">
        <v>35</v>
      </c>
      <c r="C779" s="16" t="s">
        <v>35</v>
      </c>
      <c r="D779" s="16" t="s">
        <v>35</v>
      </c>
      <c r="E779" s="16" t="s">
        <v>35</v>
      </c>
    </row>
    <row r="780" spans="1:5">
      <c r="A780" s="16" t="s">
        <v>35</v>
      </c>
      <c r="B780" s="16" t="s">
        <v>35</v>
      </c>
      <c r="C780" s="16" t="s">
        <v>35</v>
      </c>
      <c r="D780" s="16" t="s">
        <v>35</v>
      </c>
      <c r="E780" s="16" t="s">
        <v>35</v>
      </c>
    </row>
    <row r="781" spans="1:5">
      <c r="A781" s="16" t="s">
        <v>35</v>
      </c>
      <c r="B781" s="16" t="s">
        <v>35</v>
      </c>
      <c r="C781" s="16" t="s">
        <v>35</v>
      </c>
      <c r="D781" s="16" t="s">
        <v>35</v>
      </c>
      <c r="E781" s="16" t="s">
        <v>35</v>
      </c>
    </row>
    <row r="782" spans="1:5">
      <c r="A782" s="16" t="s">
        <v>35</v>
      </c>
      <c r="B782" s="16" t="s">
        <v>35</v>
      </c>
      <c r="C782" s="16" t="s">
        <v>35</v>
      </c>
      <c r="D782" s="16" t="s">
        <v>35</v>
      </c>
      <c r="E782" s="16" t="s">
        <v>35</v>
      </c>
    </row>
    <row r="783" spans="1:5">
      <c r="A783" s="16" t="s">
        <v>35</v>
      </c>
      <c r="B783" s="16" t="s">
        <v>35</v>
      </c>
      <c r="C783" s="16" t="s">
        <v>35</v>
      </c>
      <c r="D783" s="16" t="s">
        <v>35</v>
      </c>
      <c r="E783" s="16" t="s">
        <v>35</v>
      </c>
    </row>
    <row r="784" spans="1:5">
      <c r="A784" s="16" t="s">
        <v>35</v>
      </c>
      <c r="B784" s="16" t="s">
        <v>35</v>
      </c>
      <c r="C784" s="16" t="s">
        <v>35</v>
      </c>
      <c r="D784" s="16" t="s">
        <v>35</v>
      </c>
      <c r="E784" s="16" t="s">
        <v>35</v>
      </c>
    </row>
    <row r="785" spans="1:5">
      <c r="A785" s="16" t="s">
        <v>35</v>
      </c>
      <c r="B785" s="16" t="s">
        <v>35</v>
      </c>
      <c r="C785" s="16" t="s">
        <v>35</v>
      </c>
      <c r="D785" s="16" t="s">
        <v>35</v>
      </c>
      <c r="E785" s="16" t="s">
        <v>35</v>
      </c>
    </row>
    <row r="786" spans="1:5">
      <c r="A786" s="16" t="s">
        <v>35</v>
      </c>
      <c r="B786" s="16" t="s">
        <v>35</v>
      </c>
      <c r="C786" s="16" t="s">
        <v>35</v>
      </c>
      <c r="D786" s="16" t="s">
        <v>35</v>
      </c>
      <c r="E786" s="16" t="s">
        <v>35</v>
      </c>
    </row>
    <row r="787" spans="1:5">
      <c r="A787" s="16" t="s">
        <v>35</v>
      </c>
      <c r="B787" s="16" t="s">
        <v>35</v>
      </c>
      <c r="C787" s="16" t="s">
        <v>35</v>
      </c>
      <c r="D787" s="16" t="s">
        <v>35</v>
      </c>
      <c r="E787" s="16" t="s">
        <v>35</v>
      </c>
    </row>
    <row r="788" spans="1:5">
      <c r="A788" s="16" t="s">
        <v>35</v>
      </c>
      <c r="B788" s="16" t="s">
        <v>35</v>
      </c>
      <c r="C788" s="16" t="s">
        <v>35</v>
      </c>
      <c r="D788" s="16" t="s">
        <v>35</v>
      </c>
      <c r="E788" s="16" t="s">
        <v>35</v>
      </c>
    </row>
    <row r="789" spans="1:5">
      <c r="A789" s="16" t="s">
        <v>35</v>
      </c>
      <c r="B789" s="16" t="s">
        <v>35</v>
      </c>
      <c r="C789" s="16" t="s">
        <v>35</v>
      </c>
      <c r="D789" s="16" t="s">
        <v>35</v>
      </c>
      <c r="E789" s="16" t="s">
        <v>35</v>
      </c>
    </row>
    <row r="790" spans="1:5">
      <c r="A790" s="16" t="s">
        <v>35</v>
      </c>
      <c r="B790" s="16" t="s">
        <v>35</v>
      </c>
      <c r="C790" s="16" t="s">
        <v>35</v>
      </c>
      <c r="D790" s="16" t="s">
        <v>35</v>
      </c>
      <c r="E790" s="16" t="s">
        <v>35</v>
      </c>
    </row>
    <row r="791" spans="1:5">
      <c r="A791" s="16" t="s">
        <v>35</v>
      </c>
      <c r="B791" s="16" t="s">
        <v>35</v>
      </c>
      <c r="C791" s="16" t="s">
        <v>35</v>
      </c>
      <c r="D791" s="16" t="s">
        <v>35</v>
      </c>
      <c r="E791" s="16" t="s">
        <v>35</v>
      </c>
    </row>
    <row r="792" spans="1:5">
      <c r="A792" s="16" t="s">
        <v>35</v>
      </c>
      <c r="B792" s="16" t="s">
        <v>35</v>
      </c>
      <c r="C792" s="16" t="s">
        <v>35</v>
      </c>
      <c r="D792" s="16" t="s">
        <v>35</v>
      </c>
      <c r="E792" s="16" t="s">
        <v>35</v>
      </c>
    </row>
    <row r="793" spans="1:5">
      <c r="A793" s="16" t="s">
        <v>35</v>
      </c>
      <c r="B793" s="16" t="s">
        <v>35</v>
      </c>
      <c r="C793" s="16" t="s">
        <v>35</v>
      </c>
      <c r="D793" s="16" t="s">
        <v>35</v>
      </c>
      <c r="E793" s="16" t="s">
        <v>35</v>
      </c>
    </row>
    <row r="794" spans="1:5">
      <c r="A794" s="16" t="s">
        <v>35</v>
      </c>
      <c r="B794" s="16" t="s">
        <v>35</v>
      </c>
      <c r="C794" s="16" t="s">
        <v>35</v>
      </c>
      <c r="D794" s="16" t="s">
        <v>35</v>
      </c>
      <c r="E794" s="16" t="s">
        <v>35</v>
      </c>
    </row>
    <row r="795" spans="1:5">
      <c r="A795" s="16" t="s">
        <v>35</v>
      </c>
      <c r="B795" s="16" t="s">
        <v>35</v>
      </c>
      <c r="C795" s="16" t="s">
        <v>35</v>
      </c>
      <c r="D795" s="16" t="s">
        <v>35</v>
      </c>
      <c r="E795" s="16" t="s">
        <v>35</v>
      </c>
    </row>
    <row r="796" spans="1:5">
      <c r="A796" s="16" t="s">
        <v>35</v>
      </c>
      <c r="B796" s="16" t="s">
        <v>35</v>
      </c>
      <c r="C796" s="16" t="s">
        <v>35</v>
      </c>
      <c r="D796" s="16" t="s">
        <v>35</v>
      </c>
      <c r="E796" s="16" t="s">
        <v>35</v>
      </c>
    </row>
    <row r="797" spans="1:5">
      <c r="A797" s="16" t="s">
        <v>35</v>
      </c>
      <c r="B797" s="16" t="s">
        <v>35</v>
      </c>
      <c r="C797" s="16" t="s">
        <v>35</v>
      </c>
      <c r="D797" s="16" t="s">
        <v>35</v>
      </c>
      <c r="E797" s="16" t="s">
        <v>35</v>
      </c>
    </row>
    <row r="798" spans="1:5">
      <c r="A798" s="16" t="s">
        <v>35</v>
      </c>
      <c r="B798" s="16" t="s">
        <v>35</v>
      </c>
      <c r="C798" s="16" t="s">
        <v>35</v>
      </c>
      <c r="D798" s="16" t="s">
        <v>35</v>
      </c>
      <c r="E798" s="16" t="s">
        <v>35</v>
      </c>
    </row>
    <row r="799" spans="1:5">
      <c r="A799" s="16" t="s">
        <v>35</v>
      </c>
      <c r="B799" s="16" t="s">
        <v>35</v>
      </c>
      <c r="C799" s="16" t="s">
        <v>35</v>
      </c>
      <c r="D799" s="16" t="s">
        <v>35</v>
      </c>
      <c r="E799" s="16" t="s">
        <v>35</v>
      </c>
    </row>
    <row r="800" spans="1:5">
      <c r="A800" s="16" t="s">
        <v>35</v>
      </c>
      <c r="B800" s="16" t="s">
        <v>35</v>
      </c>
      <c r="C800" s="16" t="s">
        <v>35</v>
      </c>
      <c r="D800" s="16" t="s">
        <v>35</v>
      </c>
      <c r="E800" s="16" t="s">
        <v>35</v>
      </c>
    </row>
    <row r="801" spans="1:5">
      <c r="A801" s="16" t="s">
        <v>35</v>
      </c>
      <c r="B801" s="16" t="s">
        <v>35</v>
      </c>
      <c r="C801" s="16" t="s">
        <v>35</v>
      </c>
      <c r="D801" s="16" t="s">
        <v>35</v>
      </c>
      <c r="E801" s="16" t="s">
        <v>35</v>
      </c>
    </row>
    <row r="802" spans="1:5">
      <c r="A802" s="16" t="s">
        <v>35</v>
      </c>
      <c r="B802" s="16" t="s">
        <v>35</v>
      </c>
      <c r="C802" s="16" t="s">
        <v>35</v>
      </c>
      <c r="D802" s="16" t="s">
        <v>35</v>
      </c>
      <c r="E802" s="16" t="s">
        <v>35</v>
      </c>
    </row>
    <row r="803" spans="1:5">
      <c r="A803" s="16" t="s">
        <v>35</v>
      </c>
      <c r="B803" s="16" t="s">
        <v>35</v>
      </c>
      <c r="C803" s="16" t="s">
        <v>35</v>
      </c>
      <c r="D803" s="16" t="s">
        <v>35</v>
      </c>
      <c r="E803" s="16" t="s">
        <v>35</v>
      </c>
    </row>
    <row r="804" spans="1:5">
      <c r="A804" s="16" t="s">
        <v>35</v>
      </c>
      <c r="B804" s="16" t="s">
        <v>35</v>
      </c>
      <c r="C804" s="16" t="s">
        <v>35</v>
      </c>
      <c r="D804" s="16" t="s">
        <v>35</v>
      </c>
      <c r="E804" s="16" t="s">
        <v>35</v>
      </c>
    </row>
    <row r="805" spans="1:5">
      <c r="A805" s="16" t="s">
        <v>35</v>
      </c>
      <c r="B805" s="16" t="s">
        <v>35</v>
      </c>
      <c r="C805" s="16" t="s">
        <v>35</v>
      </c>
      <c r="D805" s="16" t="s">
        <v>35</v>
      </c>
      <c r="E805" s="16" t="s">
        <v>35</v>
      </c>
    </row>
    <row r="806" spans="1:5">
      <c r="A806" s="16" t="s">
        <v>35</v>
      </c>
      <c r="B806" s="16" t="s">
        <v>35</v>
      </c>
      <c r="C806" s="16" t="s">
        <v>35</v>
      </c>
      <c r="D806" s="16" t="s">
        <v>35</v>
      </c>
      <c r="E806" s="16" t="s">
        <v>35</v>
      </c>
    </row>
    <row r="807" spans="1:5">
      <c r="A807" s="16" t="s">
        <v>35</v>
      </c>
      <c r="B807" s="16" t="s">
        <v>35</v>
      </c>
      <c r="C807" s="16" t="s">
        <v>35</v>
      </c>
      <c r="D807" s="16" t="s">
        <v>35</v>
      </c>
      <c r="E807" s="16" t="s">
        <v>35</v>
      </c>
    </row>
    <row r="808" spans="1:5">
      <c r="A808" s="16" t="s">
        <v>35</v>
      </c>
      <c r="B808" s="16" t="s">
        <v>35</v>
      </c>
      <c r="C808" s="16" t="s">
        <v>35</v>
      </c>
      <c r="D808" s="16" t="s">
        <v>35</v>
      </c>
      <c r="E808" s="16" t="s">
        <v>35</v>
      </c>
    </row>
    <row r="809" spans="1:5">
      <c r="A809" s="16" t="s">
        <v>35</v>
      </c>
      <c r="B809" s="16" t="s">
        <v>35</v>
      </c>
      <c r="C809" s="16" t="s">
        <v>35</v>
      </c>
      <c r="D809" s="16" t="s">
        <v>35</v>
      </c>
      <c r="E809" s="16" t="s">
        <v>35</v>
      </c>
    </row>
    <row r="810" spans="1:5">
      <c r="A810" s="16" t="s">
        <v>35</v>
      </c>
      <c r="B810" s="16" t="s">
        <v>35</v>
      </c>
      <c r="C810" s="16" t="s">
        <v>35</v>
      </c>
      <c r="D810" s="16" t="s">
        <v>35</v>
      </c>
      <c r="E810" s="16" t="s">
        <v>35</v>
      </c>
    </row>
    <row r="811" spans="1:5">
      <c r="A811" s="16" t="s">
        <v>35</v>
      </c>
      <c r="B811" s="16" t="s">
        <v>35</v>
      </c>
      <c r="C811" s="16" t="s">
        <v>35</v>
      </c>
      <c r="D811" s="16" t="s">
        <v>35</v>
      </c>
      <c r="E811" s="16" t="s">
        <v>35</v>
      </c>
    </row>
    <row r="812" spans="1:5">
      <c r="A812" s="16" t="s">
        <v>35</v>
      </c>
      <c r="B812" s="16" t="s">
        <v>35</v>
      </c>
      <c r="C812" s="16" t="s">
        <v>35</v>
      </c>
      <c r="D812" s="16" t="s">
        <v>35</v>
      </c>
      <c r="E812" s="16" t="s">
        <v>35</v>
      </c>
    </row>
    <row r="813" spans="1:5">
      <c r="A813" s="16" t="s">
        <v>35</v>
      </c>
      <c r="B813" s="16" t="s">
        <v>35</v>
      </c>
      <c r="C813" s="16" t="s">
        <v>35</v>
      </c>
      <c r="D813" s="16" t="s">
        <v>35</v>
      </c>
      <c r="E813" s="16" t="s">
        <v>35</v>
      </c>
    </row>
    <row r="814" spans="1:5">
      <c r="A814" s="16" t="s">
        <v>35</v>
      </c>
      <c r="B814" s="16" t="s">
        <v>35</v>
      </c>
      <c r="C814" s="16" t="s">
        <v>35</v>
      </c>
      <c r="D814" s="16" t="s">
        <v>35</v>
      </c>
      <c r="E814" s="16" t="s">
        <v>35</v>
      </c>
    </row>
    <row r="815" spans="1:5">
      <c r="A815" s="16" t="s">
        <v>35</v>
      </c>
      <c r="B815" s="16" t="s">
        <v>35</v>
      </c>
      <c r="C815" s="16" t="s">
        <v>35</v>
      </c>
      <c r="D815" s="16" t="s">
        <v>35</v>
      </c>
      <c r="E815" s="16" t="s">
        <v>35</v>
      </c>
    </row>
    <row r="816" spans="1:5">
      <c r="A816" s="16" t="s">
        <v>35</v>
      </c>
      <c r="B816" s="16" t="s">
        <v>35</v>
      </c>
      <c r="C816" s="16" t="s">
        <v>35</v>
      </c>
      <c r="D816" s="16" t="s">
        <v>35</v>
      </c>
      <c r="E816" s="16" t="s">
        <v>35</v>
      </c>
    </row>
    <row r="817" spans="1:5">
      <c r="A817" s="16" t="s">
        <v>35</v>
      </c>
      <c r="B817" s="16" t="s">
        <v>35</v>
      </c>
      <c r="C817" s="16" t="s">
        <v>35</v>
      </c>
      <c r="D817" s="16" t="s">
        <v>35</v>
      </c>
      <c r="E817" s="16" t="s">
        <v>35</v>
      </c>
    </row>
    <row r="818" spans="1:5">
      <c r="A818" s="16" t="s">
        <v>35</v>
      </c>
      <c r="B818" s="16" t="s">
        <v>35</v>
      </c>
      <c r="C818" s="16" t="s">
        <v>35</v>
      </c>
      <c r="D818" s="16" t="s">
        <v>35</v>
      </c>
      <c r="E818" s="16" t="s">
        <v>35</v>
      </c>
    </row>
    <row r="819" spans="1:5">
      <c r="A819" s="16" t="s">
        <v>35</v>
      </c>
      <c r="B819" s="16" t="s">
        <v>35</v>
      </c>
      <c r="C819" s="16" t="s">
        <v>35</v>
      </c>
      <c r="D819" s="16" t="s">
        <v>35</v>
      </c>
      <c r="E819" s="16" t="s">
        <v>35</v>
      </c>
    </row>
    <row r="820" spans="1:5">
      <c r="A820" s="16" t="s">
        <v>35</v>
      </c>
      <c r="B820" s="16" t="s">
        <v>35</v>
      </c>
      <c r="C820" s="16" t="s">
        <v>35</v>
      </c>
      <c r="D820" s="16" t="s">
        <v>35</v>
      </c>
      <c r="E820" s="16" t="s">
        <v>35</v>
      </c>
    </row>
    <row r="821" spans="1:5">
      <c r="A821" s="16" t="s">
        <v>35</v>
      </c>
      <c r="B821" s="16" t="s">
        <v>35</v>
      </c>
      <c r="C821" s="16" t="s">
        <v>35</v>
      </c>
      <c r="D821" s="16" t="s">
        <v>35</v>
      </c>
      <c r="E821" s="16" t="s">
        <v>35</v>
      </c>
    </row>
    <row r="822" spans="1:5">
      <c r="A822" s="16" t="s">
        <v>35</v>
      </c>
      <c r="B822" s="16" t="s">
        <v>35</v>
      </c>
      <c r="C822" s="16" t="s">
        <v>35</v>
      </c>
      <c r="D822" s="16" t="s">
        <v>35</v>
      </c>
      <c r="E822" s="16" t="s">
        <v>35</v>
      </c>
    </row>
    <row r="823" spans="1:5">
      <c r="A823" s="16" t="s">
        <v>35</v>
      </c>
      <c r="B823" s="16" t="s">
        <v>35</v>
      </c>
      <c r="C823" s="16" t="s">
        <v>35</v>
      </c>
      <c r="D823" s="16" t="s">
        <v>35</v>
      </c>
      <c r="E823" s="16" t="s">
        <v>35</v>
      </c>
    </row>
    <row r="824" spans="1:5">
      <c r="A824" s="16" t="s">
        <v>35</v>
      </c>
      <c r="B824" s="16" t="s">
        <v>35</v>
      </c>
      <c r="C824" s="16" t="s">
        <v>35</v>
      </c>
      <c r="D824" s="16" t="s">
        <v>35</v>
      </c>
      <c r="E824" s="16" t="s">
        <v>35</v>
      </c>
    </row>
    <row r="825" spans="1:5">
      <c r="A825" s="16" t="s">
        <v>35</v>
      </c>
      <c r="B825" s="16" t="s">
        <v>35</v>
      </c>
      <c r="C825" s="16" t="s">
        <v>35</v>
      </c>
      <c r="D825" s="16" t="s">
        <v>35</v>
      </c>
      <c r="E825" s="16" t="s">
        <v>35</v>
      </c>
    </row>
    <row r="826" spans="1:5">
      <c r="A826" s="16" t="s">
        <v>35</v>
      </c>
      <c r="B826" s="16" t="s">
        <v>35</v>
      </c>
      <c r="C826" s="16" t="s">
        <v>35</v>
      </c>
      <c r="D826" s="16" t="s">
        <v>35</v>
      </c>
      <c r="E826" s="16" t="s">
        <v>35</v>
      </c>
    </row>
    <row r="827" spans="1:5">
      <c r="A827" s="16" t="s">
        <v>35</v>
      </c>
      <c r="B827" s="16" t="s">
        <v>35</v>
      </c>
      <c r="C827" s="16" t="s">
        <v>35</v>
      </c>
      <c r="D827" s="16" t="s">
        <v>35</v>
      </c>
      <c r="E827" s="16" t="s">
        <v>35</v>
      </c>
    </row>
    <row r="828" spans="1:5">
      <c r="A828" s="16" t="s">
        <v>35</v>
      </c>
      <c r="B828" s="16" t="s">
        <v>35</v>
      </c>
      <c r="C828" s="16" t="s">
        <v>35</v>
      </c>
      <c r="D828" s="16" t="s">
        <v>35</v>
      </c>
      <c r="E828" s="16" t="s">
        <v>35</v>
      </c>
    </row>
    <row r="829" spans="1:5">
      <c r="A829" s="16" t="s">
        <v>35</v>
      </c>
      <c r="B829" s="16" t="s">
        <v>35</v>
      </c>
      <c r="C829" s="16" t="s">
        <v>35</v>
      </c>
      <c r="D829" s="16" t="s">
        <v>35</v>
      </c>
      <c r="E829" s="16" t="s">
        <v>35</v>
      </c>
    </row>
    <row r="830" spans="1:5">
      <c r="A830" s="16" t="s">
        <v>35</v>
      </c>
      <c r="B830" s="16" t="s">
        <v>35</v>
      </c>
      <c r="C830" s="16" t="s">
        <v>35</v>
      </c>
      <c r="D830" s="16" t="s">
        <v>35</v>
      </c>
      <c r="E830" s="16" t="s">
        <v>35</v>
      </c>
    </row>
    <row r="831" spans="1:5">
      <c r="A831" s="16" t="s">
        <v>35</v>
      </c>
      <c r="B831" s="16" t="s">
        <v>35</v>
      </c>
      <c r="C831" s="16" t="s">
        <v>35</v>
      </c>
      <c r="D831" s="16" t="s">
        <v>35</v>
      </c>
      <c r="E831" s="16" t="s">
        <v>35</v>
      </c>
    </row>
    <row r="832" spans="1:5">
      <c r="A832" s="16" t="s">
        <v>35</v>
      </c>
      <c r="B832" s="16" t="s">
        <v>35</v>
      </c>
      <c r="C832" s="16" t="s">
        <v>35</v>
      </c>
      <c r="D832" s="16" t="s">
        <v>35</v>
      </c>
      <c r="E832" s="16" t="s">
        <v>35</v>
      </c>
    </row>
    <row r="833" spans="1:5">
      <c r="A833" s="16" t="s">
        <v>35</v>
      </c>
      <c r="B833" s="16" t="s">
        <v>35</v>
      </c>
      <c r="C833" s="16" t="s">
        <v>35</v>
      </c>
      <c r="D833" s="16" t="s">
        <v>35</v>
      </c>
      <c r="E833" s="16" t="s">
        <v>35</v>
      </c>
    </row>
    <row r="834" spans="1:5">
      <c r="A834" s="16" t="s">
        <v>35</v>
      </c>
      <c r="B834" s="16" t="s">
        <v>35</v>
      </c>
      <c r="C834" s="16" t="s">
        <v>35</v>
      </c>
      <c r="D834" s="16" t="s">
        <v>35</v>
      </c>
      <c r="E834" s="16" t="s">
        <v>35</v>
      </c>
    </row>
    <row r="835" spans="1:5">
      <c r="A835" s="16" t="s">
        <v>35</v>
      </c>
      <c r="B835" s="16" t="s">
        <v>35</v>
      </c>
      <c r="C835" s="16" t="s">
        <v>35</v>
      </c>
      <c r="D835" s="16" t="s">
        <v>35</v>
      </c>
      <c r="E835" s="16" t="s">
        <v>35</v>
      </c>
    </row>
    <row r="836" spans="1:5">
      <c r="A836" s="16" t="s">
        <v>35</v>
      </c>
      <c r="B836" s="16" t="s">
        <v>35</v>
      </c>
      <c r="C836" s="16" t="s">
        <v>35</v>
      </c>
      <c r="D836" s="16" t="s">
        <v>35</v>
      </c>
      <c r="E836" s="16" t="s">
        <v>35</v>
      </c>
    </row>
    <row r="837" spans="1:5">
      <c r="A837" s="16" t="s">
        <v>35</v>
      </c>
      <c r="B837" s="16" t="s">
        <v>35</v>
      </c>
      <c r="C837" s="16" t="s">
        <v>35</v>
      </c>
      <c r="D837" s="16" t="s">
        <v>35</v>
      </c>
      <c r="E837" s="16" t="s">
        <v>35</v>
      </c>
    </row>
    <row r="838" spans="1:5">
      <c r="A838" s="16" t="s">
        <v>35</v>
      </c>
      <c r="B838" s="16" t="s">
        <v>35</v>
      </c>
      <c r="C838" s="16" t="s">
        <v>35</v>
      </c>
      <c r="D838" s="16" t="s">
        <v>35</v>
      </c>
      <c r="E838" s="16" t="s">
        <v>35</v>
      </c>
    </row>
    <row r="839" spans="1:5">
      <c r="A839" s="16" t="s">
        <v>35</v>
      </c>
      <c r="B839" s="16" t="s">
        <v>35</v>
      </c>
      <c r="C839" s="16" t="s">
        <v>35</v>
      </c>
      <c r="D839" s="16" t="s">
        <v>35</v>
      </c>
      <c r="E839" s="16" t="s">
        <v>35</v>
      </c>
    </row>
    <row r="840" spans="1:5">
      <c r="A840" s="16" t="s">
        <v>35</v>
      </c>
      <c r="B840" s="16" t="s">
        <v>35</v>
      </c>
      <c r="C840" s="16" t="s">
        <v>35</v>
      </c>
      <c r="D840" s="16" t="s">
        <v>35</v>
      </c>
      <c r="E840" s="16" t="s">
        <v>35</v>
      </c>
    </row>
    <row r="841" spans="1:5">
      <c r="A841" s="16" t="s">
        <v>35</v>
      </c>
      <c r="B841" s="16" t="s">
        <v>35</v>
      </c>
      <c r="C841" s="16" t="s">
        <v>35</v>
      </c>
      <c r="D841" s="16" t="s">
        <v>35</v>
      </c>
      <c r="E841" s="16" t="s">
        <v>35</v>
      </c>
    </row>
    <row r="842" spans="1:5">
      <c r="A842" s="16" t="s">
        <v>35</v>
      </c>
      <c r="B842" s="16" t="s">
        <v>35</v>
      </c>
      <c r="C842" s="16" t="s">
        <v>35</v>
      </c>
      <c r="D842" s="16" t="s">
        <v>35</v>
      </c>
      <c r="E842" s="16" t="s">
        <v>35</v>
      </c>
    </row>
    <row r="843" spans="1:5">
      <c r="A843" s="16" t="s">
        <v>35</v>
      </c>
      <c r="B843" s="16" t="s">
        <v>35</v>
      </c>
      <c r="C843" s="16" t="s">
        <v>35</v>
      </c>
      <c r="D843" s="16" t="s">
        <v>35</v>
      </c>
      <c r="E843" s="16" t="s">
        <v>35</v>
      </c>
    </row>
    <row r="844" spans="1:5">
      <c r="A844" s="16" t="s">
        <v>35</v>
      </c>
      <c r="B844" s="16" t="s">
        <v>35</v>
      </c>
      <c r="C844" s="16" t="s">
        <v>35</v>
      </c>
      <c r="D844" s="16" t="s">
        <v>35</v>
      </c>
      <c r="E844" s="16" t="s">
        <v>35</v>
      </c>
    </row>
    <row r="845" spans="1:5">
      <c r="A845" s="16" t="s">
        <v>35</v>
      </c>
      <c r="B845" s="16" t="s">
        <v>35</v>
      </c>
      <c r="C845" s="16" t="s">
        <v>35</v>
      </c>
      <c r="D845" s="16" t="s">
        <v>35</v>
      </c>
      <c r="E845" s="16" t="s">
        <v>35</v>
      </c>
    </row>
    <row r="846" spans="1:5">
      <c r="A846" s="16" t="s">
        <v>35</v>
      </c>
      <c r="B846" s="16" t="s">
        <v>35</v>
      </c>
      <c r="C846" s="16" t="s">
        <v>35</v>
      </c>
      <c r="D846" s="16" t="s">
        <v>35</v>
      </c>
      <c r="E846" s="16" t="s">
        <v>35</v>
      </c>
    </row>
    <row r="847" spans="1:5">
      <c r="A847" s="16" t="s">
        <v>35</v>
      </c>
      <c r="B847" s="16" t="s">
        <v>35</v>
      </c>
      <c r="C847" s="16" t="s">
        <v>35</v>
      </c>
      <c r="D847" s="16" t="s">
        <v>35</v>
      </c>
      <c r="E847" s="16" t="s">
        <v>35</v>
      </c>
    </row>
    <row r="848" spans="1:5">
      <c r="A848" s="16" t="s">
        <v>35</v>
      </c>
      <c r="B848" s="16" t="s">
        <v>35</v>
      </c>
      <c r="C848" s="16" t="s">
        <v>35</v>
      </c>
      <c r="D848" s="16" t="s">
        <v>35</v>
      </c>
      <c r="E848" s="16" t="s">
        <v>35</v>
      </c>
    </row>
    <row r="849" spans="1:5">
      <c r="A849" s="16" t="s">
        <v>35</v>
      </c>
      <c r="B849" s="16" t="s">
        <v>35</v>
      </c>
      <c r="C849" s="16" t="s">
        <v>35</v>
      </c>
      <c r="D849" s="16" t="s">
        <v>35</v>
      </c>
      <c r="E849" s="16" t="s">
        <v>35</v>
      </c>
    </row>
    <row r="850" spans="1:5">
      <c r="A850" s="16" t="s">
        <v>35</v>
      </c>
      <c r="B850" s="16" t="s">
        <v>35</v>
      </c>
      <c r="C850" s="16" t="s">
        <v>35</v>
      </c>
      <c r="D850" s="16" t="s">
        <v>35</v>
      </c>
      <c r="E850" s="16" t="s">
        <v>35</v>
      </c>
    </row>
    <row r="851" spans="1:5">
      <c r="A851" s="16" t="s">
        <v>35</v>
      </c>
      <c r="B851" s="16" t="s">
        <v>35</v>
      </c>
      <c r="C851" s="16" t="s">
        <v>35</v>
      </c>
      <c r="D851" s="16" t="s">
        <v>35</v>
      </c>
      <c r="E851" s="16" t="s">
        <v>35</v>
      </c>
    </row>
    <row r="852" spans="1:5">
      <c r="A852" s="16" t="s">
        <v>35</v>
      </c>
      <c r="B852" s="16" t="s">
        <v>35</v>
      </c>
      <c r="C852" s="16" t="s">
        <v>35</v>
      </c>
      <c r="D852" s="16" t="s">
        <v>35</v>
      </c>
      <c r="E852" s="16" t="s">
        <v>35</v>
      </c>
    </row>
    <row r="853" spans="1:5">
      <c r="A853" s="16" t="s">
        <v>35</v>
      </c>
      <c r="B853" s="16" t="s">
        <v>35</v>
      </c>
      <c r="C853" s="16" t="s">
        <v>35</v>
      </c>
      <c r="D853" s="16" t="s">
        <v>35</v>
      </c>
      <c r="E853" s="16" t="s">
        <v>35</v>
      </c>
    </row>
    <row r="854" spans="1:5">
      <c r="A854" s="16" t="s">
        <v>35</v>
      </c>
      <c r="B854" s="16" t="s">
        <v>35</v>
      </c>
      <c r="C854" s="16" t="s">
        <v>35</v>
      </c>
      <c r="D854" s="16" t="s">
        <v>35</v>
      </c>
      <c r="E854" s="16" t="s">
        <v>35</v>
      </c>
    </row>
    <row r="855" spans="1:5">
      <c r="A855" s="16" t="s">
        <v>35</v>
      </c>
      <c r="B855" s="16" t="s">
        <v>35</v>
      </c>
      <c r="C855" s="16" t="s">
        <v>35</v>
      </c>
      <c r="D855" s="16" t="s">
        <v>35</v>
      </c>
      <c r="E855" s="16" t="s">
        <v>35</v>
      </c>
    </row>
    <row r="856" spans="1:5">
      <c r="A856" s="16" t="s">
        <v>35</v>
      </c>
      <c r="B856" s="16" t="s">
        <v>35</v>
      </c>
      <c r="C856" s="16" t="s">
        <v>35</v>
      </c>
      <c r="D856" s="16" t="s">
        <v>35</v>
      </c>
      <c r="E856" s="16" t="s">
        <v>35</v>
      </c>
    </row>
    <row r="857" spans="1:5">
      <c r="A857" s="16" t="s">
        <v>35</v>
      </c>
      <c r="B857" s="16" t="s">
        <v>35</v>
      </c>
      <c r="C857" s="16" t="s">
        <v>35</v>
      </c>
      <c r="D857" s="16" t="s">
        <v>35</v>
      </c>
      <c r="E857" s="16" t="s">
        <v>35</v>
      </c>
    </row>
    <row r="858" spans="1:5">
      <c r="A858" s="16" t="s">
        <v>35</v>
      </c>
      <c r="B858" s="16" t="s">
        <v>35</v>
      </c>
      <c r="C858" s="16" t="s">
        <v>35</v>
      </c>
      <c r="D858" s="16" t="s">
        <v>35</v>
      </c>
      <c r="E858" s="16" t="s">
        <v>35</v>
      </c>
    </row>
    <row r="859" spans="1:5">
      <c r="A859" s="16" t="s">
        <v>35</v>
      </c>
      <c r="B859" s="16" t="s">
        <v>35</v>
      </c>
      <c r="C859" s="16" t="s">
        <v>35</v>
      </c>
      <c r="D859" s="16" t="s">
        <v>35</v>
      </c>
      <c r="E859" s="16" t="s">
        <v>35</v>
      </c>
    </row>
    <row r="860" spans="1:5">
      <c r="A860" s="16" t="s">
        <v>35</v>
      </c>
      <c r="B860" s="16" t="s">
        <v>35</v>
      </c>
      <c r="C860" s="16" t="s">
        <v>35</v>
      </c>
      <c r="D860" s="16" t="s">
        <v>35</v>
      </c>
      <c r="E860" s="16" t="s">
        <v>35</v>
      </c>
    </row>
    <row r="861" spans="1:5">
      <c r="A861" s="16" t="s">
        <v>35</v>
      </c>
      <c r="B861" s="16" t="s">
        <v>35</v>
      </c>
      <c r="C861" s="16" t="s">
        <v>35</v>
      </c>
      <c r="D861" s="16" t="s">
        <v>35</v>
      </c>
      <c r="E861" s="16" t="s">
        <v>35</v>
      </c>
    </row>
    <row r="862" spans="1:5">
      <c r="A862" s="16" t="s">
        <v>35</v>
      </c>
      <c r="B862" s="16" t="s">
        <v>35</v>
      </c>
      <c r="C862" s="16" t="s">
        <v>35</v>
      </c>
      <c r="D862" s="16" t="s">
        <v>35</v>
      </c>
      <c r="E862" s="16" t="s">
        <v>35</v>
      </c>
    </row>
    <row r="863" spans="1:5">
      <c r="A863" s="16" t="s">
        <v>35</v>
      </c>
      <c r="B863" s="16" t="s">
        <v>35</v>
      </c>
      <c r="C863" s="16" t="s">
        <v>35</v>
      </c>
      <c r="D863" s="16" t="s">
        <v>35</v>
      </c>
      <c r="E863" s="16" t="s">
        <v>35</v>
      </c>
    </row>
    <row r="864" spans="1:5">
      <c r="A864" s="16" t="s">
        <v>35</v>
      </c>
      <c r="B864" s="16" t="s">
        <v>35</v>
      </c>
      <c r="C864" s="16" t="s">
        <v>35</v>
      </c>
      <c r="D864" s="16" t="s">
        <v>35</v>
      </c>
      <c r="E864" s="16" t="s">
        <v>35</v>
      </c>
    </row>
    <row r="865" spans="1:5">
      <c r="A865" s="16" t="s">
        <v>35</v>
      </c>
      <c r="B865" s="16" t="s">
        <v>35</v>
      </c>
      <c r="C865" s="16" t="s">
        <v>35</v>
      </c>
      <c r="D865" s="16" t="s">
        <v>35</v>
      </c>
      <c r="E865" s="16" t="s">
        <v>35</v>
      </c>
    </row>
    <row r="866" spans="1:5">
      <c r="A866" s="16" t="s">
        <v>35</v>
      </c>
      <c r="B866" s="16" t="s">
        <v>35</v>
      </c>
      <c r="C866" s="16" t="s">
        <v>35</v>
      </c>
      <c r="D866" s="16" t="s">
        <v>35</v>
      </c>
      <c r="E866" s="16" t="s">
        <v>35</v>
      </c>
    </row>
    <row r="867" spans="1:5">
      <c r="A867" s="16" t="s">
        <v>35</v>
      </c>
      <c r="B867" s="16" t="s">
        <v>35</v>
      </c>
      <c r="C867" s="16" t="s">
        <v>35</v>
      </c>
      <c r="D867" s="16" t="s">
        <v>35</v>
      </c>
      <c r="E867" s="16" t="s">
        <v>35</v>
      </c>
    </row>
    <row r="868" spans="1:5">
      <c r="A868" s="16" t="s">
        <v>35</v>
      </c>
      <c r="B868" s="16" t="s">
        <v>35</v>
      </c>
      <c r="C868" s="16" t="s">
        <v>35</v>
      </c>
      <c r="D868" s="16" t="s">
        <v>35</v>
      </c>
      <c r="E868" s="16" t="s">
        <v>35</v>
      </c>
    </row>
    <row r="869" spans="1:5">
      <c r="A869" s="16" t="s">
        <v>35</v>
      </c>
      <c r="B869" s="16" t="s">
        <v>35</v>
      </c>
      <c r="C869" s="16" t="s">
        <v>35</v>
      </c>
      <c r="D869" s="16" t="s">
        <v>35</v>
      </c>
      <c r="E869" s="16" t="s">
        <v>35</v>
      </c>
    </row>
    <row r="870" spans="1:5">
      <c r="A870" s="16" t="s">
        <v>35</v>
      </c>
      <c r="B870" s="16" t="s">
        <v>35</v>
      </c>
      <c r="C870" s="16" t="s">
        <v>35</v>
      </c>
      <c r="D870" s="16" t="s">
        <v>35</v>
      </c>
      <c r="E870" s="16" t="s">
        <v>35</v>
      </c>
    </row>
    <row r="871" spans="1:5">
      <c r="A871" s="16" t="s">
        <v>35</v>
      </c>
      <c r="B871" s="16" t="s">
        <v>35</v>
      </c>
      <c r="C871" s="16" t="s">
        <v>35</v>
      </c>
      <c r="D871" s="16" t="s">
        <v>35</v>
      </c>
      <c r="E871" s="16" t="s">
        <v>35</v>
      </c>
    </row>
    <row r="872" spans="1:5">
      <c r="A872" s="16" t="s">
        <v>35</v>
      </c>
      <c r="B872" s="16" t="s">
        <v>35</v>
      </c>
      <c r="C872" s="16" t="s">
        <v>35</v>
      </c>
      <c r="D872" s="16" t="s">
        <v>35</v>
      </c>
      <c r="E872" s="16" t="s">
        <v>35</v>
      </c>
    </row>
    <row r="873" spans="1:5">
      <c r="A873" s="16" t="s">
        <v>35</v>
      </c>
      <c r="B873" s="16" t="s">
        <v>35</v>
      </c>
      <c r="C873" s="16" t="s">
        <v>35</v>
      </c>
      <c r="D873" s="16" t="s">
        <v>35</v>
      </c>
      <c r="E873" s="16" t="s">
        <v>35</v>
      </c>
    </row>
    <row r="874" spans="1:5">
      <c r="A874" s="16" t="s">
        <v>35</v>
      </c>
      <c r="B874" s="16" t="s">
        <v>35</v>
      </c>
      <c r="C874" s="16" t="s">
        <v>35</v>
      </c>
      <c r="D874" s="16" t="s">
        <v>35</v>
      </c>
      <c r="E874" s="16" t="s">
        <v>35</v>
      </c>
    </row>
    <row r="875" spans="1:5">
      <c r="A875" s="16" t="s">
        <v>35</v>
      </c>
      <c r="B875" s="16" t="s">
        <v>35</v>
      </c>
      <c r="C875" s="16" t="s">
        <v>35</v>
      </c>
      <c r="D875" s="16" t="s">
        <v>35</v>
      </c>
      <c r="E875" s="16" t="s">
        <v>35</v>
      </c>
    </row>
    <row r="876" spans="1:5">
      <c r="A876" s="16" t="s">
        <v>35</v>
      </c>
      <c r="B876" s="16" t="s">
        <v>35</v>
      </c>
      <c r="C876" s="16" t="s">
        <v>35</v>
      </c>
      <c r="D876" s="16" t="s">
        <v>35</v>
      </c>
      <c r="E876" s="16" t="s">
        <v>35</v>
      </c>
    </row>
    <row r="877" spans="1:5">
      <c r="A877" s="16" t="s">
        <v>35</v>
      </c>
      <c r="B877" s="16" t="s">
        <v>35</v>
      </c>
      <c r="C877" s="16" t="s">
        <v>35</v>
      </c>
      <c r="D877" s="16" t="s">
        <v>35</v>
      </c>
      <c r="E877" s="16" t="s">
        <v>35</v>
      </c>
    </row>
    <row r="878" spans="1:5">
      <c r="A878" s="16" t="s">
        <v>35</v>
      </c>
      <c r="B878" s="16" t="s">
        <v>35</v>
      </c>
      <c r="C878" s="16" t="s">
        <v>35</v>
      </c>
      <c r="D878" s="16" t="s">
        <v>35</v>
      </c>
      <c r="E878" s="16" t="s">
        <v>35</v>
      </c>
    </row>
    <row r="879" spans="1:5">
      <c r="A879" s="16" t="s">
        <v>35</v>
      </c>
      <c r="B879" s="16" t="s">
        <v>35</v>
      </c>
      <c r="C879" s="16" t="s">
        <v>35</v>
      </c>
      <c r="D879" s="16" t="s">
        <v>35</v>
      </c>
      <c r="E879" s="16" t="s">
        <v>35</v>
      </c>
    </row>
    <row r="880" spans="1:5">
      <c r="A880" s="16" t="s">
        <v>35</v>
      </c>
      <c r="B880" s="16" t="s">
        <v>35</v>
      </c>
      <c r="C880" s="16" t="s">
        <v>35</v>
      </c>
      <c r="D880" s="16" t="s">
        <v>35</v>
      </c>
      <c r="E880" s="16" t="s">
        <v>35</v>
      </c>
    </row>
    <row r="881" spans="1:5">
      <c r="A881" s="16" t="s">
        <v>35</v>
      </c>
      <c r="B881" s="16" t="s">
        <v>35</v>
      </c>
      <c r="C881" s="16" t="s">
        <v>35</v>
      </c>
      <c r="D881" s="16" t="s">
        <v>35</v>
      </c>
      <c r="E881" s="16" t="s">
        <v>35</v>
      </c>
    </row>
    <row r="882" spans="1:5">
      <c r="A882" s="16" t="s">
        <v>35</v>
      </c>
      <c r="B882" s="16" t="s">
        <v>35</v>
      </c>
      <c r="C882" s="16" t="s">
        <v>35</v>
      </c>
      <c r="D882" s="16" t="s">
        <v>35</v>
      </c>
      <c r="E882" s="16" t="s">
        <v>35</v>
      </c>
    </row>
    <row r="883" spans="1:5">
      <c r="A883" s="16" t="s">
        <v>35</v>
      </c>
      <c r="B883" s="16" t="s">
        <v>35</v>
      </c>
      <c r="C883" s="16" t="s">
        <v>35</v>
      </c>
      <c r="D883" s="16" t="s">
        <v>35</v>
      </c>
      <c r="E883" s="16" t="s">
        <v>35</v>
      </c>
    </row>
    <row r="884" spans="1:5">
      <c r="A884" s="16" t="s">
        <v>35</v>
      </c>
      <c r="B884" s="16" t="s">
        <v>35</v>
      </c>
      <c r="C884" s="16" t="s">
        <v>35</v>
      </c>
      <c r="D884" s="16" t="s">
        <v>35</v>
      </c>
      <c r="E884" s="16" t="s">
        <v>35</v>
      </c>
    </row>
    <row r="885" spans="1:5">
      <c r="A885" s="16" t="s">
        <v>35</v>
      </c>
      <c r="B885" s="16" t="s">
        <v>35</v>
      </c>
      <c r="C885" s="16" t="s">
        <v>35</v>
      </c>
      <c r="D885" s="16" t="s">
        <v>35</v>
      </c>
      <c r="E885" s="16" t="s">
        <v>35</v>
      </c>
    </row>
    <row r="886" spans="1:5">
      <c r="A886" s="16" t="s">
        <v>35</v>
      </c>
      <c r="B886" s="16" t="s">
        <v>35</v>
      </c>
      <c r="C886" s="16" t="s">
        <v>35</v>
      </c>
      <c r="D886" s="16" t="s">
        <v>35</v>
      </c>
      <c r="E886" s="16" t="s">
        <v>35</v>
      </c>
    </row>
    <row r="887" spans="1:5">
      <c r="A887" s="16" t="s">
        <v>35</v>
      </c>
      <c r="B887" s="16" t="s">
        <v>35</v>
      </c>
      <c r="C887" s="16" t="s">
        <v>35</v>
      </c>
      <c r="D887" s="16" t="s">
        <v>35</v>
      </c>
      <c r="E887" s="16" t="s">
        <v>35</v>
      </c>
    </row>
    <row r="888" spans="1:5">
      <c r="A888" s="16" t="s">
        <v>35</v>
      </c>
      <c r="B888" s="16" t="s">
        <v>35</v>
      </c>
      <c r="C888" s="16" t="s">
        <v>35</v>
      </c>
      <c r="D888" s="16" t="s">
        <v>35</v>
      </c>
      <c r="E888" s="16" t="s">
        <v>35</v>
      </c>
    </row>
    <row r="889" spans="1:5">
      <c r="A889" s="16" t="s">
        <v>35</v>
      </c>
      <c r="B889" s="16" t="s">
        <v>35</v>
      </c>
      <c r="C889" s="16" t="s">
        <v>35</v>
      </c>
      <c r="D889" s="16" t="s">
        <v>35</v>
      </c>
      <c r="E889" s="16" t="s">
        <v>35</v>
      </c>
    </row>
    <row r="890" spans="1:5">
      <c r="A890" s="16" t="s">
        <v>35</v>
      </c>
      <c r="B890" s="16" t="s">
        <v>35</v>
      </c>
      <c r="C890" s="16" t="s">
        <v>35</v>
      </c>
      <c r="D890" s="16" t="s">
        <v>35</v>
      </c>
      <c r="E890" s="16" t="s">
        <v>35</v>
      </c>
    </row>
    <row r="891" spans="1:5">
      <c r="A891" s="16" t="s">
        <v>35</v>
      </c>
      <c r="B891" s="16" t="s">
        <v>35</v>
      </c>
      <c r="C891" s="16" t="s">
        <v>35</v>
      </c>
      <c r="D891" s="16" t="s">
        <v>35</v>
      </c>
      <c r="E891" s="16" t="s">
        <v>35</v>
      </c>
    </row>
    <row r="892" spans="1:5">
      <c r="A892" s="16" t="s">
        <v>35</v>
      </c>
      <c r="B892" s="16" t="s">
        <v>35</v>
      </c>
      <c r="C892" s="16" t="s">
        <v>35</v>
      </c>
      <c r="D892" s="16" t="s">
        <v>35</v>
      </c>
      <c r="E892" s="16" t="s">
        <v>35</v>
      </c>
    </row>
    <row r="893" spans="1:5">
      <c r="A893" s="16" t="s">
        <v>35</v>
      </c>
      <c r="B893" s="16" t="s">
        <v>35</v>
      </c>
      <c r="C893" s="16" t="s">
        <v>35</v>
      </c>
      <c r="D893" s="16" t="s">
        <v>35</v>
      </c>
      <c r="E893" s="16" t="s">
        <v>35</v>
      </c>
    </row>
    <row r="894" spans="1:5">
      <c r="A894" s="16" t="s">
        <v>35</v>
      </c>
      <c r="B894" s="16" t="s">
        <v>35</v>
      </c>
      <c r="C894" s="16" t="s">
        <v>35</v>
      </c>
      <c r="D894" s="16" t="s">
        <v>35</v>
      </c>
      <c r="E894" s="16" t="s">
        <v>35</v>
      </c>
    </row>
    <row r="895" spans="1:5">
      <c r="A895" s="16" t="s">
        <v>35</v>
      </c>
      <c r="B895" s="16" t="s">
        <v>35</v>
      </c>
      <c r="C895" s="16" t="s">
        <v>35</v>
      </c>
      <c r="D895" s="16" t="s">
        <v>35</v>
      </c>
      <c r="E895" s="16" t="s">
        <v>35</v>
      </c>
    </row>
    <row r="896" spans="1:5">
      <c r="A896" s="16" t="s">
        <v>35</v>
      </c>
      <c r="B896" s="16" t="s">
        <v>35</v>
      </c>
      <c r="C896" s="16" t="s">
        <v>35</v>
      </c>
      <c r="D896" s="16" t="s">
        <v>35</v>
      </c>
      <c r="E896" s="16" t="s">
        <v>35</v>
      </c>
    </row>
    <row r="897" spans="1:5">
      <c r="A897" s="16" t="s">
        <v>35</v>
      </c>
      <c r="B897" s="16" t="s">
        <v>35</v>
      </c>
      <c r="C897" s="16" t="s">
        <v>35</v>
      </c>
      <c r="D897" s="16" t="s">
        <v>35</v>
      </c>
      <c r="E897" s="16" t="s">
        <v>35</v>
      </c>
    </row>
    <row r="898" spans="1:5">
      <c r="A898" s="16" t="s">
        <v>35</v>
      </c>
      <c r="B898" s="16" t="s">
        <v>35</v>
      </c>
      <c r="C898" s="16" t="s">
        <v>35</v>
      </c>
      <c r="D898" s="16" t="s">
        <v>35</v>
      </c>
      <c r="E898" s="16" t="s">
        <v>35</v>
      </c>
    </row>
    <row r="899" spans="1:5">
      <c r="A899" s="16" t="s">
        <v>35</v>
      </c>
      <c r="B899" s="16" t="s">
        <v>35</v>
      </c>
      <c r="C899" s="16" t="s">
        <v>35</v>
      </c>
      <c r="D899" s="16" t="s">
        <v>35</v>
      </c>
      <c r="E899" s="16" t="s">
        <v>35</v>
      </c>
    </row>
    <row r="900" spans="1:5">
      <c r="A900" s="16" t="s">
        <v>35</v>
      </c>
      <c r="B900" s="16" t="s">
        <v>35</v>
      </c>
      <c r="C900" s="16" t="s">
        <v>35</v>
      </c>
      <c r="D900" s="16" t="s">
        <v>35</v>
      </c>
      <c r="E900" s="16" t="s">
        <v>35</v>
      </c>
    </row>
    <row r="901" spans="1:5">
      <c r="A901" s="16" t="s">
        <v>35</v>
      </c>
      <c r="B901" s="16" t="s">
        <v>35</v>
      </c>
      <c r="C901" s="16" t="s">
        <v>35</v>
      </c>
      <c r="D901" s="16" t="s">
        <v>35</v>
      </c>
      <c r="E901" s="16" t="s">
        <v>35</v>
      </c>
    </row>
    <row r="902" spans="1:5">
      <c r="A902" s="16" t="s">
        <v>35</v>
      </c>
      <c r="B902" s="16" t="s">
        <v>35</v>
      </c>
      <c r="C902" s="16" t="s">
        <v>35</v>
      </c>
      <c r="D902" s="16" t="s">
        <v>35</v>
      </c>
      <c r="E902" s="16" t="s">
        <v>35</v>
      </c>
    </row>
    <row r="903" spans="1:5">
      <c r="A903" s="16" t="s">
        <v>35</v>
      </c>
      <c r="B903" s="16" t="s">
        <v>35</v>
      </c>
      <c r="C903" s="16" t="s">
        <v>35</v>
      </c>
      <c r="D903" s="16" t="s">
        <v>35</v>
      </c>
      <c r="E903" s="16" t="s">
        <v>35</v>
      </c>
    </row>
    <row r="904" spans="1:5">
      <c r="A904" s="16" t="s">
        <v>35</v>
      </c>
      <c r="B904" s="16" t="s">
        <v>35</v>
      </c>
      <c r="C904" s="16" t="s">
        <v>35</v>
      </c>
      <c r="D904" s="16" t="s">
        <v>35</v>
      </c>
      <c r="E904" s="16" t="s">
        <v>35</v>
      </c>
    </row>
    <row r="905" spans="1:5">
      <c r="A905" s="16" t="s">
        <v>35</v>
      </c>
      <c r="B905" s="16" t="s">
        <v>35</v>
      </c>
      <c r="C905" s="16" t="s">
        <v>35</v>
      </c>
      <c r="D905" s="16" t="s">
        <v>35</v>
      </c>
      <c r="E905" s="16" t="s">
        <v>35</v>
      </c>
    </row>
    <row r="906" spans="1:5">
      <c r="A906" s="16" t="s">
        <v>35</v>
      </c>
      <c r="B906" s="16" t="s">
        <v>35</v>
      </c>
      <c r="C906" s="16" t="s">
        <v>35</v>
      </c>
      <c r="D906" s="16" t="s">
        <v>35</v>
      </c>
      <c r="E906" s="16" t="s">
        <v>35</v>
      </c>
    </row>
    <row r="907" spans="1:5">
      <c r="A907" s="16" t="s">
        <v>35</v>
      </c>
      <c r="B907" s="16" t="s">
        <v>35</v>
      </c>
      <c r="C907" s="16" t="s">
        <v>35</v>
      </c>
      <c r="D907" s="16" t="s">
        <v>35</v>
      </c>
      <c r="E907" s="16" t="s">
        <v>35</v>
      </c>
    </row>
    <row r="908" spans="1:5">
      <c r="A908" s="16" t="s">
        <v>35</v>
      </c>
      <c r="B908" s="16" t="s">
        <v>35</v>
      </c>
      <c r="C908" s="16" t="s">
        <v>35</v>
      </c>
      <c r="D908" s="16" t="s">
        <v>35</v>
      </c>
      <c r="E908" s="16" t="s">
        <v>35</v>
      </c>
    </row>
    <row r="909" spans="1:5">
      <c r="A909" s="16" t="s">
        <v>35</v>
      </c>
      <c r="B909" s="16" t="s">
        <v>35</v>
      </c>
      <c r="C909" s="16" t="s">
        <v>35</v>
      </c>
      <c r="D909" s="16" t="s">
        <v>35</v>
      </c>
      <c r="E909" s="16" t="s">
        <v>35</v>
      </c>
    </row>
    <row r="910" spans="1:5">
      <c r="A910" s="16" t="s">
        <v>35</v>
      </c>
      <c r="B910" s="16" t="s">
        <v>35</v>
      </c>
      <c r="C910" s="16" t="s">
        <v>35</v>
      </c>
      <c r="D910" s="16" t="s">
        <v>35</v>
      </c>
      <c r="E910" s="16" t="s">
        <v>35</v>
      </c>
    </row>
    <row r="911" spans="1:5">
      <c r="A911" s="16" t="s">
        <v>35</v>
      </c>
      <c r="B911" s="16" t="s">
        <v>35</v>
      </c>
      <c r="C911" s="16" t="s">
        <v>35</v>
      </c>
      <c r="D911" s="16" t="s">
        <v>35</v>
      </c>
      <c r="E911" s="16" t="s">
        <v>35</v>
      </c>
    </row>
    <row r="912" spans="1:5">
      <c r="A912" s="16" t="s">
        <v>35</v>
      </c>
      <c r="B912" s="16" t="s">
        <v>35</v>
      </c>
      <c r="C912" s="16" t="s">
        <v>35</v>
      </c>
      <c r="D912" s="16" t="s">
        <v>35</v>
      </c>
      <c r="E912" s="16" t="s">
        <v>35</v>
      </c>
    </row>
    <row r="913" spans="1:5">
      <c r="A913" s="16" t="s">
        <v>35</v>
      </c>
      <c r="B913" s="16" t="s">
        <v>35</v>
      </c>
      <c r="C913" s="16" t="s">
        <v>35</v>
      </c>
      <c r="D913" s="16" t="s">
        <v>35</v>
      </c>
      <c r="E913" s="16" t="s">
        <v>35</v>
      </c>
    </row>
    <row r="914" spans="1:5">
      <c r="A914" s="16" t="s">
        <v>35</v>
      </c>
      <c r="B914" s="16" t="s">
        <v>35</v>
      </c>
      <c r="C914" s="16" t="s">
        <v>35</v>
      </c>
      <c r="D914" s="16" t="s">
        <v>35</v>
      </c>
      <c r="E914" s="16" t="s">
        <v>35</v>
      </c>
    </row>
    <row r="915" spans="1:5">
      <c r="A915" s="16" t="s">
        <v>35</v>
      </c>
      <c r="B915" s="16" t="s">
        <v>35</v>
      </c>
      <c r="C915" s="16" t="s">
        <v>35</v>
      </c>
      <c r="D915" s="16" t="s">
        <v>35</v>
      </c>
      <c r="E915" s="16" t="s">
        <v>35</v>
      </c>
    </row>
    <row r="916" spans="1:5">
      <c r="A916" s="16" t="s">
        <v>35</v>
      </c>
      <c r="B916" s="16" t="s">
        <v>35</v>
      </c>
      <c r="C916" s="16" t="s">
        <v>35</v>
      </c>
      <c r="D916" s="16" t="s">
        <v>35</v>
      </c>
      <c r="E916" s="16" t="s">
        <v>35</v>
      </c>
    </row>
    <row r="917" spans="1:5">
      <c r="A917" s="16" t="s">
        <v>35</v>
      </c>
      <c r="B917" s="16" t="s">
        <v>35</v>
      </c>
      <c r="C917" s="16" t="s">
        <v>35</v>
      </c>
      <c r="D917" s="16" t="s">
        <v>35</v>
      </c>
      <c r="E917" s="16" t="s">
        <v>35</v>
      </c>
    </row>
    <row r="918" spans="1:5">
      <c r="A918" s="16" t="s">
        <v>35</v>
      </c>
      <c r="B918" s="16" t="s">
        <v>35</v>
      </c>
      <c r="C918" s="16" t="s">
        <v>35</v>
      </c>
      <c r="D918" s="16" t="s">
        <v>35</v>
      </c>
      <c r="E918" s="16" t="s">
        <v>35</v>
      </c>
    </row>
    <row r="919" spans="1:5">
      <c r="A919" s="16" t="s">
        <v>35</v>
      </c>
      <c r="B919" s="16" t="s">
        <v>35</v>
      </c>
      <c r="C919" s="16" t="s">
        <v>35</v>
      </c>
      <c r="D919" s="16" t="s">
        <v>35</v>
      </c>
      <c r="E919" s="16" t="s">
        <v>35</v>
      </c>
    </row>
    <row r="920" spans="1:5">
      <c r="A920" s="16" t="s">
        <v>35</v>
      </c>
      <c r="B920" s="16" t="s">
        <v>35</v>
      </c>
      <c r="C920" s="16" t="s">
        <v>35</v>
      </c>
      <c r="D920" s="16" t="s">
        <v>35</v>
      </c>
      <c r="E920" s="16" t="s">
        <v>35</v>
      </c>
    </row>
    <row r="921" spans="1:5">
      <c r="A921" s="16" t="s">
        <v>35</v>
      </c>
      <c r="B921" s="16" t="s">
        <v>35</v>
      </c>
      <c r="C921" s="16" t="s">
        <v>35</v>
      </c>
      <c r="D921" s="16" t="s">
        <v>35</v>
      </c>
      <c r="E921" s="16" t="s">
        <v>35</v>
      </c>
    </row>
    <row r="922" spans="1:5">
      <c r="A922" s="16" t="s">
        <v>35</v>
      </c>
      <c r="B922" s="16" t="s">
        <v>35</v>
      </c>
      <c r="C922" s="16" t="s">
        <v>35</v>
      </c>
      <c r="D922" s="16" t="s">
        <v>35</v>
      </c>
      <c r="E922" s="16" t="s">
        <v>35</v>
      </c>
    </row>
    <row r="923" spans="1:5">
      <c r="A923" s="16" t="s">
        <v>35</v>
      </c>
      <c r="B923" s="16" t="s">
        <v>35</v>
      </c>
      <c r="C923" s="16" t="s">
        <v>35</v>
      </c>
      <c r="D923" s="16" t="s">
        <v>35</v>
      </c>
      <c r="E923" s="16" t="s">
        <v>35</v>
      </c>
    </row>
    <row r="924" spans="1:5">
      <c r="A924" s="16" t="s">
        <v>35</v>
      </c>
      <c r="B924" s="16" t="s">
        <v>35</v>
      </c>
      <c r="C924" s="16" t="s">
        <v>35</v>
      </c>
      <c r="D924" s="16" t="s">
        <v>35</v>
      </c>
      <c r="E924" s="16" t="s">
        <v>35</v>
      </c>
    </row>
    <row r="925" spans="1:5">
      <c r="A925" s="16" t="s">
        <v>35</v>
      </c>
      <c r="B925" s="16" t="s">
        <v>35</v>
      </c>
      <c r="C925" s="16" t="s">
        <v>35</v>
      </c>
      <c r="D925" s="16" t="s">
        <v>35</v>
      </c>
      <c r="E925" s="16" t="s">
        <v>35</v>
      </c>
    </row>
    <row r="926" spans="1:5">
      <c r="A926" s="16" t="s">
        <v>35</v>
      </c>
      <c r="B926" s="16" t="s">
        <v>35</v>
      </c>
      <c r="C926" s="16" t="s">
        <v>35</v>
      </c>
      <c r="D926" s="16" t="s">
        <v>35</v>
      </c>
      <c r="E926" s="16" t="s">
        <v>35</v>
      </c>
    </row>
    <row r="927" spans="1:5">
      <c r="A927" s="16" t="s">
        <v>35</v>
      </c>
      <c r="B927" s="16" t="s">
        <v>35</v>
      </c>
      <c r="C927" s="16" t="s">
        <v>35</v>
      </c>
      <c r="D927" s="16" t="s">
        <v>35</v>
      </c>
      <c r="E927" s="16" t="s">
        <v>35</v>
      </c>
    </row>
    <row r="928" spans="1:5">
      <c r="A928" s="16" t="s">
        <v>35</v>
      </c>
      <c r="B928" s="16" t="s">
        <v>35</v>
      </c>
      <c r="C928" s="16" t="s">
        <v>35</v>
      </c>
      <c r="D928" s="16" t="s">
        <v>35</v>
      </c>
      <c r="E928" s="16" t="s">
        <v>35</v>
      </c>
    </row>
    <row r="929" spans="1:5">
      <c r="A929" s="16" t="s">
        <v>35</v>
      </c>
      <c r="B929" s="16" t="s">
        <v>35</v>
      </c>
      <c r="C929" s="16" t="s">
        <v>35</v>
      </c>
      <c r="D929" s="16" t="s">
        <v>35</v>
      </c>
      <c r="E929" s="16" t="s">
        <v>35</v>
      </c>
    </row>
    <row r="930" spans="1:5">
      <c r="A930" s="16" t="s">
        <v>35</v>
      </c>
      <c r="B930" s="16" t="s">
        <v>35</v>
      </c>
      <c r="C930" s="16" t="s">
        <v>35</v>
      </c>
      <c r="D930" s="16" t="s">
        <v>35</v>
      </c>
      <c r="E930" s="16" t="s">
        <v>35</v>
      </c>
    </row>
    <row r="931" spans="1:5">
      <c r="A931" s="16" t="s">
        <v>35</v>
      </c>
      <c r="B931" s="16" t="s">
        <v>35</v>
      </c>
      <c r="C931" s="16" t="s">
        <v>35</v>
      </c>
      <c r="D931" s="16" t="s">
        <v>35</v>
      </c>
      <c r="E931" s="16" t="s">
        <v>35</v>
      </c>
    </row>
    <row r="932" spans="1:5">
      <c r="A932" s="16" t="s">
        <v>35</v>
      </c>
      <c r="B932" s="16" t="s">
        <v>35</v>
      </c>
      <c r="C932" s="16" t="s">
        <v>35</v>
      </c>
      <c r="D932" s="16" t="s">
        <v>35</v>
      </c>
      <c r="E932" s="16" t="s">
        <v>35</v>
      </c>
    </row>
    <row r="933" spans="1:5">
      <c r="A933" s="16" t="s">
        <v>35</v>
      </c>
      <c r="B933" s="16" t="s">
        <v>35</v>
      </c>
      <c r="C933" s="16" t="s">
        <v>35</v>
      </c>
      <c r="D933" s="16" t="s">
        <v>35</v>
      </c>
      <c r="E933" s="16" t="s">
        <v>35</v>
      </c>
    </row>
    <row r="934" spans="1:5">
      <c r="A934" s="16" t="s">
        <v>35</v>
      </c>
      <c r="B934" s="16" t="s">
        <v>35</v>
      </c>
      <c r="C934" s="16" t="s">
        <v>35</v>
      </c>
      <c r="D934" s="16" t="s">
        <v>35</v>
      </c>
      <c r="E934" s="16" t="s">
        <v>35</v>
      </c>
    </row>
    <row r="935" spans="1:5">
      <c r="A935" s="16" t="s">
        <v>35</v>
      </c>
      <c r="B935" s="16" t="s">
        <v>35</v>
      </c>
      <c r="C935" s="16" t="s">
        <v>35</v>
      </c>
      <c r="D935" s="16" t="s">
        <v>35</v>
      </c>
      <c r="E935" s="16" t="s">
        <v>35</v>
      </c>
    </row>
    <row r="936" spans="1:5">
      <c r="A936" s="16" t="s">
        <v>35</v>
      </c>
      <c r="B936" s="16" t="s">
        <v>35</v>
      </c>
      <c r="C936" s="16" t="s">
        <v>35</v>
      </c>
      <c r="D936" s="16" t="s">
        <v>35</v>
      </c>
      <c r="E936" s="16" t="s">
        <v>35</v>
      </c>
    </row>
    <row r="937" spans="1:5">
      <c r="A937" s="16" t="s">
        <v>35</v>
      </c>
      <c r="B937" s="16" t="s">
        <v>35</v>
      </c>
      <c r="C937" s="16" t="s">
        <v>35</v>
      </c>
      <c r="D937" s="16" t="s">
        <v>35</v>
      </c>
      <c r="E937" s="16" t="s">
        <v>35</v>
      </c>
    </row>
    <row r="938" spans="1:5">
      <c r="A938" s="16" t="s">
        <v>35</v>
      </c>
      <c r="B938" s="16" t="s">
        <v>35</v>
      </c>
      <c r="C938" s="16" t="s">
        <v>35</v>
      </c>
      <c r="D938" s="16" t="s">
        <v>35</v>
      </c>
      <c r="E938" s="16" t="s">
        <v>35</v>
      </c>
    </row>
    <row r="939" spans="1:5">
      <c r="A939" s="16" t="s">
        <v>35</v>
      </c>
      <c r="B939" s="16" t="s">
        <v>35</v>
      </c>
      <c r="C939" s="16" t="s">
        <v>35</v>
      </c>
      <c r="D939" s="16" t="s">
        <v>35</v>
      </c>
      <c r="E939" s="16" t="s">
        <v>35</v>
      </c>
    </row>
    <row r="940" spans="1:5">
      <c r="A940" s="16" t="s">
        <v>35</v>
      </c>
      <c r="B940" s="16" t="s">
        <v>35</v>
      </c>
      <c r="C940" s="16" t="s">
        <v>35</v>
      </c>
      <c r="D940" s="16" t="s">
        <v>35</v>
      </c>
      <c r="E940" s="16" t="s">
        <v>35</v>
      </c>
    </row>
    <row r="941" spans="1:5">
      <c r="A941" s="16" t="s">
        <v>35</v>
      </c>
      <c r="B941" s="16" t="s">
        <v>35</v>
      </c>
      <c r="C941" s="16" t="s">
        <v>35</v>
      </c>
      <c r="D941" s="16" t="s">
        <v>35</v>
      </c>
      <c r="E941" s="16" t="s">
        <v>35</v>
      </c>
    </row>
    <row r="942" spans="1:5">
      <c r="A942" s="16" t="s">
        <v>35</v>
      </c>
      <c r="B942" s="16" t="s">
        <v>35</v>
      </c>
      <c r="C942" s="16" t="s">
        <v>35</v>
      </c>
      <c r="D942" s="16" t="s">
        <v>35</v>
      </c>
      <c r="E942" s="16" t="s">
        <v>35</v>
      </c>
    </row>
    <row r="943" spans="1:5">
      <c r="A943" s="16" t="s">
        <v>35</v>
      </c>
      <c r="B943" s="16" t="s">
        <v>35</v>
      </c>
      <c r="C943" s="16" t="s">
        <v>35</v>
      </c>
      <c r="D943" s="16" t="s">
        <v>35</v>
      </c>
      <c r="E943" s="16" t="s">
        <v>35</v>
      </c>
    </row>
    <row r="944" spans="1:5">
      <c r="A944" s="16" t="s">
        <v>35</v>
      </c>
      <c r="B944" s="16" t="s">
        <v>35</v>
      </c>
      <c r="C944" s="16" t="s">
        <v>35</v>
      </c>
      <c r="D944" s="16" t="s">
        <v>35</v>
      </c>
      <c r="E944" s="16" t="s">
        <v>35</v>
      </c>
    </row>
    <row r="945" spans="1:5">
      <c r="A945" s="16" t="s">
        <v>35</v>
      </c>
      <c r="B945" s="16" t="s">
        <v>35</v>
      </c>
      <c r="C945" s="16" t="s">
        <v>35</v>
      </c>
      <c r="D945" s="16" t="s">
        <v>35</v>
      </c>
      <c r="E945" s="16" t="s">
        <v>35</v>
      </c>
    </row>
    <row r="946" spans="1:5">
      <c r="A946" s="16" t="s">
        <v>35</v>
      </c>
      <c r="B946" s="16" t="s">
        <v>35</v>
      </c>
      <c r="C946" s="16" t="s">
        <v>35</v>
      </c>
      <c r="D946" s="16" t="s">
        <v>35</v>
      </c>
      <c r="E946" s="16" t="s">
        <v>35</v>
      </c>
    </row>
    <row r="947" spans="1:5">
      <c r="A947" s="16" t="s">
        <v>35</v>
      </c>
      <c r="B947" s="16" t="s">
        <v>35</v>
      </c>
      <c r="C947" s="16" t="s">
        <v>35</v>
      </c>
      <c r="D947" s="16" t="s">
        <v>35</v>
      </c>
      <c r="E947" s="16" t="s">
        <v>35</v>
      </c>
    </row>
    <row r="948" spans="1:5">
      <c r="A948" s="16" t="s">
        <v>35</v>
      </c>
      <c r="B948" s="16" t="s">
        <v>35</v>
      </c>
      <c r="C948" s="16" t="s">
        <v>35</v>
      </c>
      <c r="D948" s="16" t="s">
        <v>35</v>
      </c>
      <c r="E948" s="16" t="s">
        <v>35</v>
      </c>
    </row>
    <row r="949" spans="1:5">
      <c r="A949" s="16" t="s">
        <v>35</v>
      </c>
      <c r="B949" s="16" t="s">
        <v>35</v>
      </c>
      <c r="C949" s="16" t="s">
        <v>35</v>
      </c>
      <c r="D949" s="16" t="s">
        <v>35</v>
      </c>
      <c r="E949" s="16" t="s">
        <v>35</v>
      </c>
    </row>
    <row r="950" spans="1:5">
      <c r="A950" s="16" t="s">
        <v>35</v>
      </c>
      <c r="B950" s="16" t="s">
        <v>35</v>
      </c>
      <c r="C950" s="16" t="s">
        <v>35</v>
      </c>
      <c r="D950" s="16" t="s">
        <v>35</v>
      </c>
      <c r="E950" s="16" t="s">
        <v>35</v>
      </c>
    </row>
    <row r="951" spans="1:5">
      <c r="A951" s="16" t="s">
        <v>35</v>
      </c>
      <c r="B951" s="16" t="s">
        <v>35</v>
      </c>
      <c r="C951" s="16" t="s">
        <v>35</v>
      </c>
      <c r="D951" s="16" t="s">
        <v>35</v>
      </c>
      <c r="E951" s="16" t="s">
        <v>35</v>
      </c>
    </row>
    <row r="952" spans="1:5">
      <c r="A952" s="16" t="s">
        <v>35</v>
      </c>
      <c r="B952" s="16" t="s">
        <v>35</v>
      </c>
      <c r="C952" s="16" t="s">
        <v>35</v>
      </c>
      <c r="D952" s="16" t="s">
        <v>35</v>
      </c>
      <c r="E952" s="16" t="s">
        <v>35</v>
      </c>
    </row>
    <row r="953" spans="1:5">
      <c r="A953" s="16" t="s">
        <v>35</v>
      </c>
      <c r="B953" s="16" t="s">
        <v>35</v>
      </c>
      <c r="C953" s="16" t="s">
        <v>35</v>
      </c>
      <c r="D953" s="16" t="s">
        <v>35</v>
      </c>
      <c r="E953" s="16" t="s">
        <v>35</v>
      </c>
    </row>
    <row r="954" spans="1:5">
      <c r="A954" s="16" t="s">
        <v>35</v>
      </c>
      <c r="B954" s="16" t="s">
        <v>35</v>
      </c>
      <c r="C954" s="16" t="s">
        <v>35</v>
      </c>
      <c r="D954" s="16" t="s">
        <v>35</v>
      </c>
      <c r="E954" s="16" t="s">
        <v>35</v>
      </c>
    </row>
    <row r="955" spans="1:5">
      <c r="A955" s="16" t="s">
        <v>35</v>
      </c>
      <c r="B955" s="16" t="s">
        <v>35</v>
      </c>
      <c r="C955" s="16" t="s">
        <v>35</v>
      </c>
      <c r="D955" s="16" t="s">
        <v>35</v>
      </c>
      <c r="E955" s="16" t="s">
        <v>35</v>
      </c>
    </row>
    <row r="956" spans="1:5">
      <c r="A956" s="16" t="s">
        <v>35</v>
      </c>
      <c r="B956" s="16" t="s">
        <v>35</v>
      </c>
      <c r="C956" s="16" t="s">
        <v>35</v>
      </c>
      <c r="D956" s="16" t="s">
        <v>35</v>
      </c>
      <c r="E956" s="16" t="s">
        <v>35</v>
      </c>
    </row>
    <row r="957" spans="1:5">
      <c r="A957" s="16" t="s">
        <v>35</v>
      </c>
      <c r="B957" s="16" t="s">
        <v>35</v>
      </c>
      <c r="C957" s="16" t="s">
        <v>35</v>
      </c>
      <c r="D957" s="16" t="s">
        <v>35</v>
      </c>
      <c r="E957" s="16" t="s">
        <v>35</v>
      </c>
    </row>
    <row r="958" spans="1:5">
      <c r="A958" s="16" t="s">
        <v>35</v>
      </c>
      <c r="B958" s="16" t="s">
        <v>35</v>
      </c>
      <c r="C958" s="16" t="s">
        <v>35</v>
      </c>
      <c r="D958" s="16" t="s">
        <v>35</v>
      </c>
      <c r="E958" s="16" t="s">
        <v>35</v>
      </c>
    </row>
    <row r="959" spans="1:5">
      <c r="A959" s="16" t="s">
        <v>35</v>
      </c>
      <c r="B959" s="16" t="s">
        <v>35</v>
      </c>
      <c r="C959" s="16" t="s">
        <v>35</v>
      </c>
      <c r="D959" s="16" t="s">
        <v>35</v>
      </c>
      <c r="E959" s="16" t="s">
        <v>35</v>
      </c>
    </row>
    <row r="960" spans="1:5">
      <c r="A960" s="16" t="s">
        <v>35</v>
      </c>
      <c r="B960" s="16" t="s">
        <v>35</v>
      </c>
      <c r="C960" s="16" t="s">
        <v>35</v>
      </c>
      <c r="D960" s="16" t="s">
        <v>35</v>
      </c>
      <c r="E960" s="16" t="s">
        <v>35</v>
      </c>
    </row>
    <row r="961" spans="1:5">
      <c r="A961" s="16" t="s">
        <v>35</v>
      </c>
      <c r="B961" s="16" t="s">
        <v>35</v>
      </c>
      <c r="C961" s="16" t="s">
        <v>35</v>
      </c>
      <c r="D961" s="16" t="s">
        <v>35</v>
      </c>
      <c r="E961" s="16" t="s">
        <v>35</v>
      </c>
    </row>
    <row r="962" spans="1:5">
      <c r="A962" s="16" t="s">
        <v>35</v>
      </c>
      <c r="B962" s="16" t="s">
        <v>35</v>
      </c>
      <c r="C962" s="16" t="s">
        <v>35</v>
      </c>
      <c r="D962" s="16" t="s">
        <v>35</v>
      </c>
      <c r="E962" s="16" t="s">
        <v>35</v>
      </c>
    </row>
    <row r="963" spans="1:5">
      <c r="A963" s="16" t="s">
        <v>35</v>
      </c>
      <c r="B963" s="16" t="s">
        <v>35</v>
      </c>
      <c r="C963" s="16" t="s">
        <v>35</v>
      </c>
      <c r="D963" s="16" t="s">
        <v>35</v>
      </c>
      <c r="E963" s="16" t="s">
        <v>35</v>
      </c>
    </row>
    <row r="964" spans="1:5">
      <c r="A964" s="16" t="s">
        <v>35</v>
      </c>
      <c r="B964" s="16" t="s">
        <v>35</v>
      </c>
      <c r="C964" s="16" t="s">
        <v>35</v>
      </c>
      <c r="D964" s="16" t="s">
        <v>35</v>
      </c>
      <c r="E964" s="16" t="s">
        <v>35</v>
      </c>
    </row>
    <row r="965" spans="1:5">
      <c r="A965" s="16" t="s">
        <v>35</v>
      </c>
      <c r="B965" s="16" t="s">
        <v>35</v>
      </c>
      <c r="C965" s="16" t="s">
        <v>35</v>
      </c>
      <c r="D965" s="16" t="s">
        <v>35</v>
      </c>
      <c r="E965" s="16" t="s">
        <v>35</v>
      </c>
    </row>
    <row r="966" spans="1:5">
      <c r="A966" s="16" t="s">
        <v>35</v>
      </c>
      <c r="B966" s="16" t="s">
        <v>35</v>
      </c>
      <c r="C966" s="16" t="s">
        <v>35</v>
      </c>
      <c r="D966" s="16" t="s">
        <v>35</v>
      </c>
      <c r="E966" s="16" t="s">
        <v>35</v>
      </c>
    </row>
    <row r="967" spans="1:5">
      <c r="A967" s="16" t="s">
        <v>35</v>
      </c>
      <c r="B967" s="16" t="s">
        <v>35</v>
      </c>
      <c r="C967" s="16" t="s">
        <v>35</v>
      </c>
      <c r="D967" s="16" t="s">
        <v>35</v>
      </c>
      <c r="E967" s="16" t="s">
        <v>35</v>
      </c>
    </row>
    <row r="968" spans="1:5">
      <c r="A968" s="16" t="s">
        <v>35</v>
      </c>
      <c r="B968" s="16" t="s">
        <v>35</v>
      </c>
      <c r="C968" s="16" t="s">
        <v>35</v>
      </c>
      <c r="D968" s="16" t="s">
        <v>35</v>
      </c>
      <c r="E968" s="16" t="s">
        <v>35</v>
      </c>
    </row>
    <row r="969" spans="1:5">
      <c r="A969" s="16" t="s">
        <v>35</v>
      </c>
      <c r="B969" s="16" t="s">
        <v>35</v>
      </c>
      <c r="C969" s="16" t="s">
        <v>35</v>
      </c>
      <c r="D969" s="16" t="s">
        <v>35</v>
      </c>
      <c r="E969" s="16" t="s">
        <v>35</v>
      </c>
    </row>
    <row r="970" spans="1:5">
      <c r="A970" s="16" t="s">
        <v>35</v>
      </c>
      <c r="B970" s="16" t="s">
        <v>35</v>
      </c>
      <c r="C970" s="16" t="s">
        <v>35</v>
      </c>
      <c r="D970" s="16" t="s">
        <v>35</v>
      </c>
      <c r="E970" s="16" t="s">
        <v>35</v>
      </c>
    </row>
    <row r="971" spans="1:5">
      <c r="A971" s="16" t="s">
        <v>35</v>
      </c>
      <c r="B971" s="16" t="s">
        <v>35</v>
      </c>
      <c r="C971" s="16" t="s">
        <v>35</v>
      </c>
      <c r="D971" s="16" t="s">
        <v>35</v>
      </c>
      <c r="E971" s="16" t="s">
        <v>35</v>
      </c>
    </row>
    <row r="972" spans="1:5">
      <c r="A972" s="16" t="s">
        <v>35</v>
      </c>
      <c r="B972" s="16" t="s">
        <v>35</v>
      </c>
      <c r="C972" s="16" t="s">
        <v>35</v>
      </c>
      <c r="D972" s="16" t="s">
        <v>35</v>
      </c>
      <c r="E972" s="16" t="s">
        <v>35</v>
      </c>
    </row>
    <row r="973" spans="1:5">
      <c r="A973" s="16" t="s">
        <v>35</v>
      </c>
      <c r="B973" s="16" t="s">
        <v>35</v>
      </c>
      <c r="C973" s="16" t="s">
        <v>35</v>
      </c>
      <c r="D973" s="16" t="s">
        <v>35</v>
      </c>
      <c r="E973" s="16" t="s">
        <v>35</v>
      </c>
    </row>
    <row r="974" spans="1:5">
      <c r="A974" s="16" t="s">
        <v>35</v>
      </c>
      <c r="B974" s="16" t="s">
        <v>35</v>
      </c>
      <c r="C974" s="16" t="s">
        <v>35</v>
      </c>
      <c r="D974" s="16" t="s">
        <v>35</v>
      </c>
      <c r="E974" s="16" t="s">
        <v>35</v>
      </c>
    </row>
    <row r="975" spans="1:5">
      <c r="A975" s="16" t="s">
        <v>35</v>
      </c>
      <c r="B975" s="16" t="s">
        <v>35</v>
      </c>
      <c r="C975" s="16" t="s">
        <v>35</v>
      </c>
      <c r="D975" s="16" t="s">
        <v>35</v>
      </c>
      <c r="E975" s="16" t="s">
        <v>35</v>
      </c>
    </row>
    <row r="976" spans="1:5">
      <c r="A976" s="16" t="s">
        <v>35</v>
      </c>
      <c r="B976" s="16" t="s">
        <v>35</v>
      </c>
      <c r="C976" s="16" t="s">
        <v>35</v>
      </c>
      <c r="D976" s="16" t="s">
        <v>35</v>
      </c>
      <c r="E976" s="16" t="s">
        <v>35</v>
      </c>
    </row>
    <row r="977" spans="1:5">
      <c r="A977" s="16" t="s">
        <v>35</v>
      </c>
      <c r="B977" s="16" t="s">
        <v>35</v>
      </c>
      <c r="C977" s="16" t="s">
        <v>35</v>
      </c>
      <c r="D977" s="16" t="s">
        <v>35</v>
      </c>
      <c r="E977" s="16" t="s">
        <v>35</v>
      </c>
    </row>
    <row r="978" spans="1:5">
      <c r="A978" s="16" t="s">
        <v>35</v>
      </c>
      <c r="B978" s="16" t="s">
        <v>35</v>
      </c>
      <c r="C978" s="16" t="s">
        <v>35</v>
      </c>
      <c r="D978" s="16" t="s">
        <v>35</v>
      </c>
      <c r="E978" s="16" t="s">
        <v>35</v>
      </c>
    </row>
    <row r="979" spans="1:5">
      <c r="A979" s="16" t="s">
        <v>35</v>
      </c>
      <c r="B979" s="16" t="s">
        <v>35</v>
      </c>
      <c r="C979" s="16" t="s">
        <v>35</v>
      </c>
      <c r="D979" s="16" t="s">
        <v>35</v>
      </c>
      <c r="E979" s="16" t="s">
        <v>35</v>
      </c>
    </row>
    <row r="980" spans="1:5">
      <c r="A980" s="16" t="s">
        <v>35</v>
      </c>
      <c r="B980" s="16" t="s">
        <v>35</v>
      </c>
      <c r="C980" s="16" t="s">
        <v>35</v>
      </c>
      <c r="D980" s="16" t="s">
        <v>35</v>
      </c>
      <c r="E980" s="16" t="s">
        <v>35</v>
      </c>
    </row>
    <row r="981" spans="1:5">
      <c r="A981" s="16" t="s">
        <v>35</v>
      </c>
      <c r="B981" s="16" t="s">
        <v>35</v>
      </c>
      <c r="C981" s="16" t="s">
        <v>35</v>
      </c>
      <c r="D981" s="16" t="s">
        <v>35</v>
      </c>
      <c r="E981" s="16" t="s">
        <v>35</v>
      </c>
    </row>
    <row r="982" spans="1:5">
      <c r="A982" s="16" t="s">
        <v>35</v>
      </c>
      <c r="B982" s="16" t="s">
        <v>35</v>
      </c>
      <c r="C982" s="16" t="s">
        <v>35</v>
      </c>
      <c r="D982" s="16" t="s">
        <v>35</v>
      </c>
      <c r="E982" s="16" t="s">
        <v>35</v>
      </c>
    </row>
    <row r="983" spans="1:5">
      <c r="A983" s="16" t="s">
        <v>35</v>
      </c>
      <c r="B983" s="16" t="s">
        <v>35</v>
      </c>
      <c r="C983" s="16" t="s">
        <v>35</v>
      </c>
      <c r="D983" s="16" t="s">
        <v>35</v>
      </c>
      <c r="E983" s="16" t="s">
        <v>35</v>
      </c>
    </row>
    <row r="984" spans="1:5">
      <c r="A984" s="16" t="s">
        <v>35</v>
      </c>
      <c r="B984" s="16" t="s">
        <v>35</v>
      </c>
      <c r="C984" s="16" t="s">
        <v>35</v>
      </c>
      <c r="D984" s="16" t="s">
        <v>35</v>
      </c>
      <c r="E984" s="16" t="s">
        <v>35</v>
      </c>
    </row>
    <row r="985" spans="1:5">
      <c r="A985" s="16" t="s">
        <v>35</v>
      </c>
      <c r="B985" s="16" t="s">
        <v>35</v>
      </c>
      <c r="C985" s="16" t="s">
        <v>35</v>
      </c>
      <c r="D985" s="16" t="s">
        <v>35</v>
      </c>
      <c r="E985" s="16" t="s">
        <v>35</v>
      </c>
    </row>
    <row r="986" spans="1:5">
      <c r="A986" s="16" t="s">
        <v>35</v>
      </c>
      <c r="B986" s="16" t="s">
        <v>35</v>
      </c>
      <c r="C986" s="16" t="s">
        <v>35</v>
      </c>
      <c r="D986" s="16" t="s">
        <v>35</v>
      </c>
      <c r="E986" s="16" t="s">
        <v>35</v>
      </c>
    </row>
    <row r="987" spans="1:5">
      <c r="A987" s="16" t="s">
        <v>35</v>
      </c>
      <c r="B987" s="16" t="s">
        <v>35</v>
      </c>
      <c r="C987" s="16" t="s">
        <v>35</v>
      </c>
      <c r="D987" s="16" t="s">
        <v>35</v>
      </c>
      <c r="E987" s="16" t="s">
        <v>35</v>
      </c>
    </row>
    <row r="988" spans="1:5">
      <c r="A988" s="16" t="s">
        <v>35</v>
      </c>
      <c r="B988" s="16" t="s">
        <v>35</v>
      </c>
      <c r="C988" s="16" t="s">
        <v>35</v>
      </c>
      <c r="D988" s="16" t="s">
        <v>35</v>
      </c>
      <c r="E988" s="16" t="s">
        <v>35</v>
      </c>
    </row>
    <row r="989" spans="1:5">
      <c r="A989" s="16" t="s">
        <v>35</v>
      </c>
      <c r="B989" s="16" t="s">
        <v>35</v>
      </c>
      <c r="C989" s="16" t="s">
        <v>35</v>
      </c>
      <c r="D989" s="16" t="s">
        <v>35</v>
      </c>
      <c r="E989" s="16" t="s">
        <v>35</v>
      </c>
    </row>
    <row r="990" spans="1:5">
      <c r="A990" s="16" t="s">
        <v>35</v>
      </c>
      <c r="B990" s="16" t="s">
        <v>35</v>
      </c>
      <c r="C990" s="16" t="s">
        <v>35</v>
      </c>
      <c r="D990" s="16" t="s">
        <v>35</v>
      </c>
      <c r="E990" s="16" t="s">
        <v>35</v>
      </c>
    </row>
    <row r="991" spans="1:5">
      <c r="A991" s="16" t="s">
        <v>35</v>
      </c>
      <c r="B991" s="16" t="s">
        <v>35</v>
      </c>
      <c r="C991" s="16" t="s">
        <v>35</v>
      </c>
      <c r="D991" s="16" t="s">
        <v>35</v>
      </c>
      <c r="E991" s="16" t="s">
        <v>35</v>
      </c>
    </row>
    <row r="992" spans="1:5">
      <c r="A992" s="16" t="s">
        <v>35</v>
      </c>
      <c r="B992" s="16" t="s">
        <v>35</v>
      </c>
      <c r="C992" s="16" t="s">
        <v>35</v>
      </c>
      <c r="D992" s="16" t="s">
        <v>35</v>
      </c>
      <c r="E992" s="16" t="s">
        <v>35</v>
      </c>
    </row>
    <row r="993" spans="1:5">
      <c r="A993" s="16" t="s">
        <v>35</v>
      </c>
      <c r="B993" s="16" t="s">
        <v>35</v>
      </c>
      <c r="C993" s="16" t="s">
        <v>35</v>
      </c>
      <c r="D993" s="16" t="s">
        <v>35</v>
      </c>
      <c r="E993" s="16" t="s">
        <v>35</v>
      </c>
    </row>
    <row r="994" spans="1:5">
      <c r="A994" s="16" t="s">
        <v>35</v>
      </c>
      <c r="B994" s="16" t="s">
        <v>35</v>
      </c>
      <c r="C994" s="16" t="s">
        <v>35</v>
      </c>
      <c r="D994" s="16" t="s">
        <v>35</v>
      </c>
      <c r="E994" s="16" t="s">
        <v>35</v>
      </c>
    </row>
    <row r="995" spans="1:5">
      <c r="A995" s="16" t="s">
        <v>35</v>
      </c>
      <c r="B995" s="16" t="s">
        <v>35</v>
      </c>
      <c r="C995" s="16" t="s">
        <v>35</v>
      </c>
      <c r="D995" s="16" t="s">
        <v>35</v>
      </c>
      <c r="E995" s="16" t="s">
        <v>35</v>
      </c>
    </row>
    <row r="996" spans="1:5">
      <c r="A996" s="16" t="s">
        <v>35</v>
      </c>
      <c r="B996" s="16" t="s">
        <v>35</v>
      </c>
      <c r="C996" s="16" t="s">
        <v>35</v>
      </c>
      <c r="D996" s="16" t="s">
        <v>35</v>
      </c>
      <c r="E996" s="16" t="s">
        <v>35</v>
      </c>
    </row>
    <row r="997" spans="1:5">
      <c r="A997" s="16" t="s">
        <v>35</v>
      </c>
      <c r="B997" s="16" t="s">
        <v>35</v>
      </c>
      <c r="C997" s="16" t="s">
        <v>35</v>
      </c>
      <c r="D997" s="16" t="s">
        <v>35</v>
      </c>
      <c r="E997" s="16" t="s">
        <v>35</v>
      </c>
    </row>
    <row r="998" spans="1:5">
      <c r="A998" s="16" t="s">
        <v>35</v>
      </c>
      <c r="B998" s="16" t="s">
        <v>35</v>
      </c>
      <c r="C998" s="16" t="s">
        <v>35</v>
      </c>
      <c r="D998" s="16" t="s">
        <v>35</v>
      </c>
      <c r="E998" s="16" t="s">
        <v>35</v>
      </c>
    </row>
    <row r="999" spans="1:5">
      <c r="A999" s="16" t="s">
        <v>35</v>
      </c>
      <c r="B999" s="16" t="s">
        <v>35</v>
      </c>
      <c r="C999" s="16" t="s">
        <v>35</v>
      </c>
      <c r="D999" s="16" t="s">
        <v>35</v>
      </c>
      <c r="E999" s="16" t="s">
        <v>35</v>
      </c>
    </row>
    <row r="1000" spans="1:5">
      <c r="A1000" s="16" t="s">
        <v>35</v>
      </c>
      <c r="B1000" s="16" t="s">
        <v>35</v>
      </c>
      <c r="C1000" s="16" t="s">
        <v>35</v>
      </c>
      <c r="D1000" s="16" t="s">
        <v>35</v>
      </c>
      <c r="E1000" s="16" t="s">
        <v>35</v>
      </c>
    </row>
    <row r="1001" spans="1:5">
      <c r="A1001" s="16" t="s">
        <v>35</v>
      </c>
      <c r="B1001" s="16" t="s">
        <v>35</v>
      </c>
      <c r="C1001" s="16" t="s">
        <v>35</v>
      </c>
      <c r="D1001" s="16" t="s">
        <v>35</v>
      </c>
      <c r="E1001" s="16" t="s">
        <v>35</v>
      </c>
    </row>
    <row r="1002" spans="1:5">
      <c r="A1002" s="16" t="s">
        <v>35</v>
      </c>
      <c r="B1002" s="16" t="s">
        <v>35</v>
      </c>
      <c r="C1002" s="16" t="s">
        <v>35</v>
      </c>
      <c r="D1002" s="16" t="s">
        <v>35</v>
      </c>
      <c r="E1002" s="16" t="s">
        <v>35</v>
      </c>
    </row>
    <row r="1003" spans="1:5">
      <c r="A1003" s="16" t="s">
        <v>35</v>
      </c>
      <c r="B1003" s="16" t="s">
        <v>35</v>
      </c>
      <c r="C1003" s="16" t="s">
        <v>35</v>
      </c>
      <c r="D1003" s="16" t="s">
        <v>35</v>
      </c>
      <c r="E1003" s="16" t="s">
        <v>35</v>
      </c>
    </row>
    <row r="1004" spans="1:5">
      <c r="A1004" s="16" t="s">
        <v>35</v>
      </c>
      <c r="B1004" s="16" t="s">
        <v>35</v>
      </c>
      <c r="C1004" s="16" t="s">
        <v>35</v>
      </c>
      <c r="D1004" s="16" t="s">
        <v>35</v>
      </c>
      <c r="E1004" s="16" t="s">
        <v>35</v>
      </c>
    </row>
    <row r="1005" spans="1:5">
      <c r="A1005" s="16" t="s">
        <v>35</v>
      </c>
      <c r="B1005" s="16" t="s">
        <v>35</v>
      </c>
      <c r="C1005" s="16" t="s">
        <v>35</v>
      </c>
      <c r="D1005" s="16" t="s">
        <v>35</v>
      </c>
      <c r="E1005" s="16" t="s">
        <v>35</v>
      </c>
    </row>
    <row r="1006" spans="1:5">
      <c r="A1006" s="16" t="s">
        <v>35</v>
      </c>
      <c r="B1006" s="16" t="s">
        <v>35</v>
      </c>
      <c r="C1006" s="16" t="s">
        <v>35</v>
      </c>
      <c r="D1006" s="16" t="s">
        <v>35</v>
      </c>
      <c r="E1006" s="16" t="s">
        <v>35</v>
      </c>
    </row>
    <row r="1007" spans="1:5">
      <c r="A1007" s="16" t="s">
        <v>35</v>
      </c>
      <c r="B1007" s="16" t="s">
        <v>35</v>
      </c>
      <c r="C1007" s="16" t="s">
        <v>35</v>
      </c>
      <c r="D1007" s="16" t="s">
        <v>35</v>
      </c>
      <c r="E1007" s="16" t="s">
        <v>35</v>
      </c>
    </row>
    <row r="1008" spans="1:5">
      <c r="A1008" s="16" t="s">
        <v>35</v>
      </c>
      <c r="B1008" s="16" t="s">
        <v>35</v>
      </c>
      <c r="C1008" s="16" t="s">
        <v>35</v>
      </c>
      <c r="D1008" s="16" t="s">
        <v>35</v>
      </c>
      <c r="E1008" s="16" t="s">
        <v>35</v>
      </c>
    </row>
    <row r="1009" spans="1:5">
      <c r="A1009" s="16" t="s">
        <v>35</v>
      </c>
      <c r="B1009" s="16" t="s">
        <v>35</v>
      </c>
      <c r="C1009" s="16" t="s">
        <v>35</v>
      </c>
      <c r="D1009" s="16" t="s">
        <v>35</v>
      </c>
      <c r="E1009" s="16" t="s">
        <v>35</v>
      </c>
    </row>
    <row r="1010" spans="1:5">
      <c r="A1010" s="16" t="s">
        <v>35</v>
      </c>
      <c r="B1010" s="16" t="s">
        <v>35</v>
      </c>
      <c r="C1010" s="16" t="s">
        <v>35</v>
      </c>
      <c r="D1010" s="16" t="s">
        <v>35</v>
      </c>
      <c r="E1010" s="16" t="s">
        <v>35</v>
      </c>
    </row>
    <row r="1011" spans="1:5">
      <c r="A1011" s="16" t="s">
        <v>35</v>
      </c>
      <c r="B1011" s="16" t="s">
        <v>35</v>
      </c>
      <c r="C1011" s="16" t="s">
        <v>35</v>
      </c>
      <c r="D1011" s="16" t="s">
        <v>35</v>
      </c>
      <c r="E1011" s="16" t="s">
        <v>35</v>
      </c>
    </row>
    <row r="1012" spans="1:5">
      <c r="A1012" s="16" t="s">
        <v>35</v>
      </c>
      <c r="B1012" s="16" t="s">
        <v>35</v>
      </c>
      <c r="C1012" s="16" t="s">
        <v>35</v>
      </c>
      <c r="D1012" s="16" t="s">
        <v>35</v>
      </c>
      <c r="E1012" s="16" t="s">
        <v>35</v>
      </c>
    </row>
    <row r="1013" spans="1:5">
      <c r="A1013" s="16" t="s">
        <v>35</v>
      </c>
      <c r="B1013" s="16" t="s">
        <v>35</v>
      </c>
      <c r="C1013" s="16" t="s">
        <v>35</v>
      </c>
      <c r="D1013" s="16" t="s">
        <v>35</v>
      </c>
      <c r="E1013" s="16" t="s">
        <v>35</v>
      </c>
    </row>
    <row r="1014" spans="1:5">
      <c r="A1014" s="16" t="s">
        <v>35</v>
      </c>
      <c r="B1014" s="16" t="s">
        <v>35</v>
      </c>
      <c r="C1014" s="16" t="s">
        <v>35</v>
      </c>
      <c r="D1014" s="16" t="s">
        <v>35</v>
      </c>
      <c r="E1014" s="16" t="s">
        <v>35</v>
      </c>
    </row>
    <row r="1015" spans="1:5">
      <c r="A1015" s="16" t="s">
        <v>35</v>
      </c>
      <c r="B1015" s="16" t="s">
        <v>35</v>
      </c>
      <c r="C1015" s="16" t="s">
        <v>35</v>
      </c>
      <c r="D1015" s="16" t="s">
        <v>35</v>
      </c>
      <c r="E1015" s="16" t="s">
        <v>35</v>
      </c>
    </row>
    <row r="1016" spans="1:5">
      <c r="A1016" s="16" t="s">
        <v>35</v>
      </c>
      <c r="B1016" s="16" t="s">
        <v>35</v>
      </c>
      <c r="C1016" s="16" t="s">
        <v>35</v>
      </c>
      <c r="D1016" s="16" t="s">
        <v>35</v>
      </c>
      <c r="E1016" s="16" t="s">
        <v>35</v>
      </c>
    </row>
    <row r="1017" spans="1:5">
      <c r="A1017" s="16" t="s">
        <v>35</v>
      </c>
      <c r="B1017" s="16" t="s">
        <v>35</v>
      </c>
      <c r="C1017" s="16" t="s">
        <v>35</v>
      </c>
      <c r="D1017" s="16" t="s">
        <v>35</v>
      </c>
      <c r="E1017" s="16" t="s">
        <v>35</v>
      </c>
    </row>
    <row r="1018" spans="1:5">
      <c r="A1018" s="16" t="s">
        <v>35</v>
      </c>
      <c r="B1018" s="16" t="s">
        <v>35</v>
      </c>
      <c r="C1018" s="16" t="s">
        <v>35</v>
      </c>
      <c r="D1018" s="16" t="s">
        <v>35</v>
      </c>
      <c r="E1018" s="16" t="s">
        <v>35</v>
      </c>
    </row>
    <row r="1019" spans="1:5">
      <c r="A1019" s="16" t="s">
        <v>35</v>
      </c>
      <c r="B1019" s="16" t="s">
        <v>35</v>
      </c>
      <c r="C1019" s="16" t="s">
        <v>35</v>
      </c>
      <c r="D1019" s="16" t="s">
        <v>35</v>
      </c>
      <c r="E1019" s="16" t="s">
        <v>35</v>
      </c>
    </row>
    <row r="1020" spans="1:5">
      <c r="A1020" s="16" t="s">
        <v>35</v>
      </c>
      <c r="B1020" s="16" t="s">
        <v>35</v>
      </c>
      <c r="C1020" s="16" t="s">
        <v>35</v>
      </c>
      <c r="D1020" s="16" t="s">
        <v>35</v>
      </c>
      <c r="E1020" s="16" t="s">
        <v>35</v>
      </c>
    </row>
    <row r="1021" spans="1:5">
      <c r="A1021" s="16" t="s">
        <v>35</v>
      </c>
      <c r="B1021" s="16" t="s">
        <v>35</v>
      </c>
      <c r="C1021" s="16" t="s">
        <v>35</v>
      </c>
      <c r="D1021" s="16" t="s">
        <v>35</v>
      </c>
      <c r="E1021" s="16" t="s">
        <v>35</v>
      </c>
    </row>
    <row r="1022" spans="1:5">
      <c r="A1022" s="16" t="s">
        <v>35</v>
      </c>
      <c r="B1022" s="16" t="s">
        <v>35</v>
      </c>
      <c r="C1022" s="16" t="s">
        <v>35</v>
      </c>
      <c r="D1022" s="16" t="s">
        <v>35</v>
      </c>
      <c r="E1022" s="16" t="s">
        <v>35</v>
      </c>
    </row>
    <row r="1023" spans="1:5">
      <c r="A1023" s="16" t="s">
        <v>35</v>
      </c>
      <c r="B1023" s="16" t="s">
        <v>35</v>
      </c>
      <c r="C1023" s="16" t="s">
        <v>35</v>
      </c>
      <c r="D1023" s="16" t="s">
        <v>35</v>
      </c>
      <c r="E1023" s="16" t="s">
        <v>35</v>
      </c>
    </row>
    <row r="1024" spans="1:5">
      <c r="A1024" s="16" t="s">
        <v>35</v>
      </c>
      <c r="B1024" s="16" t="s">
        <v>35</v>
      </c>
      <c r="C1024" s="16" t="s">
        <v>35</v>
      </c>
      <c r="D1024" s="16" t="s">
        <v>35</v>
      </c>
      <c r="E1024" s="16" t="s">
        <v>35</v>
      </c>
    </row>
    <row r="1025" spans="1:5">
      <c r="A1025" s="16" t="s">
        <v>35</v>
      </c>
      <c r="B1025" s="16" t="s">
        <v>35</v>
      </c>
      <c r="C1025" s="16" t="s">
        <v>35</v>
      </c>
      <c r="D1025" s="16" t="s">
        <v>35</v>
      </c>
      <c r="E1025" s="16" t="s">
        <v>35</v>
      </c>
    </row>
    <row r="1026" spans="1:5">
      <c r="A1026" s="16" t="s">
        <v>35</v>
      </c>
      <c r="B1026" s="16" t="s">
        <v>35</v>
      </c>
      <c r="C1026" s="16" t="s">
        <v>35</v>
      </c>
      <c r="D1026" s="16" t="s">
        <v>35</v>
      </c>
      <c r="E1026" s="16" t="s">
        <v>35</v>
      </c>
    </row>
    <row r="1027" spans="1:5">
      <c r="A1027" s="16" t="s">
        <v>35</v>
      </c>
      <c r="B1027" s="16" t="s">
        <v>35</v>
      </c>
      <c r="C1027" s="16" t="s">
        <v>35</v>
      </c>
      <c r="D1027" s="16" t="s">
        <v>35</v>
      </c>
      <c r="E1027" s="16" t="s">
        <v>35</v>
      </c>
    </row>
    <row r="1028" spans="1:5">
      <c r="A1028" s="16" t="s">
        <v>35</v>
      </c>
      <c r="B1028" s="16" t="s">
        <v>35</v>
      </c>
      <c r="C1028" s="16" t="s">
        <v>35</v>
      </c>
      <c r="D1028" s="16" t="s">
        <v>35</v>
      </c>
      <c r="E1028" s="16" t="s">
        <v>35</v>
      </c>
    </row>
    <row r="1029" spans="1:5">
      <c r="A1029" s="16" t="s">
        <v>35</v>
      </c>
      <c r="B1029" s="16" t="s">
        <v>35</v>
      </c>
      <c r="C1029" s="16" t="s">
        <v>35</v>
      </c>
      <c r="D1029" s="16" t="s">
        <v>35</v>
      </c>
      <c r="E1029" s="16" t="s">
        <v>35</v>
      </c>
    </row>
    <row r="1030" spans="1:5">
      <c r="A1030" s="16" t="s">
        <v>35</v>
      </c>
      <c r="B1030" s="16" t="s">
        <v>35</v>
      </c>
      <c r="C1030" s="16" t="s">
        <v>35</v>
      </c>
      <c r="D1030" s="16" t="s">
        <v>35</v>
      </c>
      <c r="E1030" s="16" t="s">
        <v>35</v>
      </c>
    </row>
    <row r="1031" spans="1:5">
      <c r="A1031" s="16" t="s">
        <v>35</v>
      </c>
      <c r="B1031" s="16" t="s">
        <v>35</v>
      </c>
      <c r="C1031" s="16" t="s">
        <v>35</v>
      </c>
      <c r="D1031" s="16" t="s">
        <v>35</v>
      </c>
      <c r="E1031" s="16" t="s">
        <v>35</v>
      </c>
    </row>
    <row r="1032" spans="1:5">
      <c r="A1032" s="16" t="s">
        <v>35</v>
      </c>
      <c r="B1032" s="16" t="s">
        <v>35</v>
      </c>
      <c r="C1032" s="16" t="s">
        <v>35</v>
      </c>
      <c r="D1032" s="16" t="s">
        <v>35</v>
      </c>
      <c r="E1032" s="16" t="s">
        <v>35</v>
      </c>
    </row>
    <row r="1033" spans="1:5">
      <c r="A1033" s="16" t="s">
        <v>35</v>
      </c>
      <c r="B1033" s="16" t="s">
        <v>35</v>
      </c>
      <c r="C1033" s="16" t="s">
        <v>35</v>
      </c>
      <c r="D1033" s="16" t="s">
        <v>35</v>
      </c>
      <c r="E1033" s="16" t="s">
        <v>35</v>
      </c>
    </row>
    <row r="1034" spans="1:5">
      <c r="A1034" s="16" t="s">
        <v>35</v>
      </c>
      <c r="B1034" s="16" t="s">
        <v>35</v>
      </c>
      <c r="C1034" s="16" t="s">
        <v>35</v>
      </c>
      <c r="D1034" s="16" t="s">
        <v>35</v>
      </c>
      <c r="E1034" s="16" t="s">
        <v>35</v>
      </c>
    </row>
    <row r="1035" spans="1:5">
      <c r="A1035" s="16" t="s">
        <v>35</v>
      </c>
      <c r="B1035" s="16" t="s">
        <v>35</v>
      </c>
      <c r="C1035" s="16" t="s">
        <v>35</v>
      </c>
      <c r="D1035" s="16" t="s">
        <v>35</v>
      </c>
      <c r="E1035" s="16" t="s">
        <v>35</v>
      </c>
    </row>
    <row r="1036" spans="1:5">
      <c r="A1036" s="16" t="s">
        <v>35</v>
      </c>
      <c r="B1036" s="16" t="s">
        <v>35</v>
      </c>
      <c r="C1036" s="16" t="s">
        <v>35</v>
      </c>
      <c r="D1036" s="16" t="s">
        <v>35</v>
      </c>
      <c r="E1036" s="16" t="s">
        <v>35</v>
      </c>
    </row>
    <row r="1037" spans="1:5">
      <c r="A1037" s="16" t="s">
        <v>35</v>
      </c>
      <c r="B1037" s="16" t="s">
        <v>35</v>
      </c>
      <c r="C1037" s="16" t="s">
        <v>35</v>
      </c>
      <c r="D1037" s="16" t="s">
        <v>35</v>
      </c>
      <c r="E1037" s="16" t="s">
        <v>35</v>
      </c>
    </row>
    <row r="1038" spans="1:5">
      <c r="A1038" s="16" t="s">
        <v>35</v>
      </c>
      <c r="B1038" s="16" t="s">
        <v>35</v>
      </c>
      <c r="C1038" s="16" t="s">
        <v>35</v>
      </c>
      <c r="D1038" s="16" t="s">
        <v>35</v>
      </c>
      <c r="E1038" s="16" t="s">
        <v>35</v>
      </c>
    </row>
    <row r="1039" spans="1:5">
      <c r="A1039" s="16" t="s">
        <v>35</v>
      </c>
      <c r="B1039" s="16" t="s">
        <v>35</v>
      </c>
      <c r="C1039" s="16" t="s">
        <v>35</v>
      </c>
      <c r="D1039" s="16" t="s">
        <v>35</v>
      </c>
      <c r="E1039" s="16" t="s">
        <v>35</v>
      </c>
    </row>
    <row r="1040" spans="1:5">
      <c r="A1040" s="16" t="s">
        <v>35</v>
      </c>
      <c r="B1040" s="16" t="s">
        <v>35</v>
      </c>
      <c r="C1040" s="16" t="s">
        <v>35</v>
      </c>
      <c r="D1040" s="16" t="s">
        <v>35</v>
      </c>
      <c r="E1040" s="16" t="s">
        <v>35</v>
      </c>
    </row>
    <row r="1041" spans="1:5">
      <c r="A1041" s="16" t="s">
        <v>35</v>
      </c>
      <c r="B1041" s="16" t="s">
        <v>35</v>
      </c>
      <c r="C1041" s="16" t="s">
        <v>35</v>
      </c>
      <c r="D1041" s="16" t="s">
        <v>35</v>
      </c>
      <c r="E1041" s="16" t="s">
        <v>35</v>
      </c>
    </row>
    <row r="1042" spans="1:5">
      <c r="A1042" s="16" t="s">
        <v>35</v>
      </c>
      <c r="B1042" s="16" t="s">
        <v>35</v>
      </c>
      <c r="C1042" s="16" t="s">
        <v>35</v>
      </c>
      <c r="D1042" s="16" t="s">
        <v>35</v>
      </c>
      <c r="E1042" s="16" t="s">
        <v>35</v>
      </c>
    </row>
    <row r="1043" spans="1:5">
      <c r="A1043" s="16" t="s">
        <v>35</v>
      </c>
      <c r="B1043" s="16" t="s">
        <v>35</v>
      </c>
      <c r="C1043" s="16" t="s">
        <v>35</v>
      </c>
      <c r="D1043" s="16" t="s">
        <v>35</v>
      </c>
      <c r="E1043" s="16" t="s">
        <v>35</v>
      </c>
    </row>
    <row r="1044" spans="1:5">
      <c r="A1044" s="16" t="s">
        <v>35</v>
      </c>
      <c r="B1044" s="16" t="s">
        <v>35</v>
      </c>
      <c r="C1044" s="16" t="s">
        <v>35</v>
      </c>
      <c r="D1044" s="16" t="s">
        <v>35</v>
      </c>
      <c r="E1044" s="16" t="s">
        <v>35</v>
      </c>
    </row>
    <row r="1045" spans="1:5">
      <c r="A1045" s="16" t="s">
        <v>35</v>
      </c>
      <c r="B1045" s="16" t="s">
        <v>35</v>
      </c>
      <c r="C1045" s="16" t="s">
        <v>35</v>
      </c>
      <c r="D1045" s="16" t="s">
        <v>35</v>
      </c>
      <c r="E1045" s="16" t="s">
        <v>35</v>
      </c>
    </row>
    <row r="1046" spans="1:5">
      <c r="A1046" s="16" t="s">
        <v>35</v>
      </c>
      <c r="B1046" s="16" t="s">
        <v>35</v>
      </c>
      <c r="C1046" s="16" t="s">
        <v>35</v>
      </c>
      <c r="D1046" s="16" t="s">
        <v>35</v>
      </c>
      <c r="E1046" s="16" t="s">
        <v>35</v>
      </c>
    </row>
    <row r="1047" spans="1:5">
      <c r="A1047" s="16" t="s">
        <v>35</v>
      </c>
      <c r="B1047" s="16" t="s">
        <v>35</v>
      </c>
      <c r="C1047" s="16" t="s">
        <v>35</v>
      </c>
      <c r="D1047" s="16" t="s">
        <v>35</v>
      </c>
      <c r="E1047" s="16" t="s">
        <v>35</v>
      </c>
    </row>
    <row r="1048" spans="1:5">
      <c r="A1048" s="16" t="s">
        <v>35</v>
      </c>
      <c r="B1048" s="16" t="s">
        <v>35</v>
      </c>
      <c r="C1048" s="16" t="s">
        <v>35</v>
      </c>
      <c r="D1048" s="16" t="s">
        <v>35</v>
      </c>
      <c r="E1048" s="16" t="s">
        <v>35</v>
      </c>
    </row>
    <row r="1049" spans="1:5">
      <c r="A1049" s="16" t="s">
        <v>35</v>
      </c>
      <c r="B1049" s="16" t="s">
        <v>35</v>
      </c>
      <c r="C1049" s="16" t="s">
        <v>35</v>
      </c>
      <c r="D1049" s="16" t="s">
        <v>35</v>
      </c>
      <c r="E1049" s="16" t="s">
        <v>35</v>
      </c>
    </row>
    <row r="1050" spans="1:5">
      <c r="A1050" s="16" t="s">
        <v>35</v>
      </c>
      <c r="B1050" s="16" t="s">
        <v>35</v>
      </c>
      <c r="C1050" s="16" t="s">
        <v>35</v>
      </c>
      <c r="D1050" s="16" t="s">
        <v>35</v>
      </c>
      <c r="E1050" s="16" t="s">
        <v>35</v>
      </c>
    </row>
    <row r="1051" spans="1:5">
      <c r="A1051" s="16" t="s">
        <v>35</v>
      </c>
      <c r="B1051" s="16" t="s">
        <v>35</v>
      </c>
      <c r="C1051" s="16" t="s">
        <v>35</v>
      </c>
      <c r="D1051" s="16" t="s">
        <v>35</v>
      </c>
      <c r="E1051" s="16" t="s">
        <v>35</v>
      </c>
    </row>
    <row r="1052" spans="1:5">
      <c r="A1052" s="16" t="s">
        <v>35</v>
      </c>
      <c r="B1052" s="16" t="s">
        <v>35</v>
      </c>
      <c r="C1052" s="16" t="s">
        <v>35</v>
      </c>
      <c r="D1052" s="16" t="s">
        <v>35</v>
      </c>
      <c r="E1052" s="16" t="s">
        <v>35</v>
      </c>
    </row>
    <row r="1053" spans="1:5">
      <c r="A1053" s="16" t="s">
        <v>35</v>
      </c>
      <c r="B1053" s="16" t="s">
        <v>35</v>
      </c>
      <c r="C1053" s="16" t="s">
        <v>35</v>
      </c>
      <c r="D1053" s="16" t="s">
        <v>35</v>
      </c>
      <c r="E1053" s="16" t="s">
        <v>35</v>
      </c>
    </row>
    <row r="1054" spans="1:5">
      <c r="A1054" s="16" t="s">
        <v>35</v>
      </c>
      <c r="B1054" s="16" t="s">
        <v>35</v>
      </c>
      <c r="C1054" s="16" t="s">
        <v>35</v>
      </c>
      <c r="D1054" s="16" t="s">
        <v>35</v>
      </c>
      <c r="E1054" s="16" t="s">
        <v>35</v>
      </c>
    </row>
    <row r="1055" spans="1:5">
      <c r="A1055" s="16" t="s">
        <v>35</v>
      </c>
      <c r="B1055" s="16" t="s">
        <v>35</v>
      </c>
      <c r="C1055" s="16" t="s">
        <v>35</v>
      </c>
      <c r="D1055" s="16" t="s">
        <v>35</v>
      </c>
      <c r="E1055" s="16" t="s">
        <v>35</v>
      </c>
    </row>
    <row r="1056" spans="1:5">
      <c r="A1056" s="16" t="s">
        <v>35</v>
      </c>
      <c r="B1056" s="16" t="s">
        <v>35</v>
      </c>
      <c r="C1056" s="16" t="s">
        <v>35</v>
      </c>
      <c r="D1056" s="16" t="s">
        <v>35</v>
      </c>
      <c r="E1056" s="16" t="s">
        <v>35</v>
      </c>
    </row>
    <row r="1057" spans="1:5">
      <c r="A1057" s="16" t="s">
        <v>35</v>
      </c>
      <c r="B1057" s="16" t="s">
        <v>35</v>
      </c>
      <c r="C1057" s="16" t="s">
        <v>35</v>
      </c>
      <c r="D1057" s="16" t="s">
        <v>35</v>
      </c>
      <c r="E1057" s="16" t="s">
        <v>35</v>
      </c>
    </row>
    <row r="1058" spans="1:5">
      <c r="A1058" s="16" t="s">
        <v>35</v>
      </c>
      <c r="B1058" s="16" t="s">
        <v>35</v>
      </c>
      <c r="C1058" s="16" t="s">
        <v>35</v>
      </c>
      <c r="D1058" s="16" t="s">
        <v>35</v>
      </c>
      <c r="E1058" s="16" t="s">
        <v>35</v>
      </c>
    </row>
    <row r="1059" spans="1:5">
      <c r="A1059" s="16" t="s">
        <v>35</v>
      </c>
      <c r="B1059" s="16" t="s">
        <v>35</v>
      </c>
      <c r="C1059" s="16" t="s">
        <v>35</v>
      </c>
      <c r="D1059" s="16" t="s">
        <v>35</v>
      </c>
      <c r="E1059" s="16" t="s">
        <v>35</v>
      </c>
    </row>
    <row r="1060" spans="1:5">
      <c r="A1060" s="16" t="s">
        <v>35</v>
      </c>
      <c r="B1060" s="16" t="s">
        <v>35</v>
      </c>
      <c r="C1060" s="16" t="s">
        <v>35</v>
      </c>
      <c r="D1060" s="16" t="s">
        <v>35</v>
      </c>
      <c r="E1060" s="16" t="s">
        <v>35</v>
      </c>
    </row>
    <row r="1061" spans="1:5">
      <c r="A1061" s="16" t="s">
        <v>35</v>
      </c>
      <c r="B1061" s="16" t="s">
        <v>35</v>
      </c>
      <c r="C1061" s="16" t="s">
        <v>35</v>
      </c>
      <c r="D1061" s="16" t="s">
        <v>35</v>
      </c>
      <c r="E1061" s="16" t="s">
        <v>35</v>
      </c>
    </row>
    <row r="1062" spans="1:5">
      <c r="A1062" s="16" t="s">
        <v>35</v>
      </c>
      <c r="B1062" s="16" t="s">
        <v>35</v>
      </c>
      <c r="C1062" s="16" t="s">
        <v>35</v>
      </c>
      <c r="D1062" s="16" t="s">
        <v>35</v>
      </c>
      <c r="E1062" s="16" t="s">
        <v>35</v>
      </c>
    </row>
    <row r="1063" spans="1:5">
      <c r="A1063" s="16" t="s">
        <v>35</v>
      </c>
      <c r="B1063" s="16" t="s">
        <v>35</v>
      </c>
      <c r="C1063" s="16" t="s">
        <v>35</v>
      </c>
      <c r="D1063" s="16" t="s">
        <v>35</v>
      </c>
      <c r="E1063" s="16" t="s">
        <v>35</v>
      </c>
    </row>
    <row r="1064" spans="1:5">
      <c r="A1064" s="16" t="s">
        <v>35</v>
      </c>
      <c r="B1064" s="16" t="s">
        <v>35</v>
      </c>
      <c r="C1064" s="16" t="s">
        <v>35</v>
      </c>
      <c r="D1064" s="16" t="s">
        <v>35</v>
      </c>
      <c r="E1064" s="16" t="s">
        <v>35</v>
      </c>
    </row>
    <row r="1065" spans="1:5">
      <c r="A1065" s="16" t="s">
        <v>35</v>
      </c>
      <c r="B1065" s="16" t="s">
        <v>35</v>
      </c>
      <c r="C1065" s="16" t="s">
        <v>35</v>
      </c>
      <c r="D1065" s="16" t="s">
        <v>35</v>
      </c>
      <c r="E1065" s="16" t="s">
        <v>35</v>
      </c>
    </row>
    <row r="1066" spans="1:5">
      <c r="A1066" s="16" t="s">
        <v>35</v>
      </c>
      <c r="B1066" s="16" t="s">
        <v>35</v>
      </c>
      <c r="C1066" s="16" t="s">
        <v>35</v>
      </c>
      <c r="D1066" s="16" t="s">
        <v>35</v>
      </c>
      <c r="E1066" s="16" t="s">
        <v>35</v>
      </c>
    </row>
    <row r="1067" spans="1:5">
      <c r="A1067" s="16" t="s">
        <v>35</v>
      </c>
      <c r="B1067" s="16" t="s">
        <v>35</v>
      </c>
      <c r="C1067" s="16" t="s">
        <v>35</v>
      </c>
      <c r="D1067" s="16" t="s">
        <v>35</v>
      </c>
      <c r="E1067" s="16" t="s">
        <v>35</v>
      </c>
    </row>
    <row r="1068" spans="1:5">
      <c r="A1068" s="16" t="s">
        <v>35</v>
      </c>
      <c r="B1068" s="16" t="s">
        <v>35</v>
      </c>
      <c r="C1068" s="16" t="s">
        <v>35</v>
      </c>
      <c r="D1068" s="16" t="s">
        <v>35</v>
      </c>
      <c r="E1068" s="16" t="s">
        <v>35</v>
      </c>
    </row>
    <row r="1069" spans="1:5">
      <c r="A1069" s="16" t="s">
        <v>35</v>
      </c>
      <c r="B1069" s="16" t="s">
        <v>35</v>
      </c>
      <c r="C1069" s="16" t="s">
        <v>35</v>
      </c>
      <c r="D1069" s="16" t="s">
        <v>35</v>
      </c>
      <c r="E1069" s="16" t="s">
        <v>35</v>
      </c>
    </row>
    <row r="1070" spans="1:5">
      <c r="A1070" s="16" t="s">
        <v>35</v>
      </c>
      <c r="B1070" s="16" t="s">
        <v>35</v>
      </c>
      <c r="C1070" s="16" t="s">
        <v>35</v>
      </c>
      <c r="D1070" s="16" t="s">
        <v>35</v>
      </c>
      <c r="E1070" s="16" t="s">
        <v>35</v>
      </c>
    </row>
    <row r="1071" spans="1:5">
      <c r="A1071" s="16" t="s">
        <v>35</v>
      </c>
      <c r="B1071" s="16" t="s">
        <v>35</v>
      </c>
      <c r="C1071" s="16" t="s">
        <v>35</v>
      </c>
      <c r="D1071" s="16" t="s">
        <v>35</v>
      </c>
      <c r="E1071" s="16" t="s">
        <v>35</v>
      </c>
    </row>
    <row r="1072" spans="1:5">
      <c r="A1072" s="16" t="s">
        <v>35</v>
      </c>
      <c r="B1072" s="16" t="s">
        <v>35</v>
      </c>
      <c r="C1072" s="16" t="s">
        <v>35</v>
      </c>
      <c r="D1072" s="16" t="s">
        <v>35</v>
      </c>
      <c r="E1072" s="16" t="s">
        <v>35</v>
      </c>
    </row>
    <row r="1073" spans="1:5">
      <c r="A1073" s="16" t="s">
        <v>35</v>
      </c>
      <c r="B1073" s="16" t="s">
        <v>35</v>
      </c>
      <c r="C1073" s="16" t="s">
        <v>35</v>
      </c>
      <c r="D1073" s="16" t="s">
        <v>35</v>
      </c>
      <c r="E1073" s="16" t="s">
        <v>35</v>
      </c>
    </row>
    <row r="1074" spans="1:5">
      <c r="A1074" s="16" t="s">
        <v>35</v>
      </c>
      <c r="B1074" s="16" t="s">
        <v>35</v>
      </c>
      <c r="C1074" s="16" t="s">
        <v>35</v>
      </c>
      <c r="D1074" s="16" t="s">
        <v>35</v>
      </c>
      <c r="E1074" s="16" t="s">
        <v>35</v>
      </c>
    </row>
    <row r="1075" spans="1:5">
      <c r="A1075" s="16" t="s">
        <v>35</v>
      </c>
      <c r="B1075" s="16" t="s">
        <v>35</v>
      </c>
      <c r="C1075" s="16" t="s">
        <v>35</v>
      </c>
      <c r="D1075" s="16" t="s">
        <v>35</v>
      </c>
      <c r="E1075" s="16" t="s">
        <v>35</v>
      </c>
    </row>
    <row r="1076" spans="1:5">
      <c r="A1076" s="16" t="s">
        <v>35</v>
      </c>
      <c r="B1076" s="16" t="s">
        <v>35</v>
      </c>
      <c r="C1076" s="16" t="s">
        <v>35</v>
      </c>
      <c r="D1076" s="16" t="s">
        <v>35</v>
      </c>
      <c r="E1076" s="16" t="s">
        <v>35</v>
      </c>
    </row>
    <row r="1077" spans="1:5">
      <c r="A1077" s="16" t="s">
        <v>35</v>
      </c>
      <c r="B1077" s="16" t="s">
        <v>35</v>
      </c>
      <c r="C1077" s="16" t="s">
        <v>35</v>
      </c>
      <c r="D1077" s="16" t="s">
        <v>35</v>
      </c>
      <c r="E1077" s="16" t="s">
        <v>35</v>
      </c>
    </row>
    <row r="1078" spans="1:5">
      <c r="A1078" s="16" t="s">
        <v>35</v>
      </c>
      <c r="B1078" s="16" t="s">
        <v>35</v>
      </c>
      <c r="C1078" s="16" t="s">
        <v>35</v>
      </c>
      <c r="D1078" s="16" t="s">
        <v>35</v>
      </c>
      <c r="E1078" s="16" t="s">
        <v>35</v>
      </c>
    </row>
    <row r="1079" spans="1:5">
      <c r="A1079" s="16" t="s">
        <v>35</v>
      </c>
      <c r="B1079" s="16" t="s">
        <v>35</v>
      </c>
      <c r="C1079" s="16" t="s">
        <v>35</v>
      </c>
      <c r="D1079" s="16" t="s">
        <v>35</v>
      </c>
      <c r="E1079" s="16" t="s">
        <v>35</v>
      </c>
    </row>
    <row r="1080" spans="1:5">
      <c r="A1080" s="16" t="s">
        <v>35</v>
      </c>
      <c r="B1080" s="16" t="s">
        <v>35</v>
      </c>
      <c r="C1080" s="16" t="s">
        <v>35</v>
      </c>
      <c r="D1080" s="16" t="s">
        <v>35</v>
      </c>
      <c r="E1080" s="16" t="s">
        <v>35</v>
      </c>
    </row>
    <row r="1081" spans="1:5">
      <c r="A1081" s="16" t="s">
        <v>35</v>
      </c>
      <c r="B1081" s="16" t="s">
        <v>35</v>
      </c>
      <c r="C1081" s="16" t="s">
        <v>35</v>
      </c>
      <c r="D1081" s="16" t="s">
        <v>35</v>
      </c>
      <c r="E1081" s="16" t="s">
        <v>35</v>
      </c>
    </row>
    <row r="1082" spans="1:5">
      <c r="A1082" s="16" t="s">
        <v>35</v>
      </c>
      <c r="B1082" s="16" t="s">
        <v>35</v>
      </c>
      <c r="C1082" s="16" t="s">
        <v>35</v>
      </c>
      <c r="D1082" s="16" t="s">
        <v>35</v>
      </c>
      <c r="E1082" s="16" t="s">
        <v>35</v>
      </c>
    </row>
    <row r="1083" spans="1:5">
      <c r="A1083" s="16" t="s">
        <v>35</v>
      </c>
      <c r="B1083" s="16" t="s">
        <v>35</v>
      </c>
      <c r="C1083" s="16" t="s">
        <v>35</v>
      </c>
      <c r="D1083" s="16" t="s">
        <v>35</v>
      </c>
      <c r="E1083" s="16" t="s">
        <v>35</v>
      </c>
    </row>
    <row r="1084" spans="1:5">
      <c r="A1084" s="16" t="s">
        <v>35</v>
      </c>
      <c r="B1084" s="16" t="s">
        <v>35</v>
      </c>
      <c r="C1084" s="16" t="s">
        <v>35</v>
      </c>
      <c r="D1084" s="16" t="s">
        <v>35</v>
      </c>
      <c r="E1084" s="16" t="s">
        <v>35</v>
      </c>
    </row>
    <row r="1085" spans="1:5">
      <c r="A1085" s="16" t="s">
        <v>35</v>
      </c>
      <c r="B1085" s="16" t="s">
        <v>35</v>
      </c>
      <c r="C1085" s="16" t="s">
        <v>35</v>
      </c>
      <c r="D1085" s="16" t="s">
        <v>35</v>
      </c>
      <c r="E1085" s="16" t="s">
        <v>35</v>
      </c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E24"/>
  <sheetViews>
    <sheetView showGridLines="0" showRowColHeaders="0" topLeftCell="A2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2:5" ht="0.6" customHeight="1">
      <c r="C1" s="16"/>
      <c r="D1" s="16"/>
    </row>
    <row r="2" spans="2:5" ht="21" customHeight="1">
      <c r="C2" s="16"/>
      <c r="D2" s="16"/>
      <c r="E2" s="95" t="s">
        <v>79</v>
      </c>
    </row>
    <row r="3" spans="2:5" ht="15" customHeight="1">
      <c r="B3" s="21"/>
      <c r="C3" s="21"/>
      <c r="D3" s="19"/>
      <c r="E3" s="18" t="s">
        <v>339</v>
      </c>
    </row>
    <row r="4" spans="2:5" ht="19.899999999999999" customHeight="1">
      <c r="B4" s="21"/>
      <c r="C4" s="21" t="str">
        <f>Indice!C4</f>
        <v>Mercados eléctricos</v>
      </c>
      <c r="D4" s="19"/>
      <c r="E4" s="19"/>
    </row>
    <row r="5" spans="2:5" ht="12.6" customHeight="1">
      <c r="C5" s="25" t="s">
        <v>35</v>
      </c>
      <c r="D5" s="39" t="s">
        <v>35</v>
      </c>
      <c r="E5" s="39" t="s">
        <v>35</v>
      </c>
    </row>
    <row r="6" spans="2:5" s="412" customFormat="1" ht="13.15" customHeight="1">
      <c r="D6" s="413" t="s">
        <v>35</v>
      </c>
      <c r="E6" s="414" t="s">
        <v>35</v>
      </c>
    </row>
    <row r="7" spans="2:5" ht="12.6" customHeight="1">
      <c r="C7" s="753" t="s">
        <v>306</v>
      </c>
      <c r="D7" s="39" t="s">
        <v>35</v>
      </c>
      <c r="E7" s="336" t="s">
        <v>35</v>
      </c>
    </row>
    <row r="8" spans="2:5" ht="12.6" customHeight="1">
      <c r="C8" s="753"/>
      <c r="D8" s="39" t="s">
        <v>35</v>
      </c>
      <c r="E8" s="336" t="s">
        <v>35</v>
      </c>
    </row>
    <row r="9" spans="2:5" ht="12.6" customHeight="1">
      <c r="B9" s="252"/>
      <c r="C9" s="252" t="s">
        <v>83</v>
      </c>
      <c r="D9" s="39" t="s">
        <v>35</v>
      </c>
      <c r="E9" s="336" t="s">
        <v>35</v>
      </c>
    </row>
    <row r="10" spans="2:5" ht="12.6" customHeight="1">
      <c r="C10" s="252"/>
      <c r="D10" s="39" t="s">
        <v>35</v>
      </c>
      <c r="E10" s="336" t="s">
        <v>35</v>
      </c>
    </row>
    <row r="11" spans="2:5" ht="12.6" customHeight="1">
      <c r="C11" s="25" t="s">
        <v>35</v>
      </c>
      <c r="D11" s="39" t="s">
        <v>35</v>
      </c>
      <c r="E11" s="291" t="s">
        <v>35</v>
      </c>
    </row>
    <row r="12" spans="2:5" ht="12.6" customHeight="1">
      <c r="C12" s="25" t="s">
        <v>35</v>
      </c>
      <c r="D12" s="39" t="s">
        <v>35</v>
      </c>
      <c r="E12" s="291" t="s">
        <v>35</v>
      </c>
    </row>
    <row r="13" spans="2:5" ht="12.6" customHeight="1">
      <c r="C13" s="25" t="s">
        <v>35</v>
      </c>
      <c r="D13" s="39" t="s">
        <v>35</v>
      </c>
      <c r="E13" s="291" t="s">
        <v>35</v>
      </c>
    </row>
    <row r="14" spans="2:5" ht="12.6" customHeight="1">
      <c r="C14" s="25" t="s">
        <v>35</v>
      </c>
      <c r="D14" s="39" t="s">
        <v>35</v>
      </c>
      <c r="E14" s="291" t="s">
        <v>35</v>
      </c>
    </row>
    <row r="15" spans="2:5" ht="12.6" customHeight="1">
      <c r="C15" s="25" t="s">
        <v>35</v>
      </c>
      <c r="D15" s="39" t="s">
        <v>35</v>
      </c>
      <c r="E15" s="291" t="s">
        <v>35</v>
      </c>
    </row>
    <row r="16" spans="2:5" ht="12.6" customHeight="1">
      <c r="C16" s="25" t="s">
        <v>35</v>
      </c>
      <c r="D16" s="39" t="s">
        <v>35</v>
      </c>
      <c r="E16" s="291" t="s">
        <v>35</v>
      </c>
    </row>
    <row r="17" spans="3:5" ht="12.6" customHeight="1">
      <c r="C17" s="25" t="s">
        <v>35</v>
      </c>
      <c r="D17" s="39" t="s">
        <v>35</v>
      </c>
      <c r="E17" s="291" t="s">
        <v>35</v>
      </c>
    </row>
    <row r="18" spans="3:5" ht="12.6" customHeight="1">
      <c r="C18" s="25" t="s">
        <v>35</v>
      </c>
      <c r="D18" s="39" t="s">
        <v>35</v>
      </c>
      <c r="E18" s="291" t="s">
        <v>35</v>
      </c>
    </row>
    <row r="19" spans="3:5" ht="12.6" customHeight="1">
      <c r="C19" s="25" t="s">
        <v>35</v>
      </c>
      <c r="D19" s="39" t="s">
        <v>35</v>
      </c>
      <c r="E19" s="291" t="s">
        <v>35</v>
      </c>
    </row>
    <row r="20" spans="3:5" ht="12.6" customHeight="1">
      <c r="C20" s="25" t="s">
        <v>35</v>
      </c>
      <c r="D20" s="39" t="s">
        <v>35</v>
      </c>
      <c r="E20" s="291" t="s">
        <v>35</v>
      </c>
    </row>
    <row r="21" spans="3:5" ht="12.6" customHeight="1">
      <c r="C21" s="16" t="s">
        <v>35</v>
      </c>
      <c r="D21" s="16" t="s">
        <v>35</v>
      </c>
      <c r="E21" s="291" t="s">
        <v>35</v>
      </c>
    </row>
    <row r="22" spans="3:5" ht="12.6" customHeight="1">
      <c r="C22" s="16" t="s">
        <v>35</v>
      </c>
      <c r="D22" s="16" t="s">
        <v>35</v>
      </c>
      <c r="E22" s="337" t="s">
        <v>35</v>
      </c>
    </row>
    <row r="23" spans="3:5" ht="12.6" customHeight="1">
      <c r="E23" s="337" t="s">
        <v>35</v>
      </c>
    </row>
    <row r="24" spans="3:5" ht="12.6" customHeight="1">
      <c r="E24" s="337" t="s">
        <v>35</v>
      </c>
    </row>
  </sheetData>
  <mergeCells count="1">
    <mergeCell ref="C7:C8"/>
  </mergeCells>
  <hyperlinks>
    <hyperlink ref="C4" location="Indice!A1" display="Indice!A1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42</vt:i4>
      </vt:variant>
      <vt:variant>
        <vt:lpstr>Rangos con nombre</vt:lpstr>
      </vt:variant>
      <vt:variant>
        <vt:i4>38</vt:i4>
      </vt:variant>
    </vt:vector>
  </HeadingPairs>
  <TitlesOfParts>
    <vt:vector size="80" baseType="lpstr">
      <vt:lpstr>Indice</vt:lpstr>
      <vt:lpstr>C1</vt:lpstr>
      <vt:lpstr>C2</vt:lpstr>
      <vt:lpstr>C3</vt:lpstr>
      <vt:lpstr>C4</vt:lpstr>
      <vt:lpstr>C4.2</vt:lpstr>
      <vt:lpstr>C5</vt:lpstr>
      <vt:lpstr>C6</vt:lpstr>
      <vt:lpstr>C7</vt:lpstr>
      <vt:lpstr>C7.2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C28</vt:lpstr>
      <vt:lpstr>C29</vt:lpstr>
      <vt:lpstr>C30</vt:lpstr>
      <vt:lpstr>C31</vt:lpstr>
      <vt:lpstr>C32</vt:lpstr>
      <vt:lpstr>C33</vt:lpstr>
      <vt:lpstr>C34</vt:lpstr>
      <vt:lpstr>Data 1</vt:lpstr>
      <vt:lpstr>Data 2</vt:lpstr>
      <vt:lpstr>Data 3</vt:lpstr>
      <vt:lpstr>Data 4</vt:lpstr>
      <vt:lpstr>Data 5</vt:lpstr>
      <vt:lpstr>'C1'!Área_de_impresión</vt:lpstr>
      <vt:lpstr>'C10'!Área_de_impresión</vt:lpstr>
      <vt:lpstr>'C11'!Área_de_impresión</vt:lpstr>
      <vt:lpstr>'C12'!Área_de_impresión</vt:lpstr>
      <vt:lpstr>'C13'!Área_de_impresión</vt:lpstr>
      <vt:lpstr>'C14'!Área_de_impresión</vt:lpstr>
      <vt:lpstr>'C15'!Área_de_impresión</vt:lpstr>
      <vt:lpstr>'C16'!Área_de_impresión</vt:lpstr>
      <vt:lpstr>'C17'!Área_de_impresión</vt:lpstr>
      <vt:lpstr>'C18'!Área_de_impresión</vt:lpstr>
      <vt:lpstr>'C19'!Área_de_impresión</vt:lpstr>
      <vt:lpstr>'C2'!Área_de_impresión</vt:lpstr>
      <vt:lpstr>'C20'!Área_de_impresión</vt:lpstr>
      <vt:lpstr>'C21'!Área_de_impresión</vt:lpstr>
      <vt:lpstr>'C22'!Área_de_impresión</vt:lpstr>
      <vt:lpstr>'C23'!Área_de_impresión</vt:lpstr>
      <vt:lpstr>'C24'!Área_de_impresión</vt:lpstr>
      <vt:lpstr>'C25'!Área_de_impresión</vt:lpstr>
      <vt:lpstr>'C26'!Área_de_impresión</vt:lpstr>
      <vt:lpstr>'C27'!Área_de_impresión</vt:lpstr>
      <vt:lpstr>'C28'!Área_de_impresión</vt:lpstr>
      <vt:lpstr>'C3'!Área_de_impresión</vt:lpstr>
      <vt:lpstr>'C30'!Área_de_impresión</vt:lpstr>
      <vt:lpstr>'C31'!Área_de_impresión</vt:lpstr>
      <vt:lpstr>'C32'!Área_de_impresión</vt:lpstr>
      <vt:lpstr>'C33'!Área_de_impresión</vt:lpstr>
      <vt:lpstr>'C4'!Área_de_impresión</vt:lpstr>
      <vt:lpstr>C4.2!Área_de_impresión</vt:lpstr>
      <vt:lpstr>'C5'!Área_de_impresión</vt:lpstr>
      <vt:lpstr>'C6'!Área_de_impresión</vt:lpstr>
      <vt:lpstr>'C8'!Área_de_impresión</vt:lpstr>
      <vt:lpstr>'C9'!Área_de_impresión</vt:lpstr>
      <vt:lpstr>'Data 1'!Área_de_impresión</vt:lpstr>
      <vt:lpstr>'Data 2'!Área_de_impresión</vt:lpstr>
      <vt:lpstr>'Data 3'!Área_de_impresión</vt:lpstr>
      <vt:lpstr>Indice!Área_de_impresión</vt:lpstr>
      <vt:lpstr>'Data 2'!Títulos_a_imprimir</vt:lpstr>
      <vt:lpstr>'Data 3'!Títulos_a_imprimir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Sevilla Penas, Marta</cp:lastModifiedBy>
  <cp:lastPrinted>2015-04-15T14:27:48Z</cp:lastPrinted>
  <dcterms:created xsi:type="dcterms:W3CDTF">1999-07-09T11:45:32Z</dcterms:created>
  <dcterms:modified xsi:type="dcterms:W3CDTF">2018-06-15T07:51:40Z</dcterms:modified>
</cp:coreProperties>
</file>