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FEB\INF_ELABORADA\"/>
    </mc:Choice>
  </mc:AlternateContent>
  <xr:revisionPtr revIDLastSave="0" documentId="13_ncr:1_{88BC3C24-F51D-4518-A8B1-629F0C09380D}" xr6:coauthVersionLast="47" xr6:coauthVersionMax="47" xr10:uidLastSave="{00000000-0000-0000-0000-000000000000}"/>
  <bookViews>
    <workbookView xWindow="-120" yWindow="-120" windowWidth="29040" windowHeight="15720" tabRatio="931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SN11" sheetId="31" r:id="rId14"/>
    <sheet name="SN12" sheetId="33" r:id="rId15"/>
    <sheet name="SN13" sheetId="32" r:id="rId16"/>
    <sheet name="SN14" sheetId="34" r:id="rId17"/>
    <sheet name="Dat_01" sheetId="18" r:id="rId18"/>
    <sheet name="Dat_02" sheetId="30" r:id="rId19"/>
    <sheet name="Mozart Reports" sheetId="19" state="veryHidden" r:id="rId20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11">#REF!</definedName>
    <definedName name="Demanda">#REF!</definedName>
    <definedName name="Eol_Dia" localSheetId="13">OFFSET(#REF!,0,0,COUNT(#REF!),1)</definedName>
    <definedName name="Eol_Dia" localSheetId="14">OFFSET(#REF!,0,0,COUNT(#REF!),1)</definedName>
    <definedName name="Eol_Dia" localSheetId="15">OFFSET(#REF!,0,0,COUNT(#REF!),1)</definedName>
    <definedName name="Eol_Dia" localSheetId="16">OFFSET(#REF!,0,0,COUNT(#REF!),1)</definedName>
    <definedName name="Eol_Dia">OFFSET(#REF!,0,0,COUNT(#REF!),1)</definedName>
    <definedName name="Eol_Fechas" localSheetId="13">OFFSET(#REF!,0,0,COUNT(#REF!),1)</definedName>
    <definedName name="Eol_Fechas" localSheetId="14">OFFSET(#REF!,0,0,COUNT(#REF!),1)</definedName>
    <definedName name="Eol_Fechas" localSheetId="15">OFFSET(#REF!,0,0,COUNT(#REF!),1)</definedName>
    <definedName name="Eol_Fechas" localSheetId="16">OFFSET(#REF!,0,0,COUNT(#REF!),1)</definedName>
    <definedName name="Eol_Fechas">OFFSET(#REF!,0,0,COUNT(#REF!),1)</definedName>
    <definedName name="Eol_Porcentaje" localSheetId="13">OFFSET(#REF!,0,0,COUNT(#REF!),1)</definedName>
    <definedName name="Eol_Porcentaje" localSheetId="14">OFFSET(#REF!,0,0,COUNT(#REF!),1)</definedName>
    <definedName name="Eol_Porcentaje" localSheetId="15">OFFSET(#REF!,0,0,COUNT(#REF!),1)</definedName>
    <definedName name="Eol_Porcentaje" localSheetId="16">OFFSET(#REF!,0,0,COUNT(#REF!),1)</definedName>
    <definedName name="Eol_Porcentaje">OFFSET(#REF!,0,0,COUNT(#REF!),1)</definedName>
    <definedName name="Fecha" localSheetId="11">#REF!</definedName>
    <definedName name="Fecha">#REF!</definedName>
    <definedName name="FINALIZAR" localSheetId="12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 localSheetId="13">OFFSET(#REF!,0,0,COUNT(#REF!),1)</definedName>
    <definedName name="H_Eol" localSheetId="14">OFFSET(#REF!,0,0,COUNT(#REF!),1)</definedName>
    <definedName name="H_Eol" localSheetId="15">OFFSET(#REF!,0,0,COUNT(#REF!),1)</definedName>
    <definedName name="H_Eol" localSheetId="16">OFFSET(#REF!,0,0,COUNT(#REF!),1)</definedName>
    <definedName name="H_Eol">OFFSET(#REF!,0,0,COUNT(#REF!),1)</definedName>
    <definedName name="H_Gen" localSheetId="13">OFFSET(#REF!,0,0,COUNT(#REF!),1)</definedName>
    <definedName name="H_Gen" localSheetId="14">OFFSET(#REF!,0,0,COUNT(#REF!),1)</definedName>
    <definedName name="H_Gen" localSheetId="15">OFFSET(#REF!,0,0,COUNT(#REF!),1)</definedName>
    <definedName name="H_Gen" localSheetId="16">OFFSET(#REF!,0,0,COUNT(#REF!),1)</definedName>
    <definedName name="H_Gen">OFFSET(#REF!,0,0,COUNT(#REF!),1)</definedName>
    <definedName name="H_Porcentaje" localSheetId="13">OFFSET(#REF!,0,0,COUNT(#REF!),1)</definedName>
    <definedName name="H_Porcentaje" localSheetId="14">OFFSET(#REF!,0,0,COUNT(#REF!),1)</definedName>
    <definedName name="H_Porcentaje" localSheetId="15">OFFSET(#REF!,0,0,COUNT(#REF!),1)</definedName>
    <definedName name="H_Porcentaje" localSheetId="16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12">[0]!INDICE</definedName>
    <definedName name="Índice" localSheetId="13">[0]!INDICE</definedName>
    <definedName name="Índice" localSheetId="14">[0]!INDICE</definedName>
    <definedName name="Índice" localSheetId="15">[0]!INDICE</definedName>
    <definedName name="Índice" localSheetId="16">[0]!INDICE</definedName>
    <definedName name="Índice" localSheetId="11">[0]!INDICE</definedName>
    <definedName name="Índice">[0]!INDICE</definedName>
    <definedName name="indice_jcol" localSheetId="12">[0]!INDICE</definedName>
    <definedName name="indice_jcol" localSheetId="13">[0]!INDICE</definedName>
    <definedName name="indice_jcol" localSheetId="14">[0]!INDICE</definedName>
    <definedName name="indice_jcol" localSheetId="15">[0]!INDICE</definedName>
    <definedName name="indice_jcol" localSheetId="16">[0]!INDICE</definedName>
    <definedName name="indice_jcol" localSheetId="11">[0]!INDICE</definedName>
    <definedName name="indice_jcol">[0]!INDICE</definedName>
    <definedName name="Int_CFraExp">OFFSET(#REF!,0,0,COUNT(#REF!),1)</definedName>
    <definedName name="Int_CFraImp">OFFSET(#REF!,0,0,COUNT(#REF!),1)</definedName>
    <definedName name="Int_CPorExp">OFFSET(#REF!,0,0,COUNT(#REF!),1)</definedName>
    <definedName name="Int_CPorImp">OFFSET(#REF!,0,0,COUNT(#REF!),1)</definedName>
    <definedName name="Int_Meses">OFFSET(#REF!,0,0,COUNT(#REF!),1)</definedName>
    <definedName name="Int_SFra">OFFSET(#REF!,0,0,COUNT(#REF!),1)</definedName>
    <definedName name="Int_SPor">OFFSET(#REF!,0,0,COUNT(#REF!),1)</definedName>
    <definedName name="jkhjklhjkhjkl">#N/A</definedName>
    <definedName name="MSTR.Balance._Día_máx_generación_renovable._Histórico" localSheetId="13">#REF!</definedName>
    <definedName name="MSTR.Balance._Día_máx_generación_renovable._Histórico" localSheetId="14">#REF!</definedName>
    <definedName name="MSTR.Balance._Día_máx_generación_renovable._Histórico" localSheetId="15">#REF!</definedName>
    <definedName name="MSTR.Balance._Día_máx_generación_renovable._Histórico" localSheetId="16">#REF!</definedName>
    <definedName name="MSTR.Balance._Día_máx_generación_renovable._Histórico">#REF!</definedName>
    <definedName name="MSTR.Balance._Día_máx_generación_renovable._Mes" localSheetId="13">#REF!</definedName>
    <definedName name="MSTR.Balance._Día_máx_generación_renovable._Mes" localSheetId="14">#REF!</definedName>
    <definedName name="MSTR.Balance._Día_máx_generación_renovable._Mes" localSheetId="15">#REF!</definedName>
    <definedName name="MSTR.Balance._Día_máx_generación_renovable._Mes" localSheetId="16">#REF!</definedName>
    <definedName name="MSTR.Balance._Día_máx_generación_renovable._Mes">#REF!</definedName>
    <definedName name="MSTR.Balance_B.C._Diario_Peninsular">#REF!</definedName>
    <definedName name="MSTR.Balance_B.C._Horario_Eólico">#REF!</definedName>
    <definedName name="MSTR.Balance_B.C._Mensual_Nacional" localSheetId="13">#REF!</definedName>
    <definedName name="MSTR.Balance_B.C._Mensual_Nacional" localSheetId="14">#REF!</definedName>
    <definedName name="MSTR.Balance_B.C._Mensual_Nacional" localSheetId="15">#REF!</definedName>
    <definedName name="MSTR.Balance_B.C._Mensual_Nacional" localSheetId="16">#REF!</definedName>
    <definedName name="MSTR.Balance_B.C._Mensual_Nacional">#REF!</definedName>
    <definedName name="MSTR.Balance_B.C._Mensual_Sistema_eléctrico" localSheetId="13">#REF!</definedName>
    <definedName name="MSTR.Balance_B.C._Mensual_Sistema_eléctrico" localSheetId="14">#REF!</definedName>
    <definedName name="MSTR.Balance_B.C._Mensual_Sistema_eléctrico" localSheetId="15">#REF!</definedName>
    <definedName name="MSTR.Balance_B.C._Mensual_Sistema_eléctrico" localSheetId="16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 localSheetId="13">#REF!</definedName>
    <definedName name="MSTR.Emisiones_CO2" localSheetId="14">#REF!</definedName>
    <definedName name="MSTR.Emisiones_CO2" localSheetId="15">#REF!</definedName>
    <definedName name="MSTR.Emisiones_CO2" localSheetId="16">#REF!</definedName>
    <definedName name="MSTR.Emisiones_CO2">#REF!</definedName>
    <definedName name="MSTR.Emisiones_CO2.1" localSheetId="13">#REF!</definedName>
    <definedName name="MSTR.Emisiones_CO2.1" localSheetId="14">#REF!</definedName>
    <definedName name="MSTR.Emisiones_CO2.1" localSheetId="15">#REF!</definedName>
    <definedName name="MSTR.Emisiones_CO2.1" localSheetId="16">#REF!</definedName>
    <definedName name="MSTR.Emisiones_CO2.1">#REF!</definedName>
    <definedName name="MSTR.Energía_generada_y_autoconsumida" xml:space="preserve">                     Dat_02!$A$71:$C$80</definedName>
    <definedName name="MSTR.Energía_generada_y_autoconsumida.2" xml:space="preserve">                     Dat_02!$A$117:$C$125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Mes_del_informe" xml:space="preserve">                                 Dat_02!$A$1:$B$2</definedName>
    <definedName name="MSTR.Potencia_instalada">#REF!</definedName>
    <definedName name="MSTR.Potencia_instalada_Autoconsumo" xml:space="preserve">                                 Dat_02!$A$4:$N$13</definedName>
    <definedName name="MSTR.Potencia_instalada_Autoconsumo.1" xml:space="preserve">                                 Dat_02!$A$37:$N$46</definedName>
    <definedName name="MSTR.Potencia_instalada_Total" xml:space="preserve">                                 Dat_02!$A$15:$N$31</definedName>
    <definedName name="MSTR.Potencia_instalada_Total.1" xml:space="preserve">                                 Dat_02!$A$48:$N$64</definedName>
    <definedName name="MSTR.Serie_Balance_B.C._Mensual_Peninsular" localSheetId="13">#REF!</definedName>
    <definedName name="MSTR.Serie_Balance_B.C._Mensual_Peninsular" localSheetId="14">#REF!</definedName>
    <definedName name="MSTR.Serie_Balance_B.C._Mensual_Peninsular" localSheetId="15">#REF!</definedName>
    <definedName name="MSTR.Serie_Balance_B.C._Mensual_Peninsular" localSheetId="16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xml:space="preserve">                                   Dat_01!$A$153:$N$156</definedName>
    <definedName name="MSTR.Variación_y_componentes_mensual_de_la_demanda.1" xml:space="preserve">                                   Dat_01!$A$159:$N$162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 localSheetId="13">OFFSET(#REF!,0,0,COUNT(#REF!),1)</definedName>
    <definedName name="Prod" localSheetId="14">OFFSET(#REF!,0,0,COUNT(#REF!),1)</definedName>
    <definedName name="Prod" localSheetId="15">OFFSET(#REF!,0,0,COUNT(#REF!),1)</definedName>
    <definedName name="Prod" localSheetId="16">OFFSET(#REF!,0,0,COUNT(#REF!),1)</definedName>
    <definedName name="Prod">OFFSET(#REF!,0,0,COUNT(#REF!),1)</definedName>
    <definedName name="Prod_Dia" localSheetId="13">OFFSET(#REF!,0,0,COUNT(#REF!),1)</definedName>
    <definedName name="Prod_Dia" localSheetId="14">OFFSET(#REF!,0,0,COUNT(#REF!),1)</definedName>
    <definedName name="Prod_Dia" localSheetId="15">OFFSET(#REF!,0,0,COUNT(#REF!),1)</definedName>
    <definedName name="Prod_Dia" localSheetId="16">OFFSET(#REF!,0,0,COUNT(#REF!),1)</definedName>
    <definedName name="Prod_Dia">OFFSET(#REF!,0,0,COUNT(#REF!),1)</definedName>
    <definedName name="Prod_Inter">OFFSET(#REF!,0,0,COUNT(#REF!),1)</definedName>
    <definedName name="Prod_Med" localSheetId="13">OFFSET(#REF!,0,0,COUNT(#REF!),1)</definedName>
    <definedName name="Prod_Med" localSheetId="14">OFFSET(#REF!,0,0,COUNT(#REF!),1)</definedName>
    <definedName name="Prod_Med" localSheetId="15">OFFSET(#REF!,0,0,COUNT(#REF!),1)</definedName>
    <definedName name="Prod_Med" localSheetId="16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0">#REF!</definedName>
    <definedName name="rosa2" localSheetId="11">#N/A</definedName>
    <definedName name="rosa2">#N/A</definedName>
    <definedName name="sfasfasf" localSheetId="12">[0]!INDICE</definedName>
    <definedName name="sfasfasf" localSheetId="13">[0]!INDICE</definedName>
    <definedName name="sfasfasf" localSheetId="14">[0]!INDICE</definedName>
    <definedName name="sfasfasf" localSheetId="15">[0]!INDICE</definedName>
    <definedName name="sfasfasf" localSheetId="16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0">#REF!</definedName>
    <definedName name="VV" localSheetId="11">#N/A</definedName>
    <definedName name="VV">#N/A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3" hidden="1">#REF!</definedName>
    <definedName name="WW" localSheetId="14" hidden="1">#REF!</definedName>
    <definedName name="WW" localSheetId="15" hidden="1">#REF!</definedName>
    <definedName name="WW" localSheetId="16" hidden="1">#REF!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12">#N/A</definedName>
    <definedName name="xxxxx" localSheetId="10">#N/A</definedName>
    <definedName name="xxxxx" localSheetId="11">#N/A</definedName>
    <definedName name="xxxxx" xml:space="preserve">                                               Dat_01!$A$85:$Q$114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29" l="1"/>
  <c r="M74" i="18"/>
  <c r="M73" i="18"/>
  <c r="F23" i="29"/>
  <c r="F10" i="29"/>
  <c r="B128" i="30"/>
  <c r="C114" i="30"/>
  <c r="C159" i="30"/>
  <c r="B159" i="30"/>
  <c r="K52" i="18"/>
  <c r="B114" i="30"/>
  <c r="B84" i="30"/>
  <c r="B83" i="30"/>
  <c r="B35" i="30"/>
  <c r="C68" i="30"/>
  <c r="D68" i="30"/>
  <c r="E68" i="30"/>
  <c r="F68" i="30"/>
  <c r="G68" i="30"/>
  <c r="H68" i="30"/>
  <c r="I68" i="30"/>
  <c r="J68" i="30"/>
  <c r="K68" i="30"/>
  <c r="L68" i="30"/>
  <c r="M68" i="30"/>
  <c r="N68" i="30"/>
  <c r="B68" i="30"/>
  <c r="B48" i="18"/>
  <c r="F137" i="30" l="1"/>
  <c r="B85" i="30"/>
  <c r="O13" i="30"/>
  <c r="B88" i="30" l="1"/>
  <c r="O46" i="30"/>
  <c r="G139" i="30" l="1"/>
  <c r="D128" i="30"/>
  <c r="B129" i="30"/>
  <c r="D129" i="30"/>
  <c r="B130" i="30"/>
  <c r="D130" i="30"/>
  <c r="C130" i="30" s="1"/>
  <c r="B133" i="30" l="1"/>
  <c r="D133" i="30"/>
  <c r="C128" i="30"/>
  <c r="E128" i="30"/>
  <c r="E129" i="30"/>
  <c r="E130" i="30"/>
  <c r="C129" i="30"/>
  <c r="C133" i="30" l="1"/>
  <c r="E133" i="30"/>
  <c r="D84" i="30"/>
  <c r="D83" i="30"/>
  <c r="D85" i="30"/>
  <c r="G142" i="30"/>
  <c r="G138" i="30"/>
  <c r="G137" i="30"/>
  <c r="F138" i="30"/>
  <c r="F139" i="30"/>
  <c r="F93" i="30"/>
  <c r="F92" i="30"/>
  <c r="G93" i="30"/>
  <c r="G97" i="30"/>
  <c r="G92" i="30"/>
  <c r="C67" i="30"/>
  <c r="D67" i="30"/>
  <c r="E67" i="30"/>
  <c r="F67" i="30"/>
  <c r="G67" i="30"/>
  <c r="H67" i="30"/>
  <c r="I67" i="30"/>
  <c r="J67" i="30"/>
  <c r="K67" i="30"/>
  <c r="L67" i="30"/>
  <c r="M67" i="30"/>
  <c r="N67" i="30"/>
  <c r="B67" i="30"/>
  <c r="C34" i="30"/>
  <c r="D34" i="30"/>
  <c r="E34" i="30"/>
  <c r="F34" i="30"/>
  <c r="G34" i="30"/>
  <c r="H34" i="30"/>
  <c r="I34" i="30"/>
  <c r="J34" i="30"/>
  <c r="K34" i="30"/>
  <c r="L34" i="30"/>
  <c r="M34" i="30"/>
  <c r="N34" i="30"/>
  <c r="C35" i="30"/>
  <c r="D35" i="30"/>
  <c r="E35" i="30"/>
  <c r="F35" i="30"/>
  <c r="G35" i="30"/>
  <c r="H35" i="30"/>
  <c r="I35" i="30"/>
  <c r="J35" i="30"/>
  <c r="K35" i="30"/>
  <c r="L35" i="30"/>
  <c r="M35" i="30"/>
  <c r="N35" i="30"/>
  <c r="B34" i="30"/>
  <c r="C27" i="18"/>
  <c r="B27" i="18"/>
  <c r="C10" i="5"/>
  <c r="C10" i="2"/>
  <c r="D88" i="30" l="1"/>
  <c r="E84" i="30"/>
  <c r="C83" i="30"/>
  <c r="C85" i="30"/>
  <c r="C84" i="30"/>
  <c r="D27" i="18"/>
  <c r="C88" i="30" l="1"/>
  <c r="E83" i="30"/>
  <c r="E85" i="30"/>
  <c r="C48" i="18"/>
  <c r="E88" i="30" l="1"/>
  <c r="O165" i="18"/>
  <c r="O167" i="18" s="1"/>
  <c r="L73" i="18"/>
  <c r="L74" i="18"/>
  <c r="G68" i="18"/>
  <c r="K74" i="18" l="1"/>
  <c r="N74" i="18" s="1"/>
  <c r="O74" i="18" s="1"/>
  <c r="K73" i="18"/>
  <c r="N73" i="18" s="1"/>
  <c r="O73" i="18" s="1"/>
  <c r="O120" i="18" l="1"/>
  <c r="O119" i="18"/>
  <c r="E48" i="18"/>
  <c r="O168" i="18" l="1"/>
  <c r="O169" i="18" s="1"/>
  <c r="N165" i="18"/>
  <c r="N167" i="18" s="1"/>
  <c r="O166" i="18"/>
  <c r="D48" i="18"/>
  <c r="F48" i="18" s="1"/>
  <c r="C10" i="27" l="1"/>
  <c r="K15" i="22" l="1"/>
  <c r="K12" i="22"/>
  <c r="G25" i="22" l="1" a="1"/>
  <c r="G25" i="22" s="1"/>
  <c r="G27" i="22" l="1"/>
  <c r="G26" i="22"/>
  <c r="D79" i="18" l="1"/>
  <c r="D78" i="18"/>
  <c r="D69" i="18"/>
  <c r="D68" i="18"/>
  <c r="G24" i="22" l="1"/>
  <c r="F26" i="22"/>
  <c r="F25" i="22"/>
  <c r="M29" i="22"/>
  <c r="L29" i="22"/>
  <c r="K29" i="22"/>
  <c r="J29" i="22"/>
  <c r="I29" i="22"/>
  <c r="H29" i="22"/>
  <c r="G29" i="22"/>
  <c r="G28" i="22"/>
  <c r="F29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3" i="18" l="1"/>
  <c r="O135" i="18"/>
  <c r="O140" i="18"/>
  <c r="O142" i="18"/>
  <c r="O144" i="18"/>
  <c r="O146" i="18"/>
  <c r="O148" i="18"/>
  <c r="O134" i="18"/>
  <c r="O136" i="18"/>
  <c r="O139" i="18"/>
  <c r="O141" i="18"/>
  <c r="O143" i="18"/>
  <c r="O145" i="18"/>
  <c r="O147" i="18"/>
  <c r="O121" i="18"/>
  <c r="O118" i="18" l="1"/>
  <c r="M24" i="22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38" i="18" l="1"/>
  <c r="N138" i="18"/>
  <c r="M138" i="18"/>
  <c r="L138" i="18"/>
  <c r="K138" i="18"/>
  <c r="J138" i="18"/>
  <c r="I138" i="18"/>
  <c r="H138" i="18"/>
  <c r="G138" i="18"/>
  <c r="F138" i="18"/>
  <c r="E138" i="18"/>
  <c r="D138" i="18"/>
  <c r="C138" i="18"/>
  <c r="N120" i="18"/>
  <c r="M120" i="18"/>
  <c r="L120" i="18"/>
  <c r="K120" i="18"/>
  <c r="J120" i="18"/>
  <c r="I120" i="18"/>
  <c r="H120" i="18"/>
  <c r="G120" i="18"/>
  <c r="F120" i="18"/>
  <c r="E120" i="18"/>
  <c r="D120" i="18"/>
  <c r="C120" i="18"/>
  <c r="O125" i="18" l="1"/>
  <c r="O122" i="18"/>
  <c r="N119" i="18"/>
  <c r="O123" i="18"/>
  <c r="O124" i="18"/>
  <c r="O126" i="18"/>
  <c r="O127" i="18"/>
  <c r="O128" i="18"/>
  <c r="O129" i="18"/>
  <c r="O130" i="18"/>
  <c r="O131" i="18"/>
  <c r="O132" i="18"/>
  <c r="N168" i="18" l="1"/>
  <c r="N169" i="18" s="1"/>
  <c r="M165" i="18"/>
  <c r="M167" i="18" s="1"/>
  <c r="N166" i="18"/>
  <c r="N133" i="18"/>
  <c r="N135" i="18"/>
  <c r="N140" i="18"/>
  <c r="N142" i="18"/>
  <c r="N144" i="18"/>
  <c r="N146" i="18"/>
  <c r="N148" i="18"/>
  <c r="N134" i="18"/>
  <c r="N139" i="18"/>
  <c r="N141" i="18"/>
  <c r="N143" i="18"/>
  <c r="N145" i="18"/>
  <c r="N147" i="18"/>
  <c r="N136" i="18"/>
  <c r="O150" i="18"/>
  <c r="O137" i="18"/>
  <c r="N122" i="18"/>
  <c r="N125" i="18"/>
  <c r="M119" i="18"/>
  <c r="N121" i="18"/>
  <c r="N123" i="18"/>
  <c r="N124" i="18"/>
  <c r="N126" i="18"/>
  <c r="N127" i="18"/>
  <c r="N128" i="18"/>
  <c r="N129" i="18"/>
  <c r="N130" i="18"/>
  <c r="N132" i="18"/>
  <c r="N131" i="18"/>
  <c r="N118" i="18" l="1"/>
  <c r="L165" i="18"/>
  <c r="L167" i="18" s="1"/>
  <c r="M166" i="18"/>
  <c r="M168" i="18"/>
  <c r="M169" i="18" s="1"/>
  <c r="M133" i="18"/>
  <c r="M135" i="18"/>
  <c r="M140" i="18"/>
  <c r="M142" i="18"/>
  <c r="M144" i="18"/>
  <c r="M146" i="18"/>
  <c r="M148" i="18"/>
  <c r="M134" i="18"/>
  <c r="M136" i="18"/>
  <c r="M139" i="18"/>
  <c r="M141" i="18"/>
  <c r="M143" i="18"/>
  <c r="M145" i="18"/>
  <c r="M147" i="18"/>
  <c r="M122" i="18"/>
  <c r="M125" i="18"/>
  <c r="N137" i="18"/>
  <c r="N150" i="18"/>
  <c r="L119" i="18"/>
  <c r="M121" i="18"/>
  <c r="M123" i="18"/>
  <c r="M124" i="18"/>
  <c r="M126" i="18"/>
  <c r="M127" i="18"/>
  <c r="M128" i="18"/>
  <c r="M129" i="18"/>
  <c r="M130" i="18"/>
  <c r="M131" i="18"/>
  <c r="M132" i="18"/>
  <c r="K165" i="18" l="1"/>
  <c r="K167" i="18" s="1"/>
  <c r="L166" i="18"/>
  <c r="L168" i="18"/>
  <c r="L169" i="18" s="1"/>
  <c r="M118" i="18"/>
  <c r="L140" i="18"/>
  <c r="L147" i="18"/>
  <c r="L141" i="18"/>
  <c r="L142" i="18"/>
  <c r="L144" i="18"/>
  <c r="L146" i="18"/>
  <c r="L134" i="18"/>
  <c r="L136" i="18"/>
  <c r="L143" i="18"/>
  <c r="L139" i="18"/>
  <c r="L133" i="18"/>
  <c r="L135" i="18"/>
  <c r="L148" i="18"/>
  <c r="L145" i="18"/>
  <c r="L125" i="18"/>
  <c r="L122" i="18"/>
  <c r="M137" i="18"/>
  <c r="M150" i="18"/>
  <c r="K119" i="18"/>
  <c r="L121" i="18"/>
  <c r="L124" i="18"/>
  <c r="L128" i="18"/>
  <c r="L123" i="18"/>
  <c r="L127" i="18"/>
  <c r="L131" i="18"/>
  <c r="L126" i="18"/>
  <c r="L130" i="18"/>
  <c r="L129" i="18"/>
  <c r="L132" i="18"/>
  <c r="E3" i="16"/>
  <c r="D2" i="28" l="1"/>
  <c r="G3" i="29"/>
  <c r="E3" i="27"/>
  <c r="J165" i="18"/>
  <c r="J167" i="18" s="1"/>
  <c r="K166" i="18"/>
  <c r="K168" i="18"/>
  <c r="K169" i="18" s="1"/>
  <c r="L118" i="18"/>
  <c r="M3" i="22"/>
  <c r="G8" i="22" s="1"/>
  <c r="I8" i="22" s="1"/>
  <c r="K8" i="22" s="1"/>
  <c r="M8" i="22" s="1"/>
  <c r="E3" i="25"/>
  <c r="E3" i="26"/>
  <c r="K148" i="18"/>
  <c r="K134" i="18"/>
  <c r="K136" i="18"/>
  <c r="K139" i="18"/>
  <c r="K141" i="18"/>
  <c r="K143" i="18"/>
  <c r="K145" i="18"/>
  <c r="K147" i="18"/>
  <c r="K133" i="18"/>
  <c r="K135" i="18"/>
  <c r="K140" i="18"/>
  <c r="K142" i="18"/>
  <c r="K144" i="18"/>
  <c r="K146" i="18"/>
  <c r="K122" i="18"/>
  <c r="K125" i="18"/>
  <c r="L137" i="18"/>
  <c r="E3" i="13"/>
  <c r="J119" i="18"/>
  <c r="K121" i="18"/>
  <c r="K123" i="18"/>
  <c r="K124" i="18"/>
  <c r="K126" i="18"/>
  <c r="K127" i="18"/>
  <c r="K128" i="18"/>
  <c r="K129" i="18"/>
  <c r="K130" i="18"/>
  <c r="K131" i="18"/>
  <c r="K132" i="18"/>
  <c r="L150" i="18"/>
  <c r="K3" i="10"/>
  <c r="F7" i="10" s="1"/>
  <c r="G8" i="10" s="1"/>
  <c r="E3" i="5"/>
  <c r="E3" i="7"/>
  <c r="E3" i="2"/>
  <c r="K3" i="8"/>
  <c r="F7" i="8" s="1"/>
  <c r="G8" i="8" s="1"/>
  <c r="G62" i="18"/>
  <c r="G78" i="18"/>
  <c r="K118" i="18" l="1"/>
  <c r="I165" i="18"/>
  <c r="I167" i="18" s="1"/>
  <c r="J166" i="18"/>
  <c r="J168" i="18"/>
  <c r="J169" i="18" s="1"/>
  <c r="C56" i="18"/>
  <c r="C62" i="18"/>
  <c r="C60" i="18"/>
  <c r="J136" i="18"/>
  <c r="J135" i="18"/>
  <c r="J141" i="18"/>
  <c r="J147" i="18"/>
  <c r="J139" i="18"/>
  <c r="J143" i="18"/>
  <c r="J145" i="18"/>
  <c r="J133" i="18"/>
  <c r="J140" i="18"/>
  <c r="J142" i="18"/>
  <c r="J144" i="18"/>
  <c r="J146" i="18"/>
  <c r="J148" i="18"/>
  <c r="J134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2" i="18"/>
  <c r="J125" i="18"/>
  <c r="K137" i="18"/>
  <c r="I119" i="18"/>
  <c r="J121" i="18"/>
  <c r="J123" i="18"/>
  <c r="J124" i="18"/>
  <c r="J126" i="18"/>
  <c r="J127" i="18"/>
  <c r="J128" i="18"/>
  <c r="J129" i="18"/>
  <c r="J130" i="18"/>
  <c r="J131" i="18"/>
  <c r="J132" i="18"/>
  <c r="K150" i="18"/>
  <c r="H165" i="18" l="1"/>
  <c r="H167" i="18" s="1"/>
  <c r="I166" i="18"/>
  <c r="I168" i="18"/>
  <c r="I169" i="18" s="1"/>
  <c r="J118" i="18"/>
  <c r="K53" i="18"/>
  <c r="L53" i="18"/>
  <c r="L52" i="18"/>
  <c r="I139" i="18"/>
  <c r="I141" i="18"/>
  <c r="I143" i="18"/>
  <c r="I145" i="18"/>
  <c r="I147" i="18"/>
  <c r="I133" i="18"/>
  <c r="I135" i="18"/>
  <c r="I140" i="18"/>
  <c r="I142" i="18"/>
  <c r="I144" i="18"/>
  <c r="I146" i="18"/>
  <c r="I148" i="18"/>
  <c r="I134" i="18"/>
  <c r="I136" i="18"/>
  <c r="I122" i="18"/>
  <c r="I125" i="18"/>
  <c r="J137" i="18"/>
  <c r="J150" i="18"/>
  <c r="H119" i="18"/>
  <c r="I121" i="18"/>
  <c r="I123" i="18"/>
  <c r="I124" i="18"/>
  <c r="I126" i="18"/>
  <c r="I127" i="18"/>
  <c r="I128" i="18"/>
  <c r="I129" i="18"/>
  <c r="I130" i="18"/>
  <c r="I131" i="18"/>
  <c r="I132" i="18"/>
  <c r="H62" i="18"/>
  <c r="C63" i="18"/>
  <c r="I118" i="18" l="1"/>
  <c r="H166" i="18"/>
  <c r="G165" i="18"/>
  <c r="G167" i="18" s="1"/>
  <c r="H168" i="18"/>
  <c r="H169" i="18" s="1"/>
  <c r="H145" i="18"/>
  <c r="H147" i="18"/>
  <c r="H139" i="18"/>
  <c r="H141" i="18"/>
  <c r="H143" i="18"/>
  <c r="H142" i="18"/>
  <c r="H148" i="18"/>
  <c r="H133" i="18"/>
  <c r="H135" i="18"/>
  <c r="H146" i="18"/>
  <c r="H134" i="18"/>
  <c r="H136" i="18"/>
  <c r="H140" i="18"/>
  <c r="H144" i="18"/>
  <c r="H125" i="18"/>
  <c r="H122" i="18"/>
  <c r="I137" i="18"/>
  <c r="I150" i="18"/>
  <c r="G119" i="18"/>
  <c r="H121" i="18"/>
  <c r="H123" i="18"/>
  <c r="H127" i="18"/>
  <c r="H131" i="18"/>
  <c r="H128" i="18"/>
  <c r="H126" i="18"/>
  <c r="H130" i="18"/>
  <c r="H132" i="18"/>
  <c r="H129" i="18"/>
  <c r="H124" i="18"/>
  <c r="K8" i="10"/>
  <c r="I8" i="10"/>
  <c r="H118" i="18" l="1"/>
  <c r="G166" i="18"/>
  <c r="G168" i="18"/>
  <c r="G169" i="18" s="1"/>
  <c r="F165" i="18"/>
  <c r="F167" i="18" s="1"/>
  <c r="G139" i="18"/>
  <c r="G133" i="18"/>
  <c r="G135" i="18"/>
  <c r="G140" i="18"/>
  <c r="G142" i="18"/>
  <c r="G144" i="18"/>
  <c r="G146" i="18"/>
  <c r="G148" i="18"/>
  <c r="G134" i="18"/>
  <c r="G136" i="18"/>
  <c r="G141" i="18"/>
  <c r="G143" i="18"/>
  <c r="G145" i="18"/>
  <c r="G147" i="18"/>
  <c r="G125" i="18"/>
  <c r="G122" i="18"/>
  <c r="H137" i="18"/>
  <c r="H150" i="18"/>
  <c r="F119" i="18"/>
  <c r="G121" i="18"/>
  <c r="G123" i="18"/>
  <c r="G124" i="18"/>
  <c r="G126" i="18"/>
  <c r="G127" i="18"/>
  <c r="G128" i="18"/>
  <c r="G129" i="18"/>
  <c r="G130" i="18"/>
  <c r="G131" i="18"/>
  <c r="G132" i="18"/>
  <c r="K8" i="8"/>
  <c r="I8" i="8"/>
  <c r="G118" i="18" l="1"/>
  <c r="F168" i="18"/>
  <c r="F169" i="18" s="1"/>
  <c r="F166" i="18"/>
  <c r="E165" i="18"/>
  <c r="E167" i="18" s="1"/>
  <c r="F139" i="18"/>
  <c r="F135" i="18"/>
  <c r="F136" i="18"/>
  <c r="F133" i="18"/>
  <c r="F140" i="18"/>
  <c r="F142" i="18"/>
  <c r="F144" i="18"/>
  <c r="F146" i="18"/>
  <c r="F148" i="18"/>
  <c r="F141" i="18"/>
  <c r="F143" i="18"/>
  <c r="F145" i="18"/>
  <c r="F147" i="18"/>
  <c r="F134" i="18"/>
  <c r="F122" i="18"/>
  <c r="F125" i="18"/>
  <c r="G137" i="18"/>
  <c r="G150" i="18"/>
  <c r="E119" i="18"/>
  <c r="F121" i="18"/>
  <c r="F123" i="18"/>
  <c r="F124" i="18"/>
  <c r="F126" i="18"/>
  <c r="F127" i="18"/>
  <c r="F128" i="18"/>
  <c r="F129" i="18"/>
  <c r="F130" i="18"/>
  <c r="F131" i="18"/>
  <c r="F132" i="18"/>
  <c r="E12" i="16"/>
  <c r="E16" i="16"/>
  <c r="E15" i="16"/>
  <c r="E14" i="16"/>
  <c r="E13" i="16"/>
  <c r="E11" i="16"/>
  <c r="E9" i="16"/>
  <c r="E8" i="16"/>
  <c r="F118" i="18" l="1"/>
  <c r="E168" i="18"/>
  <c r="E169" i="18" s="1"/>
  <c r="D165" i="18"/>
  <c r="D167" i="18" s="1"/>
  <c r="E166" i="18"/>
  <c r="E140" i="18"/>
  <c r="E142" i="18"/>
  <c r="E144" i="18"/>
  <c r="E146" i="18"/>
  <c r="E148" i="18"/>
  <c r="E134" i="18"/>
  <c r="E136" i="18"/>
  <c r="E139" i="18"/>
  <c r="E141" i="18"/>
  <c r="E143" i="18"/>
  <c r="E145" i="18"/>
  <c r="E147" i="18"/>
  <c r="E133" i="18"/>
  <c r="E135" i="18"/>
  <c r="E122" i="18"/>
  <c r="E125" i="18"/>
  <c r="F137" i="18"/>
  <c r="F150" i="18"/>
  <c r="D119" i="18"/>
  <c r="E121" i="18"/>
  <c r="E123" i="18"/>
  <c r="E124" i="18"/>
  <c r="E126" i="18"/>
  <c r="E127" i="18"/>
  <c r="E128" i="18"/>
  <c r="E129" i="18"/>
  <c r="E130" i="18"/>
  <c r="E131" i="18"/>
  <c r="E132" i="18"/>
  <c r="D168" i="18" l="1"/>
  <c r="D169" i="18" s="1"/>
  <c r="D166" i="18"/>
  <c r="C165" i="18"/>
  <c r="C167" i="18" s="1"/>
  <c r="C119" i="18"/>
  <c r="E118" i="18"/>
  <c r="D144" i="18"/>
  <c r="D148" i="18"/>
  <c r="D141" i="18"/>
  <c r="D140" i="18"/>
  <c r="D134" i="18"/>
  <c r="D136" i="18"/>
  <c r="D139" i="18"/>
  <c r="D145" i="18"/>
  <c r="D133" i="18"/>
  <c r="D135" i="18"/>
  <c r="D142" i="18"/>
  <c r="D146" i="18"/>
  <c r="D143" i="18"/>
  <c r="D147" i="18"/>
  <c r="D125" i="18"/>
  <c r="D122" i="18"/>
  <c r="E137" i="18"/>
  <c r="E150" i="18"/>
  <c r="D121" i="18"/>
  <c r="D123" i="18"/>
  <c r="D126" i="18"/>
  <c r="D130" i="18"/>
  <c r="D131" i="18"/>
  <c r="D129" i="18"/>
  <c r="D124" i="18"/>
  <c r="D128" i="18"/>
  <c r="D127" i="18"/>
  <c r="D132" i="18"/>
  <c r="C168" i="18" l="1"/>
  <c r="C169" i="18" s="1"/>
  <c r="C134" i="18"/>
  <c r="C133" i="18"/>
  <c r="C166" i="18"/>
  <c r="D118" i="18"/>
  <c r="C144" i="18"/>
  <c r="C121" i="18"/>
  <c r="C143" i="18"/>
  <c r="C131" i="18"/>
  <c r="C142" i="18"/>
  <c r="C140" i="18"/>
  <c r="C141" i="18"/>
  <c r="C132" i="18"/>
  <c r="C147" i="18"/>
  <c r="C139" i="18"/>
  <c r="C146" i="18"/>
  <c r="C136" i="18"/>
  <c r="C145" i="18"/>
  <c r="C135" i="18"/>
  <c r="C148" i="18"/>
  <c r="C122" i="18"/>
  <c r="C124" i="18"/>
  <c r="D137" i="18"/>
  <c r="C125" i="18"/>
  <c r="D150" i="18"/>
  <c r="C127" i="18"/>
  <c r="C123" i="18"/>
  <c r="C129" i="18"/>
  <c r="C128" i="18"/>
  <c r="C126" i="18"/>
  <c r="C130" i="18"/>
  <c r="C118" i="18" l="1"/>
  <c r="C150" i="18"/>
  <c r="C13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<sst xmlns="http://schemas.openxmlformats.org/spreadsheetml/2006/main" count="763" uniqueCount="219">
  <si>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</si>
  <si>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</si>
  <si>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</si>
  <si>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</si>
  <si>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</si>
  <si>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</si>
  <si>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</si>
  <si>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</si>
  <si>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</si>
  <si>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</si>
  <si>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</si>
  <si>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</si>
  <si>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</si>
  <si>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</si>
  <si>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</si>
  <si>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</si>
  <si>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</si>
  <si>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</si>
  <si>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</si>
  <si>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</si>
  <si>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</si>
  <si>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</si>
  <si>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</si>
  <si>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</si>
  <si>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</si>
  <si>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</si>
  <si>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</si>
  <si>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</si>
  <si>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</si>
  <si>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</si>
  <si>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</si>
  <si>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</si>
  <si>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</si>
  <si>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</si>
  <si>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</si>
  <si>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</si>
  <si>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</si>
  <si>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</si>
  <si>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</si>
  <si>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</si>
  <si>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</si>
  <si>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</si>
  <si>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</si>
  <si>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</si>
  <si>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</si>
  <si>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</si>
  <si>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</si>
  <si>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</si>
  <si>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</si>
  <si>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</si>
  <si>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</si>
  <si>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</si>
  <si>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</si>
  <si>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</si>
  <si>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</si>
  <si>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</si>
  <si>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</si>
  <si>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</si>
  <si>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</si>
  <si>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</si>
  <si>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</si>
  <si>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</si>
  <si>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</si>
  <si>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</si>
  <si>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</si>
  <si>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</si>
  <si>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</si>
  <si>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</si>
  <si>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</si>
  <si>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</si>
  <si>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</si>
  <si>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</si>
  <si>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</si>
  <si>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</si>
  <si>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</si>
  <si>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</si>
  <si>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</si>
  <si>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</si>
  <si>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</si>
  <si>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</si>
  <si>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</si>
  <si>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</si>
  <si>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</si>
  <si>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</si>
  <si>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</si>
  <si>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</si>
  <si>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</si>
  <si>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</si>
  <si>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</si>
  <si>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</si>
  <si>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</si>
  <si>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</si>
  <si>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</si>
  <si>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</si>
  <si>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</si>
  <si>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</si>
  <si>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</si>
  <si>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</si>
  <si>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</si>
  <si>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</si>
  <si>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</si>
  <si>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</si>
  <si>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</si>
  <si>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</si>
  <si>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</si>
  <si>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</si>
  <si>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</si>
  <si>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</si>
  <si>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</si>
  <si>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</si>
  <si>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</si>
  <si>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</si>
  <si>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</si>
  <si>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</si>
  <si>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</si>
  <si>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</si>
  <si>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</si>
  <si>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</si>
  <si>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</si>
  <si>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</si>
  <si>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</si>
  <si>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</si>
  <si>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</si>
  <si>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</si>
  <si>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</si>
  <si>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</si>
  <si>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</si>
  <si>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</si>
  <si>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</si>
  <si>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</si>
  <si>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Evolución de la energía de almacenamiento Islas Baleares (MWh)</t>
  </si>
  <si>
    <t>Junio 2025</t>
  </si>
  <si>
    <t>Julio 2025</t>
  </si>
  <si>
    <t>Carga baterías</t>
  </si>
  <si>
    <t>Agosto 2025</t>
  </si>
  <si>
    <t>Septiembre 2025</t>
  </si>
  <si>
    <t>Octubre 2025</t>
  </si>
  <si>
    <t>Demanda no peninsular</t>
  </si>
  <si>
    <t>Noviembre 2025</t>
  </si>
  <si>
    <t>Diciembre 2025</t>
  </si>
  <si>
    <t>Sistema Extrapeninsular</t>
  </si>
  <si>
    <t>Otras Renovables</t>
  </si>
  <si>
    <t>Solar Fotovoltaica</t>
  </si>
  <si>
    <t>Solar Térmica</t>
  </si>
  <si>
    <t>Potencia instalada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</si>
  <si>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</si>
  <si>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</si>
  <si>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</si>
  <si>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</si>
  <si>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</si>
  <si>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</si>
  <si>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</si>
  <si>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</si>
  <si>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</si>
  <si>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</si>
  <si>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Combustible</t>
  </si>
  <si>
    <t>Ciclo Combinado</t>
  </si>
  <si>
    <t>Motor diésel</t>
  </si>
  <si>
    <t>Residuos no Renovables</t>
  </si>
  <si>
    <t>Residuos Renovables</t>
  </si>
  <si>
    <t>Turbina de Gas</t>
  </si>
  <si>
    <t>Potencia autoconsumo/Potencia total</t>
  </si>
  <si>
    <t>Turbina de Vapor</t>
  </si>
  <si>
    <t>Potencia instalada autoconsumo Islas Baleares porcentaje sobre total</t>
  </si>
  <si>
    <t>Potencia instalada autoconsumo Islas Canarias porcentaje sobre total</t>
  </si>
  <si>
    <t>Total MWh</t>
  </si>
  <si>
    <t>Vertida MWh</t>
  </si>
  <si>
    <t>Autoconsumida MWh</t>
  </si>
  <si>
    <t>Total %</t>
  </si>
  <si>
    <t>Generación total autoconsumo</t>
  </si>
  <si>
    <t>Generación autoconsumo Islas Canarias (GWh)</t>
  </si>
  <si>
    <t>Autoconsumo</t>
  </si>
  <si>
    <t xml:space="preserve">Evolución de la potencia instalada autoconsumo 
Islas Baleares </t>
  </si>
  <si>
    <t xml:space="preserve">Generación autoconsumo 
Islas Baleares </t>
  </si>
  <si>
    <t xml:space="preserve">Evolución de la potencia instalada autoconsumo 
Islas Canarias </t>
  </si>
  <si>
    <t xml:space="preserve">Generación autoconsumo 
Islas Canarias </t>
  </si>
  <si>
    <t>BIG</t>
  </si>
  <si>
    <t>EOT</t>
  </si>
  <si>
    <t>GFP</t>
  </si>
  <si>
    <t>GSN</t>
  </si>
  <si>
    <t>SOF</t>
  </si>
  <si>
    <t>SOT</t>
  </si>
  <si>
    <t>Energia Generada MWh</t>
  </si>
  <si>
    <t>Energía autoconsumida</t>
  </si>
  <si>
    <t>Combustible Desglose Autoconsumo</t>
  </si>
  <si>
    <t>HID</t>
  </si>
  <si>
    <t>Solar térmica</t>
  </si>
  <si>
    <t>Generación total</t>
  </si>
  <si>
    <t>Renovables con autoconsumo</t>
  </si>
  <si>
    <t>Generación autoconsumo Islas Baleares (MWh)</t>
  </si>
  <si>
    <t>Generación total Islas Baleares (MWh)</t>
  </si>
  <si>
    <t>Generación total Islas Canarias (MWh)</t>
  </si>
  <si>
    <t>2025 Diciembre</t>
  </si>
  <si>
    <t>Enero 2026</t>
  </si>
  <si>
    <t>Febrero 2026</t>
  </si>
  <si>
    <t>2026 Enero</t>
  </si>
  <si>
    <t>28/02/2026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</si>
  <si>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06:26:28" si="2.00000001b00c11a0f902b4e5e6e4fdf33d40a05bd03e562d149c17b14a4d1dd8f4c785cf72cd5cfcf0fa9259302c8e389b91111c086bab8d3eb4e282ae5615310e163e9d925bfbc19ed76474e1f0395fd44a50cb9ce3a1efafdb5e6020d0053deb5ba79d9cf9ff6253eb424b2b8c19b4d39c8fc0f7ee052779c70d4f00078f7d05dfe16556f35adbb8891ec74a1ecdaba11d18fb220179bb07c3f1421a68416ec5ee2390b2bcc988f6a23f277896c73840f80eec9440a42537b6c0e2cccc0a1ef4d999caf72c752ed1194094ed9155f0db0c1749662746b8063c9f9fdbac833b3000b0a89b30efb5185c6df5ecbd269b5c6a621465c2bacac6d7e78da7f3aea116113e4d5fefc1c142256b394e988e9a1ef176302c8f58c73d5a9782212817736579.p-3082.0.1_-3082.0.1_0.1.Europe/Madrid.upriv*_1*_pidn2*_8*_session*-lat*_1.0000000119c683815356290d6073c246d70ded1fbc6025e03697911bdd07c9eedefcdb129532b542df2ff928f7b519a997154243d98260cc.0000000108140ca583d879c275712de1ecff817fbc6025e0afb4a4ac4f09539541dc33230657c33daec26815f8f7a38d37e8610af4ef0b75.0.1.1.BDEbi.A2E2948BC74B9CF051A963A6CEDDABFA.0-3082.1.1_-0.1.0_-3082.1.1_5.5.0.*0.000000010646f4fbc56a37ee53ccaf8991fac262c911585a197a7b0d23537c80a79ec85e93008d61.0.23.11*.4*.1200*.00787J.e.000000016357cf82ec3c7db0e1f4313e242f946bc911585aaceb5e9c6286ba46bfd8d7f23575bef0.0.10*.131*.138*.18.*0.0.0.0" msgID="38201236154619979E380C83136CBD54"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nrr="117"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</si>
  <si>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06:32:11" si="2.00000001b00c11a0f902b4e5e6e4fdf33d40a05bd03e562d149c17b14a4d1dd8f4c785cf72cd5cfcf0fa9259302c8e389b91111c086bab8d3eb4e282ae5615310e163e9d925bfbc19ed76474e1f0395fd44a50cb9ce3a1efafdb5e6020d0053deb5ba79d9cf9ff6253eb424b2b8c19b4d39c8fc0f7ee052779c70d4f00078f7d05dfe16556f35adbb8891ec74a1ecdaba11d18fb220179bb07c3f1421a68416ec5ee2390b2bcc988f6a23f277896c73840f80eec9440a42537b6c0e2cccc0a1ef4d999caf72c752ed1194094ed9155f0db0c1749662746b8063c9f9fdbac833b3000b0a89b30efb5185c6df5ecbd269b5c6a621465c2bacac6d7e78da7f3aea116113e4d5fefc1c142256b394e988e9a1ef176302c8f58c73d5a9782212817736579.p-3082.0.1_-3082.0.1_0.1.Europe/Madrid.upriv*_1*_pidn2*_8*_session*-lat*_1.0000000119c683815356290d6073c246d70ded1fbc6025e03697911bdd07c9eedefcdb129532b542df2ff928f7b519a997154243d98260cc.0000000108140ca583d879c275712de1ecff817fbc6025e0afb4a4ac4f09539541dc33230657c33daec26815f8f7a38d37e8610af4ef0b75.0.1.1.BDEbi.A2E2948BC74B9CF051A963A6CEDDABFA.0-3082.1.1_-0.1.0_-3082.1.1_5.5.0.*0.000000010646f4fbc56a37ee53ccaf8991fac262c911585a197a7b0d23537c80a79ec85e93008d61.0.23.11*.4*.1200*.00787J.e.000000016357cf82ec3c7db0e1f4313e242f946bc911585aaceb5e9c6286ba46bfd8d7f23575bef0.0.10*.131*.138*.18.*0.0.0.0" msgID="CE2133B35B4BE8C54E3AE2B88F4800C7"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nrr="2119" nrc="3904"&gt;&lt;pg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</si>
  <si>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Marzo 2026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</si>
  <si>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ut="03/10/2026 07:17:33" si="2.00000001b00c11a0f902b4e5e6e4fdf33d40a05bd03e562d149c17b14a4d1dd8f4c785cf72cd5cfcf0fa9259302c8e389b91111c086bab8d3eb4e282ae5615310e163e9d925bfbc19ed76474e1f0395fd44a50cb9ce3a1efafdb5e6020d0053deb5ba79d9cf9ff6253eb424b2b8c19b4d39c8fc0f7ee052779c70d4f00078f7d05dfe16556f35adbb8891ec74a1ecdaba11d18fb220179bb07c3f1421a68416ec5ee2390b2bcc988f6a23f277896c73840f80eec9440a42537b6c0e2cccc0a1ef4d999caf72c752ed1194094ed9155f0db0c1749662746b8063c9f9fdbac833b3000b0a89b30efb5185c6df5ecbd269b5c6a621465c2bacac6d7e78da7f3aea116113e4d5fefc1c142256b394e988e9a1ef176302c8f58c73d5a9782212817736579.p-3082.0.1_-3082.0.1_0.1.Europe/Madrid.upriv*_1*_pidn2*_8*_session*-lat*_1.0000000119c683815356290d6073c246d70ded1fbc6025e03697911bdd07c9eedefcdb129532b542df2ff928f7b519a997154243d98260cc.0000000108140ca583d879c275712de1ecff817fbc6025e0afb4a4ac4f09539541dc33230657c33daec26815f8f7a38d37e8610af4ef0b75.0.1.1.BDEbi.A2E2948BC74B9CF051A963A6CEDDABFA.0-3082.1.1_-0.1.0_-3082.1.1_5.5.0.*0.000000010646f4fbc56a37ee53ccaf8991fac262c911585a197a7b0d23537c80a79ec85e93008d61.0.23.11*.4*.1200*.00787J.e.000000016357cf82ec3c7db0e1f4313e242f946bc911585aaceb5e9c6286ba46bfd8d7f23575bef0.0.10*.131*.138*.18.*0.0.0.0" msgID="F9201503F24B8D6477D66198FC1708FC"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rows="30" cols="17" /&gt;&lt;esdo ews="" ece="" ptn="" /&gt;&lt;/excel&gt;&lt;pgs&gt;&lt;pg rows="27" cols="15" nrr="3028" nrc="2291"&gt;&lt;pg /&gt;&lt;bls&gt;&lt;bl sr="1" sc="1" rfetch="27" cfetch="15" posid="1" darows="0" dacols="1"&gt;&lt;excel&gt;&lt;epo ews="Dat_01" ece="A85" enr="MSTR.Serie_Balance_B.C._Mensual_Baleares_y_Canarias" ptn="" qtn="" rows="30" cols="17" /&gt;&lt;esdo ews="" ece="" ptn="" /&gt;&lt;/excel&gt;&lt;gridRng&gt;&lt;sect id="TITLE_AREA" rngprop="1:1:3:2" /&gt;&lt;sect id="ROWHEADERS_AREA" rngprop="4:1:27:2" /&gt;&lt;sect id="COLUMNHEADERS_AREA" rngprop="1:3:3:15" /&gt;&lt;sect id="DATA_AREA" rngprop="4:3:27:15" /&gt;&lt;/gridRng&gt;&lt;shapes /&gt;&lt;/bl&gt;&lt;/bls&gt;&lt;/pg&gt;&lt;/pgs&gt;&lt;/rptloc&gt;&lt;/mi&gt;</t>
  </si>
  <si>
    <t>&lt;mi app="e" ver="22"&gt;&lt;rptloc guid="c8a810b5eb324a42b0eb076d726a40d1"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ut="03/10/2026 07:18:37" si="2.00000001b00c11a0f902b4e5e6e4fdf33d40a05bd03e562d149c17b14a4d1dd8f4c785cf72cd5cfcf0fa9259302c8e389b91111c086bab8d3eb4e282ae5615310e163e9d925bfbc19ed76474e1f0395fd44a50cb9ce3a1efafdb5e6020d0053deb5ba79d9cf9ff6253eb424b2b8c19b4d39c8fc0f7ee052779c70d4f00078f7d05dfe16556f35adbb8891ec74a1ecdaba11d18fb220179bb07c3f1421a68416ec5ee2390b2bcc988f6a23f277896c73840f80eec9440a42537b6c0e2cccc0a1ef4d999caf72c752ed1194094ed9155f0db0c1749662746b8063c9f9fdbac833b3000b0a89b30efb5185c6df5ecbd269b5c6a621465c2bacac6d7e78da7f3aea116113e4d5fefc1c142256b394e988e9a1ef176302c8f58c73d5a9782212817736579.p-3082.0.1_-3082.0.1_0.1.Europe/Madrid.upriv*_1*_pidn2*_8*_session*-lat*_1.0000000119c683815356290d6073c246d70ded1fbc6025e03697911bdd07c9eedefcdb129532b542df2ff928f7b519a997154243d98260cc.0000000108140ca583d879c275712de1ecff817fbc6025e0afb4a4ac4f09539541dc33230657c33daec26815f8f7a38d37e8610af4ef0b75.0.1.1.BDEbi.A2E2948BC74B9CF051A963A6CEDDABFA.0-3082.1.1_-0.1.0_-3082.1.1_5.5.0.*0.000000010646f4fbc56a37ee53ccaf8991fac262c911585a197a7b0d23537c80a79ec85e93008d61.0.23.11*.4*.1200*.00787J.e.000000016357cf82ec3c7db0e1f4313e242f946bc911585aaceb5e9c6286ba46bfd8d7f23575bef0.0.10*.131*.138*.18.*0.0.0.0" msgID="C619E96C4F4286CDC5F15D86371F6EA8"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ece="A153" enr="MSTR.Variación_y_componentes_mensual_de_la_demanda" ptn="" qtn="" rows="4" cols="14" /&gt;&lt;esdo ews="" ece="" ptn="" /&gt;&lt;/excel&gt;&lt;pgs&gt;&lt;pg rows="1" cols="12" nrr="20" nrc="240"&gt;&lt;pg /&gt;&lt;bls&gt;&lt;bl sr="1" sc="1" rfetch="1" cfetch="12" posid="1" darows="0" dacols="1"&gt;&lt;excel&gt;&lt;epo ews="Dat_01" ece="A153"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</si>
  <si>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guid="d7d772cc3c7b45a998d873c2620c819c"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ut="03/10/2026 07:19:09" si="2.00000001b00c11a0f902b4e5e6e4fdf33d40a05bd03e562d149c17b14a4d1dd8f4c785cf72cd5cfcf0fa9259302c8e389b91111c086bab8d3eb4e282ae5615310e163e9d925bfbc19ed76474e1f0395fd44a50cb9ce3a1efafdb5e6020d0053deb5ba79d9cf9ff6253eb424b2b8c19b4d39c8fc0f7ee052779c70d4f00078f7d05dfe16556f35adbb8891ec74a1ecdaba11d18fb220179bb07c3f1421a68416ec5ee2390b2bcc988f6a23f277896c73840f80eec9440a42537b6c0e2cccc0a1ef4d999caf72c752ed1194094ed9155f0db0c1749662746b8063c9f9fdbac833b3000b0a89b30efb5185c6df5ecbd269b5c6a621465c2bacac6d7e78da7f3aea116113e4d5fefc1c142256b394e988e9a1ef176302c8f58c73d5a9782212817736579.p-3082.0.1_-3082.0.1_0.1.Europe/Madrid.upriv*_1*_pidn2*_8*_session*-lat*_1.0000000119c683815356290d6073c246d70ded1fbc6025e03697911bdd07c9eedefcdb129532b542df2ff928f7b519a997154243d98260cc.0000000108140ca583d879c275712de1ecff817fbc6025e0afb4a4ac4f09539541dc33230657c33daec26815f8f7a38d37e8610af4ef0b75.0.1.1.BDEbi.A2E2948BC74B9CF051A963A6CEDDABFA.0-3082.1.1_-0.1.0_-3082.1.1_5.5.0.*0.000000010646f4fbc56a37ee53ccaf8991fac262c911585a197a7b0d23537c80a79ec85e93008d61.0.23.11*.4*.1200*.00787J.e.000000016357cf82ec3c7db0e1f4313e242f946bc911585aaceb5e9c6286ba46bfd8d7f23575bef0.0.10*.131*.138*.18.*0.0.0.0" msgID="9D2C44ABAF48325E365863AC7F1E5BB8"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ece="A159" enr="MSTR.Variación_y_componentes_mensual_de_la_demanda.1" ptn="" qtn="" rows="4" cols="14" /&gt;&lt;esdo ews="" ece="" ptn="" /&gt;&lt;/excel&gt;&lt;pgs&gt;&lt;pg rows="1" cols="12" nrr="21" nrc="252"&gt;&lt;pg /&gt;&lt;bls&gt;&lt;bl sr="1" sc="1" rfetch="1" cfetch="12" posid="1" darows="0" dacols="1"&gt;&lt;excel&gt;&lt;epo ews="Dat_01" ece="A159"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</si>
  <si>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guid="5fd3b7b4ec704535abc860fb2b57a759"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ut="03/11/2026 11:08:16" si="2.00000001ac0cbe5b71aeef1c2370dd7f54a9da72041c9ac79ef2dc3e7d3899c1fe80618b9f53521d97ed13f0afde2a2a9692f867ea969f2d7a383f32d1e33f5c0c63af49ddebb23f888f3330f3f3ffa722c70d2e3b490591b785db3a682fa07b59da32cb6834fde2abe9086f03e1c013c36f2aebea0d32f4fae310b1732e4fe6dade1a436eeb06f65b94c07e314d446da9e5673b86d20fe72a572180a4b228dd4b003c5ec1a686a12f1c6612fcb80895e6f6b1e08a38c04474f17f2f216d3aba87118b7b03565c2d9c7769fdfc97eb22cea0a90a2cfa2ea1a5957c142af1a90a578b41061ee3240054af97a855ae03a0138cccf441aa86d0e2a12db742ce0f9fc17f07e3c2bf5f204be7c2f147fa14fca970c5197c5a58970b4868b5a2002825d3c3.p-3082.0.1_-3082.0.1_0.1.Europe/Madrid.upriv*_1*_pidn2*_22*_session*-lat*_1.00000001e2bdd718eff6435a25ef67a31233033fbc6025e059f5aa9fa2ae99922d6560f2d0adc1503120f582253df50ab7679a30f52231b2.000000017d4f7f32e9359b303b9aaf2fbd6d352cbc6025e0faf69d0e38b536b6a3741976ccb8972dd39612d1b61bba9016b845c952d4f903.0.1.1.BDEbi.A2E2948BC74B9CF051A963A6CEDDABFA.0-3082.1.1_-0.1.0_-3082.1.1_5.5.0.*0.0000000119a6f5c083c9122f84800b37b4bedd84c911585ac2a0b42082ca3928ccf421f1c76e8e02.0.23.11*.4*.1200*.00787J.e.00000001ead6b3db07e1795e3de05eb0109697afc911585aea05747b31270e924c824b4f334fe62f.0.10*.131*.138*.18.*0.0.0.0" msgID="04DB20F217425CC2A22249B79158ADA1"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ece="A1" enr="MSTR.Mes_del_informe" ptn="" qtn="" rows="2" cols="2" /&gt;&lt;esdo ews="" ece="" ptn="" /&gt;&lt;/excel&gt;&lt;pgs&gt;&lt;pg rows="1" cols="0" nrr="6" nrc="0"&gt;&lt;pg /&gt;&lt;bls&gt;&lt;bl sr="1" sc="1" rfetch="1" cfetch="0" posid="1" darows="0" dacols="1"&gt;&lt;excel&gt;&lt;epo ews="Dat_02"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</si>
  <si>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Febrero</t>
  </si>
  <si>
    <t>&lt;mi app="e" ver="22"&gt;&lt;rptloc guid="752f7b24839141e9b0b357af1337a1ca"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ut="03/11/2026 11:08:36" si="2.000000014bc24174b2c417715a40c28c6658c05532306b92af3c5e193212bba260bbc69c84f991d37e1566ded9767e9891499c32a5b5fcdcb7bbf39b5657ffe05369f1e4d0df0d91f71a47e6393edfd9799cc19265818ce73295e3619825b72431f4c7b7eabdfe395f09512613a657f27d126bd53c4d06216165614fe83232f130fc932cf6c687fac3bb7c6dde4700e9d0449ffbca3b3e493b31637220d7d2623c3c2ba86760a07abc52fa51cd467ce776827066cae5d628123971c2d546ff0c2b8d2d1ec3f6816297c862531f5ce3cf49561bed7842b66b72b085de8e8b79e0fa9feedc06edbf13da42a650ebb90eb59b9c77d5cf3bbd317fd365251b2c8c2db2b123a9148088644a60d22c547e1f611911fe4d2a66988bbcca35b2499b678c229a.p-3082.0.1_-3082.0.1_0.1.Europe/Madrid.upriv*_1*_pidn2*_22*_session*-lat*_1.00000001b4c8cf9cd50f2c0562b5654cbf9af0a1bc6025e02762aee384bbfd56b4a6ecb6116a9b42ac3eca32f2ef42f9c5682e7254782f08.000000019e41ed39b85025d23304e4f5e32b82ecbc6025e0d383077c6fbf7ddb3d0d5529bc52982c8868d6d1bd3a8ccd4342d08e91c56d82.0.1.1.SIOSbi.80652F57504C7F8E3D7CF2B0B09EA47F.0-3082.1.1_-0.1.0_-3082.1.1_5.5.0.*0.00000001177af3ae27f52e198f0f6e6f202c8c25c911585a0445d8f074f5adf3932dfba8c7b6bbca.0.23.11*.4*.1200*.00787J.e.00000001291e82371544445311efb0d5d807fb2cc911585a8231ea75cbe69ac7f5d7a70b7ae34d35.0.10*.131*.138*.19.*0.0.0.0" msgID="58625062F54AD21409FD53BFE6E443D1"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ece="A4" enr="MSTR.Potencia_instalada_Autoconsumo" ptn="" qtn="" rows="10" cols="14" /&gt;&lt;esdo ews="" ece="" ptn="" /&gt;&lt;/excel&gt;&lt;pgs&gt;&lt;pg rows="6" cols="13" nrr="24" nrc="52"&gt;&lt;pg&gt;&lt;attEl aeid="BB:771DC27940DB47705168CFB03E3D5ADD:1:2:0:2:1:3:1:Baleares" aedn="Baleares" aen="Sistema Extrapeninsular" /&gt;&lt;/pg&gt;&lt;bls&gt;&lt;bl sr="1" sc="1" rfetch="6" cfetch="13" posid="1" darows="1" dacols="1"&gt;&lt;excel&gt;&lt;epo ews="Dat_02" ece="A4" enr="MSTR.Potencia_instalada_Autoconsumo"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</si>
  <si>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guid="617f60265a144540aa338b6ff9294f4a"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ut="03/11/2026 11:09:06" si="2.000000014bc24174b2c417715a40c28c6658c05532306b92af3c5e193212bba260bbc69c84f991d37e1566ded9767e9891499c32a5b5fcdcb7bbf39b5657ffe05369f1e4d0df0d91f71a47e6393edfd9799cc19265818ce73295e3619825b72431f4c7b7eabdfe395f09512613a657f27d126bd53c4d06216165614fe83232f130fc932cf6c687fac3bb7c6dde4700e9d0449ffbca3b3e493b31637220d7d2623c3c2ba86760a07abc52fa51cd467ce776827066cae5d628123971c2d546ff0c2b8d2d1ec3f6816297c862531f5ce3cf49561bed7842b66b72b085de8e8b79e0fa9feedc06edbf13da42a650ebb90eb59b9c77d5cf3bbd317fd365251b2c8c2db2b123a9148088644a60d22c547e1f611911fe4d2a66988bbcca35b2499b678c229a.p-3082.0.1_-3082.0.1_0.1.Europe/Madrid.upriv*_1*_pidn2*_22*_session*-lat*_1.00000001b4c8cf9cd50f2c0562b5654cbf9af0a1bc6025e02762aee384bbfd56b4a6ecb6116a9b42ac3eca32f2ef42f9c5682e7254782f08.000000019e41ed39b85025d23304e4f5e32b82ecbc6025e0d383077c6fbf7ddb3d0d5529bc52982c8868d6d1bd3a8ccd4342d08e91c56d82.0.1.1.SIOSbi.80652F57504C7F8E3D7CF2B0B09EA47F.0-3082.1.1_-0.1.0_-3082.1.1_5.5.0.*0.00000001177af3ae27f52e198f0f6e6f202c8c25c911585a0445d8f074f5adf3932dfba8c7b6bbca.0.23.11*.4*.1200*.00787J.e.00000001291e82371544445311efb0d5d807fb2cc911585a8231ea75cbe69ac7f5d7a70b7ae34d35.0.10*.131*.138*.19.*0.0.0.0" msgID="358FB263184C86DABF6F9A9C372C05DF"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ece="A15" enr="MSTR.Potencia_instalada_Total" ptn="" qtn="" rows="17" cols="14" /&gt;&lt;esdo ews="" ece="" ptn="" /&gt;&lt;/excel&gt;&lt;pgs&gt;&lt;pg rows="13" cols="13" nrr="52" nrc="52"&gt;&lt;pg&gt;&lt;attEl aeid="BB:771DC27940DB47705168CFB03E3D5ADD:1:2:0:2:1:3:1:Baleares" aedn="Baleares" aen="Sistema Extrapeninsular" /&gt;&lt;/pg&gt;&lt;bls&gt;&lt;bl sr="1" sc="1" rfetch="13" cfetch="13" posid="1" darows="1" dacols="1"&gt;&lt;excel&gt;&lt;epo ews="Dat_02" ece="A15" enr="MSTR.Potencia_instalada_Total"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</si>
  <si>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guid="74f4930f1cd944fc8f03cf257c61a911"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ut="03/11/2026 11:09:35" si="2.000000014bc24174b2c417715a40c28c6658c05532306b92af3c5e193212bba260bbc69c84f991d37e1566ded9767e9891499c32a5b5fcdcb7bbf39b5657ffe05369f1e4d0df0d91f71a47e6393edfd9799cc19265818ce73295e3619825b72431f4c7b7eabdfe395f09512613a657f27d126bd53c4d06216165614fe83232f130fc932cf6c687fac3bb7c6dde4700e9d0449ffbca3b3e493b31637220d7d2623c3c2ba86760a07abc52fa51cd467ce776827066cae5d628123971c2d546ff0c2b8d2d1ec3f6816297c862531f5ce3cf49561bed7842b66b72b085de8e8b79e0fa9feedc06edbf13da42a650ebb90eb59b9c77d5cf3bbd317fd365251b2c8c2db2b123a9148088644a60d22c547e1f611911fe4d2a66988bbcca35b2499b678c229a.p-3082.0.1_-3082.0.1_0.1.Europe/Madrid.upriv*_1*_pidn2*_22*_session*-lat*_1.00000001b4c8cf9cd50f2c0562b5654cbf9af0a1bc6025e02762aee384bbfd56b4a6ecb6116a9b42ac3eca32f2ef42f9c5682e7254782f08.000000019e41ed39b85025d23304e4f5e32b82ecbc6025e0d383077c6fbf7ddb3d0d5529bc52982c8868d6d1bd3a8ccd4342d08e91c56d82.0.1.1.SIOSbi.80652F57504C7F8E3D7CF2B0B09EA47F.0-3082.1.1_-0.1.0_-3082.1.1_5.5.0.*0.00000001177af3ae27f52e198f0f6e6f202c8c25c911585a0445d8f074f5adf3932dfba8c7b6bbca.0.23.11*.4*.1200*.00787J.e.00000001291e82371544445311efb0d5d807fb2cc911585a8231ea75cbe69ac7f5d7a70b7ae34d35.0.10*.131*.138*.19.*0.0.0.0" msgID="1FBB7E7D9943C246A60CB5BE8C48370C"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ece="A37" enr="MSTR.Potencia_instalada_Autoconsumo.1" ptn="" qtn="" rows="10" cols="14" /&gt;&lt;esdo ews="" ece="" ptn="" /&gt;&lt;/excel&gt;&lt;pgs&gt;&lt;pg rows="6" cols="13" nrr="24" nrc="52"&gt;&lt;pg&gt;&lt;attEl aeid="BB:771DC27940DB47705168CFB03E3D5ADD:1:2:0:2:1:3:2:Canarias" aedn="Canarias" aen="Sistema Extrapeninsular" /&gt;&lt;/pg&gt;&lt;bls&gt;&lt;bl sr="1" sc="1" rfetch="6" cfetch="13" posid="1" darows="1" dacols="1"&gt;&lt;excel&gt;&lt;epo ews="Dat_02" ece="A37" enr="MSTR.Potencia_instalada_Autoconsumo.1"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</si>
  <si>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guid="931481c5f4644f1797af650be9c6ad8e"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ut="03/11/2026 11:10:00" si="2.000000014bc24174b2c417715a40c28c6658c05532306b92af3c5e193212bba260bbc69c84f991d37e1566ded9767e9891499c32a5b5fcdcb7bbf39b5657ffe05369f1e4d0df0d91f71a47e6393edfd9799cc19265818ce73295e3619825b72431f4c7b7eabdfe395f09512613a657f27d126bd53c4d06216165614fe83232f130fc932cf6c687fac3bb7c6dde4700e9d0449ffbca3b3e493b31637220d7d2623c3c2ba86760a07abc52fa51cd467ce776827066cae5d628123971c2d546ff0c2b8d2d1ec3f6816297c862531f5ce3cf49561bed7842b66b72b085de8e8b79e0fa9feedc06edbf13da42a650ebb90eb59b9c77d5cf3bbd317fd365251b2c8c2db2b123a9148088644a60d22c547e1f611911fe4d2a66988bbcca35b2499b678c229a.p-3082.0.1_-3082.0.1_0.1.Europe/Madrid.upriv*_1*_pidn2*_22*_session*-lat*_1.00000001b4c8cf9cd50f2c0562b5654cbf9af0a1bc6025e02762aee384bbfd56b4a6ecb6116a9b42ac3eca32f2ef42f9c5682e7254782f08.000000019e41ed39b85025d23304e4f5e32b82ecbc6025e0d383077c6fbf7ddb3d0d5529bc52982c8868d6d1bd3a8ccd4342d08e91c56d82.0.1.1.SIOSbi.80652F57504C7F8E3D7CF2B0B09EA47F.0-3082.1.1_-0.1.0_-3082.1.1_5.5.0.*0.00000001177af3ae27f52e198f0f6e6f202c8c25c911585a0445d8f074f5adf3932dfba8c7b6bbca.0.23.11*.4*.1200*.00787J.e.00000001291e82371544445311efb0d5d807fb2cc911585a8231ea75cbe69ac7f5d7a70b7ae34d35.0.10*.131*.138*.19.*0.0.0.0" msgID="AE72565FEF4781B2223FFA86C2303177"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ece="A48" enr="MSTR.Potencia_instalada_Total.1" ptn="" qtn="" rows="17" cols="14" /&gt;&lt;esdo ews="" ece="" ptn="" /&gt;&lt;/excel&gt;&lt;pgs&gt;&lt;pg rows="13" cols="13" nrr="51" nrc="52"&gt;&lt;pg&gt;&lt;attEl aeid="BB:771DC27940DB47705168CFB03E3D5ADD:1:2:0:2:1:3:2:Canarias" aedn="Canarias" aen="Sistema Extrapeninsular" /&gt;&lt;/pg&gt;&lt;bls&gt;&lt;bl sr="1" sc="1" rfetch="13" cfetch="13" posid="1" darows="1" dacols="1"&gt;&lt;excel&gt;&lt;epo ews="Dat_02" ece="A48" enr="MSTR.Potencia_instalada_Total.1"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</si>
  <si>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guid="5f27937ae3b0452bb4510d556fdec635"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ut="03/11/2026 11:11:26" si="2.00000001ac0cbe5b71aeef1c2370dd7f54a9da72041c9ac79ef2dc3e7d3899c1fe80618b9f53521d97ed13f0afde2a2a9692f867ea969f2d7a383f32d1e33f5c0c63af49ddebb23f888f3330f3f3ffa722c70d2e3b490591b785db3a682fa07b59da32cb6834fde2abe9086f03e1c013c36f2aebea0d32f4fae310b1732e4fe6dade1a436eeb06f65b94c07e314d446da9e5673b86d20fe72a572180a4b228dd4b003c5ec1a686a12f1c6612fcb80895e6f6b1e08a38c04474f17f2f216d3aba87118b7b03565c2d9c7769fdfc97eb22cea0a90a2cfa2ea1a5957c142af1a90a578b41061ee3240054af97a855ae03a0138cccf441aa86d0e2a12db742ce0f9fc17f07e3c2bf5f204be7c2f147fa14fca970c5197c5a58970b4868b5a2002825d3c3.p-3082.0.1_-3082.0.1_0.1.Europe/Madrid.upriv*_1*_pidn2*_22*_session*-lat*_1.00000001e2bdd718eff6435a25ef67a31233033fbc6025e059f5aa9fa2ae99922d6560f2d0adc1503120f582253df50ab7679a30f52231b2.000000017d4f7f32e9359b303b9aaf2fbd6d352cbc6025e0faf69d0e38b536b6a3741976ccb8972dd39612d1b61bba9016b845c952d4f903.0.1.1.BDEbi.A2E2948BC74B9CF051A963A6CEDDABFA.0-3082.1.1_-0.1.0_-3082.1.1_5.5.0.*0.0000000119a6f5c083c9122f84800b37b4bedd84c911585ac2a0b42082ca3928ccf421f1c76e8e02.0.23.11*.4*.1200*.00787J.e.00000001ead6b3db07e1795e3de05eb0109697afc911585aea05747b31270e924c824b4f334fe62f.0.10*.131*.138*.18.*0.0.0.0" msgID="C983543B9745D7E2B32915B810ACFB3D"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ece="A71" enr="MSTR.Energía_generada_y_autoconsumida" ptn="" qtn="" rows="10" cols="3" /&gt;&lt;esdo ews="" ece="" ptn="" /&gt;&lt;/excel&gt;&lt;pgs&gt;&lt;pg rows="6" cols="2" nrr="24" nrc="8"&gt;&lt;pg&gt;&lt;attEl aeid="BB:5EAE1F1D48ED4011B00BAC90762C13F0:1:2:0:2:1:3:4:Baleares" aedn="Baleares" aen="Sistema Eléctrico" /&gt;&lt;/pg&gt;&lt;bls&gt;&lt;bl sr="1" sc="1" rfetch="6" cfetch="2" posid="1" darows="1" dacols="1"&gt;&lt;excel&gt;&lt;epo ews="Dat_02" ece="A71" enr="MSTR.Energía_generada_y_autoconsumida" ptn="" qtn="" rows="10" cols="3" /&gt;&lt;esdo ews="" ece="" ptn="" /&gt;&lt;/excel&gt;&lt;gridRng&gt;&lt;sect id="TITLE_AREA" rngprop="1:1:3:1" /&gt;&lt;sect id="ROWHEADERS_AREA" rngprop="4:1:6:1" /&gt;&lt;sect id="COLUMNHEADERS_AREA" rngprop="1:2:3:2" /&gt;&lt;sect id="DATA_AREA" rngprop="4:2:6:2" /&gt;&lt;/gridRng&gt;&lt;shapes /&gt;&lt;/bl&gt;&lt;/bls&gt;&lt;/pg&gt;&lt;/pgs&gt;&lt;/rptloc&gt;&lt;/mi&gt;</t>
  </si>
  <si>
    <t>02/2026</t>
  </si>
  <si>
    <t>fd90bc0a821a4d6aa4c416b482694dd8</t>
  </si>
  <si>
    <t>&lt;mi app="e" ver="22"&gt;&lt;rptloc guid="0b7f955705c444fabc366b0136a56783"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ut="03/11/2026 11:24:07" si="2.00000001ac0cbe5b71aeef1c2370dd7f54a9da72041c9ac79ef2dc3e7d3899c1fe80618b9f53521d97ed13f0afde2a2a9692f867ea969f2d7a383f32d1e33f5c0c63af49ddebb23f888f3330f3f3ffa722c70d2e3b490591b785db3a682fa07b59da32cb6834fde2abe9086f03e1c013c36f2aebea0d32f4fae310b1732e4fe6dade1a436eeb06f65b94c07e314d446da9e5673b86d20fe72a572180a4b228dd4b003c5ec1a686a12f1c6612fcb80895e6f6b1e08a38c04474f17f2f216d3aba87118b7b03565c2d9c7769fdfc97eb22cea0a90a2cfa2ea1a5957c142af1a90a578b41061ee3240054af97a855ae03a0138cccf441aa86d0e2a12db742ce0f9fc17f07e3c2bf5f204be7c2f147fa14fca970c5197c5a58970b4868b5a2002825d3c3.p-3082.0.1_-3082.0.1_0.1.Europe/Madrid.upriv*_1*_pidn2*_22*_session*-lat*_1.00000001e2bdd718eff6435a25ef67a31233033fbc6025e059f5aa9fa2ae99922d6560f2d0adc1503120f582253df50ab7679a30f52231b2.000000017d4f7f32e9359b303b9aaf2fbd6d352cbc6025e0faf69d0e38b536b6a3741976ccb8972dd39612d1b61bba9016b845c952d4f903.0.1.1.BDEbi.A2E2948BC74B9CF051A963A6CEDDABFA.0-3082.1.1_-0.1.0_-3082.1.1_5.5.0.*0.0000000119a6f5c083c9122f84800b37b4bedd84c911585ac2a0b42082ca3928ccf421f1c76e8e02.0.23.11*.4*.1200*.00787J.e.00000001ead6b3db07e1795e3de05eb0109697afc911585aea05747b31270e924c824b4f334fe62f.0.10*.131*.138*.18.*0.0.0.0" msgID="21AE33091341CB7EA670E39C5B962FB4"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ece="A117" enr="MSTR.Energía_generada_y_autoconsumida.2" ptn="" qtn="" rows="9" cols="3" /&gt;&lt;esdo ews="" ece="" ptn="" /&gt;&lt;/excel&gt;&lt;pgs&gt;&lt;pg rows="5" cols="2" nrr="15" nrc="6"&gt;&lt;pg&gt;&lt;attEl aeid="BB:5EAE1F1D48ED4011B00BAC90762C13F0:1:2:0:2:1:3:5:Canarias" aedn="Canarias" aen="Sistema Eléctrico" /&gt;&lt;/pg&gt;&lt;bls&gt;&lt;bl sr="1" sc="1" rfetch="5" cfetch="2" posid="1" darows="1" dacols="1"&gt;&lt;excel&gt;&lt;epo ews="Dat_02" ece="A117" enr="MSTR.Energía_generada_y_autoconsumida.2" ptn="" qtn="" rows="9" cols="3" /&gt;&lt;esdo ews="" ece="" ptn="" /&gt;&lt;/excel&gt;&lt;gridRng&gt;&lt;sect id="TITLE_AREA" rngprop="1:1:3:1" /&gt;&lt;sect id="ROWHEADERS_AREA" rngprop="4:1:5:1" /&gt;&lt;sect id="COLUMNHEADERS_AREA" rngprop="1:2:3:2" /&gt;&lt;sect id="DATA_AREA" rngprop="4:2:5:2" /&gt;&lt;/gridRng&gt;&lt;shapes /&gt;&lt;/bl&gt;&lt;/bls&gt;&lt;/pg&gt;&lt;/pgs&gt;&lt;/rptloc&gt;&lt;/mi&gt;</t>
  </si>
  <si>
    <t>Estructura de potencia instalada de almacenamiento Islas Baleares</t>
  </si>
  <si>
    <t>Evolución de la energía de almacenamiento Islas Baleares</t>
  </si>
  <si>
    <t>Balance de energía de almacenamiento Islas Baleares</t>
  </si>
  <si>
    <t>Evolución de la potencia instalada autoconsumo Islas Baleares</t>
  </si>
  <si>
    <t>Generación autoconsumo Islas Baleares</t>
  </si>
  <si>
    <t>Generación autoconsumo Islas Canarias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</si>
</sst>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  <numFmt numFmtId="175" formatCode="[$-C0A]mmmmm;@"/>
    <numFmt numFmtId="176" formatCode="#,##0;\(#,##0\)"/>
  </numFmts>
  <fonts count="60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sz val="9"/>
      <color rgb="FF4E5E7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rgb="FFFFFFFF"/>
      </patternFill>
    </fill>
  </fills>
  <borders count="42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2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7" fillId="12" borderId="10">
      <alignment horizontal="left" vertical="center"/>
    </xf>
    <xf numFmtId="164" fontId="47" fillId="12" borderId="10">
      <alignment horizontal="right" vertical="center"/>
    </xf>
    <xf numFmtId="164" fontId="19" fillId="5" borderId="10">
      <alignment horizontal="right" vertical="center"/>
    </xf>
    <xf numFmtId="166" fontId="35" fillId="5" borderId="10">
      <alignment horizontal="left" vertical="center" wrapText="1"/>
    </xf>
    <xf numFmtId="0" fontId="15" fillId="0" borderId="0"/>
    <xf numFmtId="176" fontId="19" fillId="5" borderId="10">
      <alignment horizontal="right" vertical="center"/>
    </xf>
  </cellStyleXfs>
  <cellXfs count="285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0" fontId="45" fillId="0" borderId="0" xfId="0" applyFont="1" applyAlignment="1">
      <alignment horizontal="center"/>
    </xf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165" fontId="44" fillId="2" borderId="0" xfId="3" applyNumberFormat="1" applyFont="1" applyFill="1" applyAlignment="1">
      <alignment horizontal="left" indent="1"/>
    </xf>
    <xf numFmtId="0" fontId="7" fillId="0" borderId="0" xfId="0" applyFont="1"/>
    <xf numFmtId="0" fontId="57" fillId="0" borderId="0" xfId="0" applyFont="1"/>
    <xf numFmtId="4" fontId="44" fillId="2" borderId="0" xfId="3" applyNumberFormat="1" applyFont="1" applyFill="1" applyAlignment="1">
      <alignment horizontal="right" indent="1"/>
    </xf>
    <xf numFmtId="10" fontId="57" fillId="0" borderId="0" xfId="35" applyNumberFormat="1" applyFont="1"/>
    <xf numFmtId="10" fontId="44" fillId="2" borderId="0" xfId="34" applyNumberFormat="1" applyFont="1" applyFill="1" applyAlignment="1">
      <alignment horizontal="right" indent="1"/>
    </xf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0" fontId="35" fillId="5" borderId="40" xfId="18" applyBorder="1" applyAlignment="1">
      <alignment horizontal="left" vertical="center"/>
    </xf>
    <xf numFmtId="164" fontId="0" fillId="0" borderId="0" xfId="0" applyNumberFormat="1"/>
    <xf numFmtId="168" fontId="0" fillId="0" borderId="0" xfId="0" applyNumberFormat="1"/>
    <xf numFmtId="0" fontId="42" fillId="9" borderId="41" xfId="0" applyFont="1" applyFill="1" applyBorder="1" applyAlignment="1">
      <alignment horizontal="center"/>
    </xf>
    <xf numFmtId="166" fontId="59" fillId="5" borderId="0" xfId="39" quotePrefix="1" applyFont="1" applyBorder="1" applyAlignment="1">
      <alignment horizontal="left" vertical="center"/>
    </xf>
    <xf numFmtId="169" fontId="0" fillId="0" borderId="0" xfId="0" applyNumberFormat="1"/>
    <xf numFmtId="175" fontId="3" fillId="0" borderId="0" xfId="4" applyNumberFormat="1"/>
    <xf numFmtId="0" fontId="8" fillId="0" borderId="0" xfId="40" applyFont="1" applyAlignment="1">
      <alignment horizontal="left"/>
    </xf>
    <xf numFmtId="0" fontId="5" fillId="0" borderId="0" xfId="4" applyNumberFormat="1" applyFont="1" applyAlignment="1">
      <alignment wrapText="1"/>
    </xf>
    <xf numFmtId="0" fontId="5" fillId="0" borderId="0" xfId="4" applyNumberFormat="1" applyFont="1"/>
    <xf numFmtId="0" fontId="0" fillId="0" borderId="0" xfId="0" applyAlignment="1">
      <alignment horizontal="right"/>
    </xf>
    <xf numFmtId="165" fontId="0" fillId="0" borderId="0" xfId="0" applyNumberFormat="1"/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49" fontId="0" fillId="0" borderId="0" xfId="0" applyNumberFormat="1"/>
    <xf numFmtId="164" fontId="19" fillId="5" borderId="10" xfId="38">
      <alignment horizontal="right" vertical="center"/>
    </xf>
    <xf numFmtId="0" fontId="47" fillId="12" borderId="10" xfId="36" quotePrefix="1">
      <alignment horizontal="left" vertical="center"/>
    </xf>
    <xf numFmtId="164" fontId="47" fillId="12" borderId="10" xfId="37">
      <alignment horizontal="right" vertical="center"/>
    </xf>
    <xf numFmtId="176" fontId="19" fillId="5" borderId="10" xfId="41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47" fillId="10" borderId="10" xfId="31" quotePrefix="1" applyAlignment="1">
      <alignment horizont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5" fillId="5" borderId="16" xfId="18" quotePrefix="1" applyBorder="1" applyAlignment="1">
      <alignment horizontal="left" vertical="center"/>
    </xf>
  </cellXfs>
  <cellStyles count="42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2_6c49ec4c-3882-473c-94ac-ae06a50856b0" xfId="38" xr:uid="{98810FB4-DAE0-48C5-9967-50FA5D748070}"/>
    <cellStyle name="MSTRStyle.Todos.c13_ad47ecc7-7d15-4cb6-8d9a-93aa07ca2c9c" xfId="19" xr:uid="{00000000-0005-0000-0000-000004000000}"/>
    <cellStyle name="MSTRStyle.Todos.c14_66d95eaf-7407-49b4-bb04-27d55699e9b3" xfId="41" xr:uid="{2BBB0B6B-5036-453F-A787-BE29E5791EC3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643e75d5-5bb6-4a8f-a153-5b2cbad6ca42" xfId="39" xr:uid="{6C8E0D2B-69C7-441E-B52B-385450AB90AA}"/>
    <cellStyle name="MSTRStyle.Todos.c3_ee34052e-6a5a-4931-979c-9f16bd5045b9" xfId="18" xr:uid="{00000000-0005-0000-0000-000010000000}"/>
    <cellStyle name="MSTRStyle.Todos.c573E73830E4892A1D75FD189492F39EB_953e357e-0c16-4117-91b2-a8dade1161ed" xfId="36" xr:uid="{A07F72C7-130E-4ED5-BAD0-46CC9B17BE4A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MSTRStyle.Todos.c9FBA3D6104430C9B822C47B9F4581268_0953b66f-a9ab-4f9c-aba0-64ac82c25f0d" xfId="37" xr:uid="{BCB4EC94-EDD8-4BE0-9E62-64A316C36D66}"/>
    <cellStyle name="Normal" xfId="0" builtinId="0"/>
    <cellStyle name="Normal 2" xfId="4" xr:uid="{00000000-0005-0000-0000-000014000000}"/>
    <cellStyle name="Normal 2 2" xfId="11" xr:uid="{00000000-0005-0000-0000-000015000000}"/>
    <cellStyle name="Normal 3" xfId="40" xr:uid="{55B0825C-C093-42C0-B242-560E5817127F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AD7DC7"/>
      <color rgb="FFCFA2CA"/>
      <color rgb="FF70AD47"/>
      <color rgb="FF5B9BD5"/>
      <color rgb="FF9A5CBC"/>
      <color rgb="FFE48500"/>
      <color rgb="FF004563"/>
      <color rgb="FF08B2AD"/>
      <color rgb="FF03738B"/>
      <color rgb="FF007C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10.63693923802149</c:v>
                </c:pt>
                <c:pt idx="1">
                  <c:v>6.1475511184916911</c:v>
                </c:pt>
                <c:pt idx="2">
                  <c:v>26.089607185794005</c:v>
                </c:pt>
                <c:pt idx="3">
                  <c:v>36.289955634195209</c:v>
                </c:pt>
                <c:pt idx="4">
                  <c:v>0</c:v>
                </c:pt>
                <c:pt idx="5">
                  <c:v>0.46406513931053128</c:v>
                </c:pt>
                <c:pt idx="6">
                  <c:v>1.6493429830099655</c:v>
                </c:pt>
                <c:pt idx="7">
                  <c:v>1.6493429830099655</c:v>
                </c:pt>
                <c:pt idx="8">
                  <c:v>0.15688603374486507</c:v>
                </c:pt>
                <c:pt idx="9">
                  <c:v>16.567213453045088</c:v>
                </c:pt>
                <c:pt idx="10">
                  <c:v>0.34909623137718959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80.892811795895739</c:v>
                </c:pt>
                <c:pt idx="1">
                  <c:v>19.107188204104272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5.4619000000000001E-2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Dat_01!$B$140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Dat_01!$C$140:$O$140</c:f>
              <c:numCache>
                <c:formatCode>#,##0.0</c:formatCode>
                <c:ptCount val="13"/>
                <c:pt idx="0">
                  <c:v>147.685913</c:v>
                </c:pt>
                <c:pt idx="1">
                  <c:v>173.83343199999999</c:v>
                </c:pt>
                <c:pt idx="2">
                  <c:v>146.76996600000001</c:v>
                </c:pt>
                <c:pt idx="3">
                  <c:v>139.11880199999999</c:v>
                </c:pt>
                <c:pt idx="4">
                  <c:v>133.45317499999999</c:v>
                </c:pt>
                <c:pt idx="5">
                  <c:v>138.95270500000001</c:v>
                </c:pt>
                <c:pt idx="6">
                  <c:v>156.42968200000001</c:v>
                </c:pt>
                <c:pt idx="7">
                  <c:v>146.533942</c:v>
                </c:pt>
                <c:pt idx="8">
                  <c:v>159.05462600000001</c:v>
                </c:pt>
                <c:pt idx="9">
                  <c:v>144.58958999999999</c:v>
                </c:pt>
                <c:pt idx="10">
                  <c:v>158.02685199999999</c:v>
                </c:pt>
                <c:pt idx="11">
                  <c:v>158.381069</c:v>
                </c:pt>
                <c:pt idx="12">
                  <c:v>143.06514300000001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Dat_01!$B$141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Dat_01!$C$141:$O$141</c:f>
              <c:numCache>
                <c:formatCode>#,##0.0</c:formatCode>
                <c:ptCount val="13"/>
                <c:pt idx="0">
                  <c:v>22.268398999999999</c:v>
                </c:pt>
                <c:pt idx="1">
                  <c:v>28.510366000000001</c:v>
                </c:pt>
                <c:pt idx="2">
                  <c:v>15.002691</c:v>
                </c:pt>
                <c:pt idx="3">
                  <c:v>15.518791</c:v>
                </c:pt>
                <c:pt idx="4">
                  <c:v>14.439681999999999</c:v>
                </c:pt>
                <c:pt idx="5">
                  <c:v>17.277450000000002</c:v>
                </c:pt>
                <c:pt idx="6">
                  <c:v>21.905804</c:v>
                </c:pt>
                <c:pt idx="7">
                  <c:v>21.204673</c:v>
                </c:pt>
                <c:pt idx="8">
                  <c:v>28.960232999999999</c:v>
                </c:pt>
                <c:pt idx="9">
                  <c:v>21.440708000000001</c:v>
                </c:pt>
                <c:pt idx="10">
                  <c:v>25.814205000000001</c:v>
                </c:pt>
                <c:pt idx="11">
                  <c:v>28.873301000000001</c:v>
                </c:pt>
                <c:pt idx="12">
                  <c:v>25.555015999999998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Dat_01!$B$142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Dat_01!$C$142:$O$142</c:f>
              <c:numCache>
                <c:formatCode>#,##0.0</c:formatCode>
                <c:ptCount val="13"/>
                <c:pt idx="0">
                  <c:v>111.33840600000001</c:v>
                </c:pt>
                <c:pt idx="1">
                  <c:v>126.580506</c:v>
                </c:pt>
                <c:pt idx="2">
                  <c:v>98.063034000000002</c:v>
                </c:pt>
                <c:pt idx="3">
                  <c:v>81.823025999999999</c:v>
                </c:pt>
                <c:pt idx="4">
                  <c:v>84.304407999999995</c:v>
                </c:pt>
                <c:pt idx="5">
                  <c:v>97.386711000000005</c:v>
                </c:pt>
                <c:pt idx="6">
                  <c:v>100.206506</c:v>
                </c:pt>
                <c:pt idx="7">
                  <c:v>99.346721000000002</c:v>
                </c:pt>
                <c:pt idx="8">
                  <c:v>125.044641</c:v>
                </c:pt>
                <c:pt idx="9">
                  <c:v>112.281066</c:v>
                </c:pt>
                <c:pt idx="10">
                  <c:v>119.831412</c:v>
                </c:pt>
                <c:pt idx="11">
                  <c:v>117.60937199999999</c:v>
                </c:pt>
                <c:pt idx="12">
                  <c:v>92.890253999999999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249.83534599999999</c:v>
                </c:pt>
                <c:pt idx="1">
                  <c:v>290.37200899999999</c:v>
                </c:pt>
                <c:pt idx="2">
                  <c:v>290.70250900000002</c:v>
                </c:pt>
                <c:pt idx="3">
                  <c:v>328.89233899999999</c:v>
                </c:pt>
                <c:pt idx="4">
                  <c:v>284.15903500000002</c:v>
                </c:pt>
                <c:pt idx="5">
                  <c:v>316.70403900000002</c:v>
                </c:pt>
                <c:pt idx="6">
                  <c:v>340.02993600000002</c:v>
                </c:pt>
                <c:pt idx="7">
                  <c:v>307.60187999999999</c:v>
                </c:pt>
                <c:pt idx="8">
                  <c:v>357.47449</c:v>
                </c:pt>
                <c:pt idx="9">
                  <c:v>343.63677799999999</c:v>
                </c:pt>
                <c:pt idx="10">
                  <c:v>344.06825099999998</c:v>
                </c:pt>
                <c:pt idx="11">
                  <c:v>331.93350299999997</c:v>
                </c:pt>
                <c:pt idx="12">
                  <c:v>287.05643500000002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1.142978</c:v>
                </c:pt>
                <c:pt idx="1">
                  <c:v>1.2419039999999999</c:v>
                </c:pt>
                <c:pt idx="2">
                  <c:v>1.7632380000000001</c:v>
                </c:pt>
                <c:pt idx="3">
                  <c:v>1.701465</c:v>
                </c:pt>
                <c:pt idx="4">
                  <c:v>2.9528669999999999</c:v>
                </c:pt>
                <c:pt idx="5">
                  <c:v>3.1269979999999999</c:v>
                </c:pt>
                <c:pt idx="6">
                  <c:v>2.6583589999999999</c:v>
                </c:pt>
                <c:pt idx="7">
                  <c:v>2.5908169999999999</c:v>
                </c:pt>
                <c:pt idx="8">
                  <c:v>1.167157</c:v>
                </c:pt>
                <c:pt idx="9">
                  <c:v>0.94978899999999999</c:v>
                </c:pt>
                <c:pt idx="10">
                  <c:v>1.389267</c:v>
                </c:pt>
                <c:pt idx="11">
                  <c:v>1.2355400000000001</c:v>
                </c:pt>
                <c:pt idx="12">
                  <c:v>1.2530779999999999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107.781023</c:v>
                </c:pt>
                <c:pt idx="1">
                  <c:v>77.912910999999994</c:v>
                </c:pt>
                <c:pt idx="2">
                  <c:v>105.255258</c:v>
                </c:pt>
                <c:pt idx="3">
                  <c:v>99.380819000000002</c:v>
                </c:pt>
                <c:pt idx="4">
                  <c:v>143.378455</c:v>
                </c:pt>
                <c:pt idx="5">
                  <c:v>166.95909700000001</c:v>
                </c:pt>
                <c:pt idx="6">
                  <c:v>149.445853</c:v>
                </c:pt>
                <c:pt idx="7">
                  <c:v>165.43566200000001</c:v>
                </c:pt>
                <c:pt idx="8">
                  <c:v>84.336444999999998</c:v>
                </c:pt>
                <c:pt idx="9">
                  <c:v>108.446995</c:v>
                </c:pt>
                <c:pt idx="10">
                  <c:v>86.108699000000001</c:v>
                </c:pt>
                <c:pt idx="11">
                  <c:v>97.155596000000003</c:v>
                </c:pt>
                <c:pt idx="12">
                  <c:v>91.100914000000003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35.576335999999998</c:v>
                </c:pt>
                <c:pt idx="1">
                  <c:v>37.483286999999997</c:v>
                </c:pt>
                <c:pt idx="2">
                  <c:v>38.334235999999997</c:v>
                </c:pt>
                <c:pt idx="3">
                  <c:v>44.589174</c:v>
                </c:pt>
                <c:pt idx="4">
                  <c:v>42.392861000000003</c:v>
                </c:pt>
                <c:pt idx="5">
                  <c:v>44.420541</c:v>
                </c:pt>
                <c:pt idx="6">
                  <c:v>45.969862999999997</c:v>
                </c:pt>
                <c:pt idx="7">
                  <c:v>39.475147</c:v>
                </c:pt>
                <c:pt idx="8">
                  <c:v>35.879443999999999</c:v>
                </c:pt>
                <c:pt idx="9">
                  <c:v>32.422212999999999</c:v>
                </c:pt>
                <c:pt idx="10">
                  <c:v>31.739474999999999</c:v>
                </c:pt>
                <c:pt idx="11">
                  <c:v>33.762495000000001</c:v>
                </c:pt>
                <c:pt idx="12">
                  <c:v>36.396419999999999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1.2032910000000001</c:v>
                </c:pt>
                <c:pt idx="1">
                  <c:v>1.447702</c:v>
                </c:pt>
                <c:pt idx="2">
                  <c:v>1.4667380000000001</c:v>
                </c:pt>
                <c:pt idx="3">
                  <c:v>1.4553370000000001</c:v>
                </c:pt>
                <c:pt idx="4">
                  <c:v>1.2805299999999999</c:v>
                </c:pt>
                <c:pt idx="5">
                  <c:v>1.163958</c:v>
                </c:pt>
                <c:pt idx="6">
                  <c:v>0.98014500000000004</c:v>
                </c:pt>
                <c:pt idx="7">
                  <c:v>0.36074600000000001</c:v>
                </c:pt>
                <c:pt idx="8">
                  <c:v>0.77339199999999997</c:v>
                </c:pt>
                <c:pt idx="9">
                  <c:v>0.74605500000000002</c:v>
                </c:pt>
                <c:pt idx="10">
                  <c:v>0.798705</c:v>
                </c:pt>
                <c:pt idx="11">
                  <c:v>0.99824000000000002</c:v>
                </c:pt>
                <c:pt idx="12">
                  <c:v>0.82315300000000002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5.4619000000000001E-2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Dat_01!$B$150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Dat_01!$C$150:$O$150</c:f>
              <c:numCache>
                <c:formatCode>#,##0</c:formatCode>
                <c:ptCount val="13"/>
                <c:pt idx="0">
                  <c:v>281.29271799999998</c:v>
                </c:pt>
                <c:pt idx="1">
                  <c:v>328.92430400000001</c:v>
                </c:pt>
                <c:pt idx="2">
                  <c:v>259.835691</c:v>
                </c:pt>
                <c:pt idx="3">
                  <c:v>236.46061899999998</c:v>
                </c:pt>
                <c:pt idx="4">
                  <c:v>232.19726499999999</c:v>
                </c:pt>
                <c:pt idx="5">
                  <c:v>253.61686600000002</c:v>
                </c:pt>
                <c:pt idx="6">
                  <c:v>278.54199199999999</c:v>
                </c:pt>
                <c:pt idx="7">
                  <c:v>267.08533599999998</c:v>
                </c:pt>
                <c:pt idx="8">
                  <c:v>313.05950000000001</c:v>
                </c:pt>
                <c:pt idx="9">
                  <c:v>278.31136399999997</c:v>
                </c:pt>
                <c:pt idx="10">
                  <c:v>303.67246899999998</c:v>
                </c:pt>
                <c:pt idx="11">
                  <c:v>304.863742</c:v>
                </c:pt>
                <c:pt idx="12">
                  <c:v>261.51041299999997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249.83534599999999</c:v>
                </c:pt>
                <c:pt idx="1">
                  <c:v>290.37200899999999</c:v>
                </c:pt>
                <c:pt idx="2">
                  <c:v>290.70250900000002</c:v>
                </c:pt>
                <c:pt idx="3">
                  <c:v>328.89233899999999</c:v>
                </c:pt>
                <c:pt idx="4">
                  <c:v>284.15903500000002</c:v>
                </c:pt>
                <c:pt idx="5">
                  <c:v>316.70403900000002</c:v>
                </c:pt>
                <c:pt idx="6">
                  <c:v>340.02993600000002</c:v>
                </c:pt>
                <c:pt idx="7">
                  <c:v>307.60187999999999</c:v>
                </c:pt>
                <c:pt idx="8">
                  <c:v>357.47449</c:v>
                </c:pt>
                <c:pt idx="9">
                  <c:v>343.63677799999999</c:v>
                </c:pt>
                <c:pt idx="10">
                  <c:v>344.06825099999998</c:v>
                </c:pt>
                <c:pt idx="11">
                  <c:v>331.93350299999997</c:v>
                </c:pt>
                <c:pt idx="12">
                  <c:v>287.05643500000002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1.142978</c:v>
                </c:pt>
                <c:pt idx="1">
                  <c:v>1.2419039999999999</c:v>
                </c:pt>
                <c:pt idx="2">
                  <c:v>1.7632380000000001</c:v>
                </c:pt>
                <c:pt idx="3">
                  <c:v>1.701465</c:v>
                </c:pt>
                <c:pt idx="4">
                  <c:v>2.9528669999999999</c:v>
                </c:pt>
                <c:pt idx="5">
                  <c:v>3.1269979999999999</c:v>
                </c:pt>
                <c:pt idx="6">
                  <c:v>2.6583589999999999</c:v>
                </c:pt>
                <c:pt idx="7">
                  <c:v>2.5908169999999999</c:v>
                </c:pt>
                <c:pt idx="8">
                  <c:v>1.167157</c:v>
                </c:pt>
                <c:pt idx="9">
                  <c:v>0.94978899999999999</c:v>
                </c:pt>
                <c:pt idx="10">
                  <c:v>1.389267</c:v>
                </c:pt>
                <c:pt idx="11">
                  <c:v>1.2355400000000001</c:v>
                </c:pt>
                <c:pt idx="12">
                  <c:v>1.2530779999999999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107.781023</c:v>
                </c:pt>
                <c:pt idx="1">
                  <c:v>77.912910999999994</c:v>
                </c:pt>
                <c:pt idx="2">
                  <c:v>105.255258</c:v>
                </c:pt>
                <c:pt idx="3">
                  <c:v>99.380819000000002</c:v>
                </c:pt>
                <c:pt idx="4">
                  <c:v>143.378455</c:v>
                </c:pt>
                <c:pt idx="5">
                  <c:v>166.95909700000001</c:v>
                </c:pt>
                <c:pt idx="6">
                  <c:v>149.445853</c:v>
                </c:pt>
                <c:pt idx="7">
                  <c:v>165.43566200000001</c:v>
                </c:pt>
                <c:pt idx="8">
                  <c:v>84.336444999999998</c:v>
                </c:pt>
                <c:pt idx="9">
                  <c:v>108.446995</c:v>
                </c:pt>
                <c:pt idx="10">
                  <c:v>86.108699000000001</c:v>
                </c:pt>
                <c:pt idx="11">
                  <c:v>97.155596000000003</c:v>
                </c:pt>
                <c:pt idx="12">
                  <c:v>91.100914000000003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35.576335999999998</c:v>
                </c:pt>
                <c:pt idx="1">
                  <c:v>37.483286999999997</c:v>
                </c:pt>
                <c:pt idx="2">
                  <c:v>38.334235999999997</c:v>
                </c:pt>
                <c:pt idx="3">
                  <c:v>44.589174</c:v>
                </c:pt>
                <c:pt idx="4">
                  <c:v>42.392861000000003</c:v>
                </c:pt>
                <c:pt idx="5">
                  <c:v>44.420541</c:v>
                </c:pt>
                <c:pt idx="6">
                  <c:v>45.969862999999997</c:v>
                </c:pt>
                <c:pt idx="7">
                  <c:v>39.475147</c:v>
                </c:pt>
                <c:pt idx="8">
                  <c:v>35.879443999999999</c:v>
                </c:pt>
                <c:pt idx="9">
                  <c:v>32.422212999999999</c:v>
                </c:pt>
                <c:pt idx="10">
                  <c:v>31.739474999999999</c:v>
                </c:pt>
                <c:pt idx="11">
                  <c:v>33.762495000000001</c:v>
                </c:pt>
                <c:pt idx="12">
                  <c:v>36.396419999999999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1.2032910000000001</c:v>
                </c:pt>
                <c:pt idx="1">
                  <c:v>1.447702</c:v>
                </c:pt>
                <c:pt idx="2">
                  <c:v>1.4667380000000001</c:v>
                </c:pt>
                <c:pt idx="3">
                  <c:v>1.4553370000000001</c:v>
                </c:pt>
                <c:pt idx="4">
                  <c:v>1.2805299999999999</c:v>
                </c:pt>
                <c:pt idx="5">
                  <c:v>1.163958</c:v>
                </c:pt>
                <c:pt idx="6">
                  <c:v>0.98014500000000004</c:v>
                </c:pt>
                <c:pt idx="7">
                  <c:v>0.36074600000000001</c:v>
                </c:pt>
                <c:pt idx="8">
                  <c:v>0.77339199999999997</c:v>
                </c:pt>
                <c:pt idx="9">
                  <c:v>0.74605500000000002</c:v>
                </c:pt>
                <c:pt idx="10">
                  <c:v>0.798705</c:v>
                </c:pt>
                <c:pt idx="11">
                  <c:v>0.99824000000000002</c:v>
                </c:pt>
                <c:pt idx="12">
                  <c:v>0.82315300000000002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Dat_01!$B$167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Dat_01!$C$167:$O$167</c:f>
              <c:numCache>
                <c:formatCode>#,##0.000</c:formatCode>
                <c:ptCount val="13"/>
                <c:pt idx="0">
                  <c:v>9.2089999999999996</c:v>
                </c:pt>
                <c:pt idx="1">
                  <c:v>1.5620000000000001</c:v>
                </c:pt>
                <c:pt idx="2">
                  <c:v>0.98100000000000009</c:v>
                </c:pt>
                <c:pt idx="3">
                  <c:v>8.0190000000000001</c:v>
                </c:pt>
                <c:pt idx="4">
                  <c:v>33.307000000000002</c:v>
                </c:pt>
                <c:pt idx="5">
                  <c:v>25.804000000000002</c:v>
                </c:pt>
                <c:pt idx="6">
                  <c:v>0</c:v>
                </c:pt>
                <c:pt idx="7">
                  <c:v>2.65</c:v>
                </c:pt>
                <c:pt idx="8">
                  <c:v>1.1019999999999999</c:v>
                </c:pt>
                <c:pt idx="9">
                  <c:v>1.536</c:v>
                </c:pt>
                <c:pt idx="10">
                  <c:v>0</c:v>
                </c:pt>
                <c:pt idx="11">
                  <c:v>0</c:v>
                </c:pt>
                <c:pt idx="12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Dat_01!$B$168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Dat_01!$C$168:$O$168</c:f>
              <c:numCache>
                <c:formatCode>#,##0.000</c:formatCode>
                <c:ptCount val="13"/>
                <c:pt idx="0">
                  <c:v>-19.650000000000002</c:v>
                </c:pt>
                <c:pt idx="1">
                  <c:v>-6.5549999999999997</c:v>
                </c:pt>
                <c:pt idx="2">
                  <c:v>-6.423</c:v>
                </c:pt>
                <c:pt idx="3">
                  <c:v>-27.414000000000001</c:v>
                </c:pt>
                <c:pt idx="4">
                  <c:v>-66.456000000000003</c:v>
                </c:pt>
                <c:pt idx="5">
                  <c:v>-84.402000000000001</c:v>
                </c:pt>
                <c:pt idx="6">
                  <c:v>-3.7090000000000001</c:v>
                </c:pt>
                <c:pt idx="7">
                  <c:v>-8.4089999999999989</c:v>
                </c:pt>
                <c:pt idx="8">
                  <c:v>-6.4119999999999999</c:v>
                </c:pt>
                <c:pt idx="9">
                  <c:v>-5.601</c:v>
                </c:pt>
                <c:pt idx="10">
                  <c:v>-3.8210000000000002</c:v>
                </c:pt>
                <c:pt idx="11">
                  <c:v>-0.38699999999999996</c:v>
                </c:pt>
                <c:pt idx="12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Dat_01!$B$169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Dat_01!$C$166:$O$166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Dat_01!$C$169:$O$169</c:f>
              <c:numCache>
                <c:formatCode>#,##0.000</c:formatCode>
                <c:ptCount val="13"/>
                <c:pt idx="0">
                  <c:v>-10.441000000000003</c:v>
                </c:pt>
                <c:pt idx="1">
                  <c:v>-4.9929999999999994</c:v>
                </c:pt>
                <c:pt idx="2">
                  <c:v>-5.4420000000000002</c:v>
                </c:pt>
                <c:pt idx="3">
                  <c:v>-19.395000000000003</c:v>
                </c:pt>
                <c:pt idx="4">
                  <c:v>-33.149000000000001</c:v>
                </c:pt>
                <c:pt idx="5">
                  <c:v>-58.597999999999999</c:v>
                </c:pt>
                <c:pt idx="6">
                  <c:v>-3.7090000000000001</c:v>
                </c:pt>
                <c:pt idx="7">
                  <c:v>-5.7589999999999986</c:v>
                </c:pt>
                <c:pt idx="8">
                  <c:v>-5.3100000000000005</c:v>
                </c:pt>
                <c:pt idx="9">
                  <c:v>-4.0649999999999995</c:v>
                </c:pt>
                <c:pt idx="10">
                  <c:v>-3.8210000000000002</c:v>
                </c:pt>
                <c:pt idx="11">
                  <c:v>-0.38699999999999996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Dat_02!$A$9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Dat_02!$B$9:$N$9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2-498C-89AA-D2A262C87BC7}"/>
            </c:ext>
          </c:extLst>
        </c:ser>
        <c:ser>
          <c:idx val="1"/>
          <c:order val="1"/>
          <c:tx>
            <c:strRef>
              <c:f>Dat_02!$A$11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Dat_02!$B$11:$N$11</c:f>
              <c:numCache>
                <c:formatCode>#,##0.000</c:formatCode>
                <c:ptCount val="13"/>
                <c:pt idx="0">
                  <c:v>162.847319</c:v>
                </c:pt>
                <c:pt idx="1">
                  <c:v>164.76829900000001</c:v>
                </c:pt>
                <c:pt idx="2">
                  <c:v>166.67562699999999</c:v>
                </c:pt>
                <c:pt idx="3">
                  <c:v>168.69531699999999</c:v>
                </c:pt>
                <c:pt idx="4">
                  <c:v>170.81556699999999</c:v>
                </c:pt>
                <c:pt idx="5">
                  <c:v>182.85910999999999</c:v>
                </c:pt>
                <c:pt idx="6">
                  <c:v>184.3374</c:v>
                </c:pt>
                <c:pt idx="7">
                  <c:v>188.202427</c:v>
                </c:pt>
                <c:pt idx="8">
                  <c:v>190.57457199999999</c:v>
                </c:pt>
                <c:pt idx="9">
                  <c:v>192.680272</c:v>
                </c:pt>
                <c:pt idx="10">
                  <c:v>194.78501700000001</c:v>
                </c:pt>
                <c:pt idx="11">
                  <c:v>195.97649699999999</c:v>
                </c:pt>
                <c:pt idx="12">
                  <c:v>195.97649699999999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62-498C-89AA-D2A262C87BC7}"/>
            </c:ext>
          </c:extLst>
        </c:ser>
        <c:ser>
          <c:idx val="3"/>
          <c:order val="2"/>
          <c:tx>
            <c:strRef>
              <c:f>Dat_02!$A$12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Dat_02!$B$12:$N$12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8.6800000000000002E-3</c:v>
                </c:pt>
                <c:pt idx="7">
                  <c:v>8.6800000000000002E-3</c:v>
                </c:pt>
                <c:pt idx="8">
                  <c:v>8.6800000000000002E-3</c:v>
                </c:pt>
                <c:pt idx="9">
                  <c:v>8.6800000000000002E-3</c:v>
                </c:pt>
                <c:pt idx="10">
                  <c:v>8.6800000000000002E-3</c:v>
                </c:pt>
                <c:pt idx="11">
                  <c:v>8.6800000000000002E-3</c:v>
                </c:pt>
                <c:pt idx="12">
                  <c:v>8.6800000000000002E-3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62-498C-89AA-D2A262C87BC7}"/>
            </c:ext>
          </c:extLst>
        </c:ser>
        <c:ser>
          <c:idx val="6"/>
          <c:order val="3"/>
          <c:tx>
            <c:strRef>
              <c:f>Dat_02!$A$8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Dat_02!$B$8:$N$8</c:f>
              <c:numCache>
                <c:formatCode>#,##0.000</c:formatCode>
                <c:ptCount val="13"/>
                <c:pt idx="0">
                  <c:v>4.649</c:v>
                </c:pt>
                <c:pt idx="1">
                  <c:v>4.649</c:v>
                </c:pt>
                <c:pt idx="2">
                  <c:v>3.649</c:v>
                </c:pt>
                <c:pt idx="3">
                  <c:v>3.649</c:v>
                </c:pt>
                <c:pt idx="4">
                  <c:v>3.649</c:v>
                </c:pt>
                <c:pt idx="5">
                  <c:v>3.649</c:v>
                </c:pt>
                <c:pt idx="6">
                  <c:v>3.649</c:v>
                </c:pt>
                <c:pt idx="7">
                  <c:v>3.649</c:v>
                </c:pt>
                <c:pt idx="8">
                  <c:v>3.649</c:v>
                </c:pt>
                <c:pt idx="9">
                  <c:v>3.649</c:v>
                </c:pt>
                <c:pt idx="10">
                  <c:v>3.649</c:v>
                </c:pt>
                <c:pt idx="11">
                  <c:v>3.649</c:v>
                </c:pt>
                <c:pt idx="12">
                  <c:v>3.649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62-498C-89AA-D2A262C87BC7}"/>
            </c:ext>
          </c:extLst>
        </c:ser>
        <c:ser>
          <c:idx val="5"/>
          <c:order val="4"/>
          <c:tx>
            <c:strRef>
              <c:f>Dat_02!$A$10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Dat_02!$B$10:$N$10</c:f>
              <c:numCache>
                <c:formatCode>#,##0.000</c:formatCode>
                <c:ptCount val="13"/>
                <c:pt idx="0">
                  <c:v>3.9319999999999999</c:v>
                </c:pt>
                <c:pt idx="1">
                  <c:v>3.9319999999999999</c:v>
                </c:pt>
                <c:pt idx="2">
                  <c:v>3.9319999999999999</c:v>
                </c:pt>
                <c:pt idx="3">
                  <c:v>3.9319999999999999</c:v>
                </c:pt>
                <c:pt idx="4">
                  <c:v>6.0759999999999996</c:v>
                </c:pt>
                <c:pt idx="5">
                  <c:v>6.0759999999999996</c:v>
                </c:pt>
                <c:pt idx="6">
                  <c:v>6.0759999999999996</c:v>
                </c:pt>
                <c:pt idx="7">
                  <c:v>6.0759999999999996</c:v>
                </c:pt>
                <c:pt idx="8">
                  <c:v>6.0759999999999996</c:v>
                </c:pt>
                <c:pt idx="9">
                  <c:v>6.0759999999999996</c:v>
                </c:pt>
                <c:pt idx="10">
                  <c:v>6.0759999999999996</c:v>
                </c:pt>
                <c:pt idx="11">
                  <c:v>6.0759999999999996</c:v>
                </c:pt>
                <c:pt idx="12">
                  <c:v>6.0759999999999996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862-498C-89AA-D2A262C87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Dat_02!$C$91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Dat_02!$C$92:$C$97</c:f>
              <c:numCache>
                <c:formatCode>0.0</c:formatCode>
                <c:ptCount val="6"/>
                <c:pt idx="0">
                  <c:v>1730.89</c:v>
                </c:pt>
                <c:pt idx="1">
                  <c:v>678.36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2409.25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F5-4D0E-BA50-196E11C1D74B}"/>
            </c:ext>
          </c:extLst>
        </c:ser>
        <c:ser>
          <c:idx val="1"/>
          <c:order val="1"/>
          <c:tx>
            <c:strRef>
              <c:f>Dat_02!$D$91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Dat_02!$D$92:$D$97</c:f>
              <c:numCache>
                <c:formatCode>0.0</c:formatCode>
                <c:ptCount val="6"/>
                <c:pt idx="0">
                  <c:v>17506.07</c:v>
                </c:pt>
                <c:pt idx="1">
                  <c:v>712.29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18218.36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8F5-4D0E-BA50-196E11C1D74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Dat_02!$F$92:$F$96</c:f>
              <c:numCache>
                <c:formatCode>0.0_)</c:formatCode>
                <c:ptCount val="5"/>
                <c:pt idx="0">
                  <c:v>1390.7134662000008</c:v>
                </c:pt>
                <c:pt idx="1">
                  <c:v>19236.896533800002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78F5-4D0E-BA50-196E11C1D74B}"/>
            </c:ext>
          </c:extLst>
        </c:ser>
        <c:ser>
          <c:idx val="3"/>
          <c:order val="3"/>
          <c:tx>
            <c:strRef>
              <c:f>Dat_02!$E$91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78F5-4D0E-BA50-196E11C1D74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866-41B2-9BFB-A41B57793F0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866-41B2-9BFB-A41B57793F0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866-41B2-9BFB-A41B57793F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Dat_02!$E$92:$E$97</c:f>
              <c:numCache>
                <c:formatCode>0.0</c:formatCode>
                <c:ptCount val="6"/>
                <c:pt idx="0">
                  <c:v>93.257999999999996</c:v>
                </c:pt>
                <c:pt idx="1">
                  <c:v>6.742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8F5-4D0E-BA50-196E11C1D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Dat_02!$A$42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Dat_02!$B$42:$N$42</c:f>
              <c:numCache>
                <c:formatCode>#,##0.000</c:formatCode>
                <c:ptCount val="13"/>
                <c:pt idx="0">
                  <c:v>1.4999999999999999E-2</c:v>
                </c:pt>
                <c:pt idx="1">
                  <c:v>1.4999999999999999E-2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1.4999999999999999E-2</c:v>
                </c:pt>
                <c:pt idx="7">
                  <c:v>1.4999999999999999E-2</c:v>
                </c:pt>
                <c:pt idx="8">
                  <c:v>1.4999999999999999E-2</c:v>
                </c:pt>
                <c:pt idx="9">
                  <c:v>1.4999999999999999E-2</c:v>
                </c:pt>
                <c:pt idx="10">
                  <c:v>1.4999999999999999E-2</c:v>
                </c:pt>
                <c:pt idx="11">
                  <c:v>1.4999999999999999E-2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09-4308-B24E-29B540669B48}"/>
            </c:ext>
          </c:extLst>
        </c:ser>
        <c:ser>
          <c:idx val="0"/>
          <c:order val="1"/>
          <c:tx>
            <c:strRef>
              <c:f>Dat_02!$A$41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Dat_02!$B$41:$N$41</c:f>
              <c:numCache>
                <c:formatCode>#,##0.000</c:formatCode>
                <c:ptCount val="13"/>
                <c:pt idx="0">
                  <c:v>14.39</c:v>
                </c:pt>
                <c:pt idx="1">
                  <c:v>14.39</c:v>
                </c:pt>
                <c:pt idx="2">
                  <c:v>14.39</c:v>
                </c:pt>
                <c:pt idx="3">
                  <c:v>14.39</c:v>
                </c:pt>
                <c:pt idx="4">
                  <c:v>14.39</c:v>
                </c:pt>
                <c:pt idx="5">
                  <c:v>14.39</c:v>
                </c:pt>
                <c:pt idx="6">
                  <c:v>14.39</c:v>
                </c:pt>
                <c:pt idx="7">
                  <c:v>14.39</c:v>
                </c:pt>
                <c:pt idx="8">
                  <c:v>14.39</c:v>
                </c:pt>
                <c:pt idx="9">
                  <c:v>14.39</c:v>
                </c:pt>
                <c:pt idx="10">
                  <c:v>14.39</c:v>
                </c:pt>
                <c:pt idx="11">
                  <c:v>14.39</c:v>
                </c:pt>
                <c:pt idx="12">
                  <c:v>14.39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09-4308-B24E-29B540669B48}"/>
            </c:ext>
          </c:extLst>
        </c:ser>
        <c:ser>
          <c:idx val="1"/>
          <c:order val="2"/>
          <c:tx>
            <c:strRef>
              <c:f>Dat_02!$A$44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Dat_02!$B$44:$N$44</c:f>
              <c:numCache>
                <c:formatCode>#,##0.000</c:formatCode>
                <c:ptCount val="13"/>
                <c:pt idx="0">
                  <c:v>125.29943900000001</c:v>
                </c:pt>
                <c:pt idx="1">
                  <c:v>127.377054</c:v>
                </c:pt>
                <c:pt idx="2">
                  <c:v>129.114833</c:v>
                </c:pt>
                <c:pt idx="3">
                  <c:v>131.309203</c:v>
                </c:pt>
                <c:pt idx="4">
                  <c:v>138.19640699999999</c:v>
                </c:pt>
                <c:pt idx="5">
                  <c:v>140.66798900000001</c:v>
                </c:pt>
                <c:pt idx="6">
                  <c:v>142.94456400000001</c:v>
                </c:pt>
                <c:pt idx="7">
                  <c:v>145.85037399999999</c:v>
                </c:pt>
                <c:pt idx="8">
                  <c:v>147.80447899999999</c:v>
                </c:pt>
                <c:pt idx="9">
                  <c:v>149.979984</c:v>
                </c:pt>
                <c:pt idx="10">
                  <c:v>152.14145600000001</c:v>
                </c:pt>
                <c:pt idx="11">
                  <c:v>153.52882600000001</c:v>
                </c:pt>
                <c:pt idx="12">
                  <c:v>154.538826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09-4308-B24E-29B540669B48}"/>
            </c:ext>
          </c:extLst>
        </c:ser>
        <c:ser>
          <c:idx val="3"/>
          <c:order val="3"/>
          <c:tx>
            <c:strRef>
              <c:f>Dat_02!$A$45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Dat_02!$B$45:$N$45</c:f>
              <c:numCache>
                <c:formatCode>#,##0.000</c:formatCode>
                <c:ptCount val="13"/>
                <c:pt idx="0">
                  <c:v>3.2000000000000001E-2</c:v>
                </c:pt>
                <c:pt idx="1">
                  <c:v>3.2000000000000001E-2</c:v>
                </c:pt>
                <c:pt idx="2">
                  <c:v>3.7999999999999999E-2</c:v>
                </c:pt>
                <c:pt idx="3">
                  <c:v>3.7999999999999999E-2</c:v>
                </c:pt>
                <c:pt idx="4">
                  <c:v>4.2999999999999997E-2</c:v>
                </c:pt>
                <c:pt idx="5">
                  <c:v>4.2999999999999997E-2</c:v>
                </c:pt>
                <c:pt idx="6">
                  <c:v>4.2999999999999997E-2</c:v>
                </c:pt>
                <c:pt idx="7">
                  <c:v>5.2999999999999999E-2</c:v>
                </c:pt>
                <c:pt idx="8">
                  <c:v>5.2999999999999999E-2</c:v>
                </c:pt>
                <c:pt idx="9">
                  <c:v>5.2999999999999999E-2</c:v>
                </c:pt>
                <c:pt idx="10">
                  <c:v>6.3E-2</c:v>
                </c:pt>
                <c:pt idx="11">
                  <c:v>6.3E-2</c:v>
                </c:pt>
                <c:pt idx="12">
                  <c:v>6.3E-2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09-4308-B24E-29B540669B48}"/>
            </c:ext>
          </c:extLst>
        </c:ser>
        <c:ser>
          <c:idx val="5"/>
          <c:order val="4"/>
          <c:tx>
            <c:strRef>
              <c:f>Dat_02!$A$43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Dat_02!$B$43:$N$43</c:f>
              <c:numCache>
                <c:formatCode>#,##0.000</c:formatCode>
                <c:ptCount val="13"/>
                <c:pt idx="0">
                  <c:v>5.0119999999999996</c:v>
                </c:pt>
                <c:pt idx="1">
                  <c:v>5.0119999999999996</c:v>
                </c:pt>
                <c:pt idx="2">
                  <c:v>5.0119999999999996</c:v>
                </c:pt>
                <c:pt idx="3">
                  <c:v>5.0119999999999996</c:v>
                </c:pt>
                <c:pt idx="4">
                  <c:v>5.0119999999999996</c:v>
                </c:pt>
                <c:pt idx="5">
                  <c:v>5.0119999999999996</c:v>
                </c:pt>
                <c:pt idx="6">
                  <c:v>5.0119999999999996</c:v>
                </c:pt>
                <c:pt idx="7">
                  <c:v>5.0119999999999996</c:v>
                </c:pt>
                <c:pt idx="8">
                  <c:v>5.0119999999999996</c:v>
                </c:pt>
                <c:pt idx="9">
                  <c:v>5.0119999999999996</c:v>
                </c:pt>
                <c:pt idx="10">
                  <c:v>5.0119999999999996</c:v>
                </c:pt>
                <c:pt idx="11">
                  <c:v>5.0119999999999996</c:v>
                </c:pt>
                <c:pt idx="12">
                  <c:v>5.0119999999999996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09-4308-B24E-29B540669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7872933150570998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81.277461298822885</c:v>
                </c:pt>
                <c:pt idx="1">
                  <c:v>18.722538701177108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Dat_02!$C$136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Dat_02!$C$137:$C$142</c:f>
              <c:numCache>
                <c:formatCode>0.0</c:formatCode>
                <c:ptCount val="6"/>
                <c:pt idx="0">
                  <c:v>836.55</c:v>
                </c:pt>
                <c:pt idx="1">
                  <c:v>891.29</c:v>
                </c:pt>
                <c:pt idx="2">
                  <c:v>786.52</c:v>
                </c:pt>
                <c:pt idx="3">
                  <c:v>0</c:v>
                </c:pt>
                <c:pt idx="4">
                  <c:v>0</c:v>
                </c:pt>
                <c:pt idx="5">
                  <c:v>2514.36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C9-4AB5-8F3A-2CB104FC745B}"/>
            </c:ext>
          </c:extLst>
        </c:ser>
        <c:ser>
          <c:idx val="1"/>
          <c:order val="1"/>
          <c:tx>
            <c:strRef>
              <c:f>Dat_02!$D$136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Dat_02!$D$137:$D$142</c:f>
              <c:numCache>
                <c:formatCode>0.0</c:formatCode>
                <c:ptCount val="6"/>
                <c:pt idx="0">
                  <c:v>14157.06</c:v>
                </c:pt>
                <c:pt idx="1">
                  <c:v>996.28</c:v>
                </c:pt>
                <c:pt idx="2">
                  <c:v>223.69</c:v>
                </c:pt>
                <c:pt idx="3">
                  <c:v>0</c:v>
                </c:pt>
                <c:pt idx="4">
                  <c:v>0</c:v>
                </c:pt>
                <c:pt idx="5">
                  <c:v>15377.03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9C9-4AB5-8F3A-2CB104FC745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Dat_02!$F$137:$F$142</c:f>
              <c:numCache>
                <c:formatCode>0.0_)</c:formatCode>
                <c:ptCount val="6"/>
                <c:pt idx="0">
                  <c:v>2897.8684383000004</c:v>
                </c:pt>
                <c:pt idx="1">
                  <c:v>16003.848355</c:v>
                </c:pt>
                <c:pt idx="2">
                  <c:v>16881.2421206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9C9-4AB5-8F3A-2CB104FC745B}"/>
            </c:ext>
          </c:extLst>
        </c:ser>
        <c:ser>
          <c:idx val="3"/>
          <c:order val="3"/>
          <c:tx>
            <c:strRef>
              <c:f>Dat_02!$E$136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99C9-4AB5-8F3A-2CB104FC745B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13E-4CBA-A432-B738BE7425C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13E-4CBA-A432-B738BE7425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Dat_02!$E$137:$E$142</c:f>
              <c:numCache>
                <c:formatCode>0.0</c:formatCode>
                <c:ptCount val="6"/>
                <c:pt idx="0">
                  <c:v>83.802999999999997</c:v>
                </c:pt>
                <c:pt idx="1">
                  <c:v>10.55</c:v>
                </c:pt>
                <c:pt idx="2">
                  <c:v>5.6459999999999999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9C9-4AB5-8F3A-2CB104FC7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20897959183673456"/>
                  <c:y val="-6.022129586742833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20244897959183675"/>
                  <c:y val="4.23879368020173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16653061224489796"/>
                  <c:y val="6.7973856209150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30367346938775508"/>
                  <c:y val="9.4117647058823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3069387755102041"/>
                  <c:y val="-2.61437908496732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layout>
                <c:manualLayout>
                  <c:x val="0.1926530612244898"/>
                  <c:y val="-0.1098039215686274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2.025934567858807</c:v>
                </c:pt>
                <c:pt idx="2">
                  <c:v>7.2980603493479066</c:v>
                </c:pt>
                <c:pt idx="3">
                  <c:v>73.750353250991736</c:v>
                </c:pt>
                <c:pt idx="5">
                  <c:v>0.46235774851873723</c:v>
                </c:pt>
                <c:pt idx="6">
                  <c:v>1.6177466424293951</c:v>
                </c:pt>
                <c:pt idx="7">
                  <c:v>1.6177466424293951</c:v>
                </c:pt>
                <c:pt idx="8">
                  <c:v>0</c:v>
                </c:pt>
                <c:pt idx="9">
                  <c:v>12.9114380762159</c:v>
                </c:pt>
                <c:pt idx="10">
                  <c:v>0.31636272220811906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85.154452559146591</c:v>
                </c:pt>
                <c:pt idx="1">
                  <c:v>14.845547440853414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61.004249999999999</c:v>
                </c:pt>
                <c:pt idx="1">
                  <c:v>29.608969999999999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Dat_01!$C$122:$O$122</c:f>
              <c:numCache>
                <c:formatCode>#,##0.0</c:formatCode>
                <c:ptCount val="13"/>
                <c:pt idx="0">
                  <c:v>6.4758909999999998</c:v>
                </c:pt>
                <c:pt idx="1">
                  <c:v>7.3957850000000001</c:v>
                </c:pt>
                <c:pt idx="2">
                  <c:v>13.863616</c:v>
                </c:pt>
                <c:pt idx="3">
                  <c:v>17.616911000000002</c:v>
                </c:pt>
                <c:pt idx="4">
                  <c:v>36.758597999999999</c:v>
                </c:pt>
                <c:pt idx="5">
                  <c:v>62.363782</c:v>
                </c:pt>
                <c:pt idx="6">
                  <c:v>66.467855</c:v>
                </c:pt>
                <c:pt idx="7">
                  <c:v>45.454340000000002</c:v>
                </c:pt>
                <c:pt idx="8">
                  <c:v>22.456917000000001</c:v>
                </c:pt>
                <c:pt idx="9">
                  <c:v>17.069234000000002</c:v>
                </c:pt>
                <c:pt idx="10">
                  <c:v>11.652042</c:v>
                </c:pt>
                <c:pt idx="11">
                  <c:v>14.892018999999999</c:v>
                </c:pt>
                <c:pt idx="12">
                  <c:v>6.0359920000000002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Dat_01!$C$123:$O$123</c:f>
              <c:numCache>
                <c:formatCode>#,##0.0</c:formatCode>
                <c:ptCount val="13"/>
                <c:pt idx="0">
                  <c:v>22.326347999999999</c:v>
                </c:pt>
                <c:pt idx="1">
                  <c:v>24.290578</c:v>
                </c:pt>
                <c:pt idx="2">
                  <c:v>25.040586000000001</c:v>
                </c:pt>
                <c:pt idx="3">
                  <c:v>25.468105999999999</c:v>
                </c:pt>
                <c:pt idx="4">
                  <c:v>46.078491</c:v>
                </c:pt>
                <c:pt idx="5">
                  <c:v>58.218541000000002</c:v>
                </c:pt>
                <c:pt idx="6">
                  <c:v>51.241262999999996</c:v>
                </c:pt>
                <c:pt idx="7">
                  <c:v>39.777388999999999</c:v>
                </c:pt>
                <c:pt idx="8">
                  <c:v>43.751629999999999</c:v>
                </c:pt>
                <c:pt idx="9">
                  <c:v>32.383879</c:v>
                </c:pt>
                <c:pt idx="10">
                  <c:v>25.042332999999999</c:v>
                </c:pt>
                <c:pt idx="11">
                  <c:v>28.074463000000002</c:v>
                </c:pt>
                <c:pt idx="12">
                  <c:v>21.743562000000001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188.665806</c:v>
                </c:pt>
                <c:pt idx="1">
                  <c:v>223.33681300000001</c:v>
                </c:pt>
                <c:pt idx="2">
                  <c:v>226.567814</c:v>
                </c:pt>
                <c:pt idx="3">
                  <c:v>243.85669100000001</c:v>
                </c:pt>
                <c:pt idx="4">
                  <c:v>273.81515200000001</c:v>
                </c:pt>
                <c:pt idx="5">
                  <c:v>334.267562</c:v>
                </c:pt>
                <c:pt idx="6">
                  <c:v>319.07413400000002</c:v>
                </c:pt>
                <c:pt idx="7">
                  <c:v>274.82982800000002</c:v>
                </c:pt>
                <c:pt idx="8">
                  <c:v>257.021049</c:v>
                </c:pt>
                <c:pt idx="9">
                  <c:v>234.20941099999999</c:v>
                </c:pt>
                <c:pt idx="10">
                  <c:v>265.032152</c:v>
                </c:pt>
                <c:pt idx="11">
                  <c:v>271.90836200000001</c:v>
                </c:pt>
                <c:pt idx="12">
                  <c:v>219.728983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29.824808999999998</c:v>
                </c:pt>
                <c:pt idx="1">
                  <c:v>33.930326999999998</c:v>
                </c:pt>
                <c:pt idx="2">
                  <c:v>48.904601999999997</c:v>
                </c:pt>
                <c:pt idx="3">
                  <c:v>53.707866000000003</c:v>
                </c:pt>
                <c:pt idx="4">
                  <c:v>62.733255</c:v>
                </c:pt>
                <c:pt idx="5">
                  <c:v>56.891238000000001</c:v>
                </c:pt>
                <c:pt idx="6">
                  <c:v>58.325643999999997</c:v>
                </c:pt>
                <c:pt idx="7">
                  <c:v>48.014598999999997</c:v>
                </c:pt>
                <c:pt idx="8">
                  <c:v>38.131413999999999</c:v>
                </c:pt>
                <c:pt idx="9">
                  <c:v>28.287680999999999</c:v>
                </c:pt>
                <c:pt idx="10">
                  <c:v>21.436693999999999</c:v>
                </c:pt>
                <c:pt idx="11">
                  <c:v>26.531222</c:v>
                </c:pt>
                <c:pt idx="12">
                  <c:v>38.467844999999997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0.25728499999999999</c:v>
                </c:pt>
                <c:pt idx="1">
                  <c:v>0.27165699999999998</c:v>
                </c:pt>
                <c:pt idx="2">
                  <c:v>0.216173</c:v>
                </c:pt>
                <c:pt idx="3">
                  <c:v>0.242977</c:v>
                </c:pt>
                <c:pt idx="4">
                  <c:v>0.25375799999999998</c:v>
                </c:pt>
                <c:pt idx="5">
                  <c:v>0.13533500000000001</c:v>
                </c:pt>
                <c:pt idx="6">
                  <c:v>6.2700000000000006E-2</c:v>
                </c:pt>
                <c:pt idx="7">
                  <c:v>0.16319</c:v>
                </c:pt>
                <c:pt idx="8">
                  <c:v>0.72397699999999998</c:v>
                </c:pt>
                <c:pt idx="9">
                  <c:v>1.328557</c:v>
                </c:pt>
                <c:pt idx="10">
                  <c:v>0.80864599999999998</c:v>
                </c:pt>
                <c:pt idx="11">
                  <c:v>0.97993699999999995</c:v>
                </c:pt>
                <c:pt idx="12">
                  <c:v>0.94255900000000004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3.272465</c:v>
                </c:pt>
                <c:pt idx="1">
                  <c:v>2.6087359999999999</c:v>
                </c:pt>
                <c:pt idx="2">
                  <c:v>2.4437060000000002</c:v>
                </c:pt>
                <c:pt idx="3">
                  <c:v>3.266893</c:v>
                </c:pt>
                <c:pt idx="4">
                  <c:v>4.1208809999999998</c:v>
                </c:pt>
                <c:pt idx="5">
                  <c:v>3.573118</c:v>
                </c:pt>
                <c:pt idx="6">
                  <c:v>3.1659009999999999</c:v>
                </c:pt>
                <c:pt idx="7">
                  <c:v>2.336195</c:v>
                </c:pt>
                <c:pt idx="8">
                  <c:v>3.0284080000000002</c:v>
                </c:pt>
                <c:pt idx="9">
                  <c:v>2.5220250000000002</c:v>
                </c:pt>
                <c:pt idx="10">
                  <c:v>3.7919230000000002</c:v>
                </c:pt>
                <c:pt idx="11">
                  <c:v>3.4251860000000001</c:v>
                </c:pt>
                <c:pt idx="12">
                  <c:v>1.3775310000000001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8.8925330000000002</c:v>
                </c:pt>
                <c:pt idx="1">
                  <c:v>9.8915330000000008</c:v>
                </c:pt>
                <c:pt idx="2">
                  <c:v>12.984987</c:v>
                </c:pt>
                <c:pt idx="3">
                  <c:v>10.486427000000001</c:v>
                </c:pt>
                <c:pt idx="4">
                  <c:v>14.345347</c:v>
                </c:pt>
                <c:pt idx="5">
                  <c:v>13.9802175</c:v>
                </c:pt>
                <c:pt idx="6">
                  <c:v>11.851848499999999</c:v>
                </c:pt>
                <c:pt idx="7">
                  <c:v>13.92998</c:v>
                </c:pt>
                <c:pt idx="8">
                  <c:v>8.0829000000000004</c:v>
                </c:pt>
                <c:pt idx="9">
                  <c:v>12.386824499999999</c:v>
                </c:pt>
                <c:pt idx="10">
                  <c:v>9.5741110000000003</c:v>
                </c:pt>
                <c:pt idx="11">
                  <c:v>8.3717509999999997</c:v>
                </c:pt>
                <c:pt idx="12">
                  <c:v>4.8198524999999997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8.8925330000000002</c:v>
                </c:pt>
                <c:pt idx="1">
                  <c:v>9.8915330000000008</c:v>
                </c:pt>
                <c:pt idx="2">
                  <c:v>12.984987</c:v>
                </c:pt>
                <c:pt idx="3">
                  <c:v>10.486427000000001</c:v>
                </c:pt>
                <c:pt idx="4">
                  <c:v>14.345347</c:v>
                </c:pt>
                <c:pt idx="5">
                  <c:v>13.9802175</c:v>
                </c:pt>
                <c:pt idx="6">
                  <c:v>11.851848499999999</c:v>
                </c:pt>
                <c:pt idx="7">
                  <c:v>13.92998</c:v>
                </c:pt>
                <c:pt idx="8">
                  <c:v>8.0829000000000004</c:v>
                </c:pt>
                <c:pt idx="9">
                  <c:v>12.386824499999999</c:v>
                </c:pt>
                <c:pt idx="10">
                  <c:v>9.5741110000000003</c:v>
                </c:pt>
                <c:pt idx="11">
                  <c:v>8.3717509999999997</c:v>
                </c:pt>
                <c:pt idx="12">
                  <c:v>4.8198524999999997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61.004249999999999</c:v>
                </c:pt>
                <c:pt idx="1">
                  <c:v>29.608969999999999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Dat_01!$B$137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Dat_01!$C$137:$O$137</c:f>
              <c:numCache>
                <c:formatCode>#,##0.0</c:formatCode>
                <c:ptCount val="13"/>
                <c:pt idx="0">
                  <c:v>28.802239</c:v>
                </c:pt>
                <c:pt idx="1">
                  <c:v>31.686363</c:v>
                </c:pt>
                <c:pt idx="2">
                  <c:v>38.904201999999998</c:v>
                </c:pt>
                <c:pt idx="3">
                  <c:v>43.085017000000001</c:v>
                </c:pt>
                <c:pt idx="4">
                  <c:v>82.837088999999992</c:v>
                </c:pt>
                <c:pt idx="5">
                  <c:v>120.582323</c:v>
                </c:pt>
                <c:pt idx="6">
                  <c:v>117.70911799999999</c:v>
                </c:pt>
                <c:pt idx="7">
                  <c:v>85.231729000000001</c:v>
                </c:pt>
                <c:pt idx="8">
                  <c:v>66.208546999999996</c:v>
                </c:pt>
                <c:pt idx="9">
                  <c:v>49.453113000000002</c:v>
                </c:pt>
                <c:pt idx="10">
                  <c:v>36.694375000000001</c:v>
                </c:pt>
                <c:pt idx="11">
                  <c:v>42.966481999999999</c:v>
                </c:pt>
                <c:pt idx="12">
                  <c:v>27.779554000000001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188.665806</c:v>
                </c:pt>
                <c:pt idx="1">
                  <c:v>223.33681300000001</c:v>
                </c:pt>
                <c:pt idx="2">
                  <c:v>226.567814</c:v>
                </c:pt>
                <c:pt idx="3">
                  <c:v>243.85669100000001</c:v>
                </c:pt>
                <c:pt idx="4">
                  <c:v>273.81515200000001</c:v>
                </c:pt>
                <c:pt idx="5">
                  <c:v>334.267562</c:v>
                </c:pt>
                <c:pt idx="6">
                  <c:v>319.07413400000002</c:v>
                </c:pt>
                <c:pt idx="7">
                  <c:v>274.82982800000002</c:v>
                </c:pt>
                <c:pt idx="8">
                  <c:v>257.021049</c:v>
                </c:pt>
                <c:pt idx="9">
                  <c:v>234.20941099999999</c:v>
                </c:pt>
                <c:pt idx="10">
                  <c:v>265.032152</c:v>
                </c:pt>
                <c:pt idx="11">
                  <c:v>271.90836200000001</c:v>
                </c:pt>
                <c:pt idx="12">
                  <c:v>219.728983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29.824808999999998</c:v>
                </c:pt>
                <c:pt idx="1">
                  <c:v>33.930326999999998</c:v>
                </c:pt>
                <c:pt idx="2">
                  <c:v>48.904601999999997</c:v>
                </c:pt>
                <c:pt idx="3">
                  <c:v>53.707866000000003</c:v>
                </c:pt>
                <c:pt idx="4">
                  <c:v>62.733255</c:v>
                </c:pt>
                <c:pt idx="5">
                  <c:v>56.891238000000001</c:v>
                </c:pt>
                <c:pt idx="6">
                  <c:v>58.325643999999997</c:v>
                </c:pt>
                <c:pt idx="7">
                  <c:v>48.014598999999997</c:v>
                </c:pt>
                <c:pt idx="8">
                  <c:v>38.131413999999999</c:v>
                </c:pt>
                <c:pt idx="9">
                  <c:v>28.287680999999999</c:v>
                </c:pt>
                <c:pt idx="10">
                  <c:v>21.436693999999999</c:v>
                </c:pt>
                <c:pt idx="11">
                  <c:v>26.531222</c:v>
                </c:pt>
                <c:pt idx="12">
                  <c:v>38.467844999999997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0.25728499999999999</c:v>
                </c:pt>
                <c:pt idx="1">
                  <c:v>0.27165699999999998</c:v>
                </c:pt>
                <c:pt idx="2">
                  <c:v>0.216173</c:v>
                </c:pt>
                <c:pt idx="3">
                  <c:v>0.242977</c:v>
                </c:pt>
                <c:pt idx="4">
                  <c:v>0.25375799999999998</c:v>
                </c:pt>
                <c:pt idx="5">
                  <c:v>0.13533500000000001</c:v>
                </c:pt>
                <c:pt idx="6">
                  <c:v>6.2700000000000006E-2</c:v>
                </c:pt>
                <c:pt idx="7">
                  <c:v>0.16319</c:v>
                </c:pt>
                <c:pt idx="8">
                  <c:v>0.72397699999999998</c:v>
                </c:pt>
                <c:pt idx="9">
                  <c:v>1.328557</c:v>
                </c:pt>
                <c:pt idx="10">
                  <c:v>0.80864599999999998</c:v>
                </c:pt>
                <c:pt idx="11">
                  <c:v>0.97993699999999995</c:v>
                </c:pt>
                <c:pt idx="12">
                  <c:v>0.94255900000000004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3.272465</c:v>
                </c:pt>
                <c:pt idx="1">
                  <c:v>2.6087359999999999</c:v>
                </c:pt>
                <c:pt idx="2">
                  <c:v>2.4437060000000002</c:v>
                </c:pt>
                <c:pt idx="3">
                  <c:v>3.266893</c:v>
                </c:pt>
                <c:pt idx="4">
                  <c:v>4.1208809999999998</c:v>
                </c:pt>
                <c:pt idx="5">
                  <c:v>3.573118</c:v>
                </c:pt>
                <c:pt idx="6">
                  <c:v>3.1659009999999999</c:v>
                </c:pt>
                <c:pt idx="7">
                  <c:v>2.336195</c:v>
                </c:pt>
                <c:pt idx="8">
                  <c:v>3.0284080000000002</c:v>
                </c:pt>
                <c:pt idx="9">
                  <c:v>2.5220250000000002</c:v>
                </c:pt>
                <c:pt idx="10">
                  <c:v>3.7919230000000002</c:v>
                </c:pt>
                <c:pt idx="11">
                  <c:v>3.4251860000000001</c:v>
                </c:pt>
                <c:pt idx="12">
                  <c:v>1.3775310000000001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feb.-25</c:v>
                </c:pt>
                <c:pt idx="1">
                  <c:v>mar.-25</c:v>
                </c:pt>
                <c:pt idx="2">
                  <c:v>abr.-25</c:v>
                </c:pt>
                <c:pt idx="3">
                  <c:v>may.-25</c:v>
                </c:pt>
                <c:pt idx="4">
                  <c:v>jun.-25</c:v>
                </c:pt>
                <c:pt idx="5">
                  <c:v>jul.-25</c:v>
                </c:pt>
                <c:pt idx="6">
                  <c:v>ago.-25</c:v>
                </c:pt>
                <c:pt idx="7">
                  <c:v>sep.-25</c:v>
                </c:pt>
                <c:pt idx="8">
                  <c:v>oct.-25</c:v>
                </c:pt>
                <c:pt idx="9">
                  <c:v>nov.-25</c:v>
                </c:pt>
                <c:pt idx="10">
                  <c:v>dic.-25</c:v>
                </c:pt>
                <c:pt idx="11">
                  <c:v>ene.-26</c:v>
                </c:pt>
                <c:pt idx="12">
                  <c:v>feb.-26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8.8925330000000002</c:v>
                </c:pt>
                <c:pt idx="1">
                  <c:v>9.8915330000000008</c:v>
                </c:pt>
                <c:pt idx="2">
                  <c:v>12.984987</c:v>
                </c:pt>
                <c:pt idx="3">
                  <c:v>10.486427000000001</c:v>
                </c:pt>
                <c:pt idx="4">
                  <c:v>14.345347</c:v>
                </c:pt>
                <c:pt idx="5">
                  <c:v>13.9802175</c:v>
                </c:pt>
                <c:pt idx="6">
                  <c:v>11.851848499999999</c:v>
                </c:pt>
                <c:pt idx="7">
                  <c:v>13.92998</c:v>
                </c:pt>
                <c:pt idx="8">
                  <c:v>8.0829000000000004</c:v>
                </c:pt>
                <c:pt idx="9">
                  <c:v>12.386824499999999</c:v>
                </c:pt>
                <c:pt idx="10">
                  <c:v>9.5741110000000003</c:v>
                </c:pt>
                <c:pt idx="11">
                  <c:v>8.3717509999999997</c:v>
                </c:pt>
                <c:pt idx="12">
                  <c:v>4.8198524999999997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8.8925330000000002</c:v>
                </c:pt>
                <c:pt idx="1">
                  <c:v>9.8915330000000008</c:v>
                </c:pt>
                <c:pt idx="2">
                  <c:v>12.984987</c:v>
                </c:pt>
                <c:pt idx="3">
                  <c:v>10.486427000000001</c:v>
                </c:pt>
                <c:pt idx="4">
                  <c:v>14.345347</c:v>
                </c:pt>
                <c:pt idx="5">
                  <c:v>13.9802175</c:v>
                </c:pt>
                <c:pt idx="6">
                  <c:v>11.851848499999999</c:v>
                </c:pt>
                <c:pt idx="7">
                  <c:v>13.92998</c:v>
                </c:pt>
                <c:pt idx="8">
                  <c:v>8.0829000000000004</c:v>
                </c:pt>
                <c:pt idx="9">
                  <c:v>12.386824499999999</c:v>
                </c:pt>
                <c:pt idx="10">
                  <c:v>9.5741110000000003</c:v>
                </c:pt>
                <c:pt idx="11">
                  <c:v>8.3717509999999997</c:v>
                </c:pt>
                <c:pt idx="12">
                  <c:v>4.8198524999999997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14.240662319175234</c:v>
                </c:pt>
                <c:pt idx="1">
                  <c:v>15.207581213006527</c:v>
                </c:pt>
                <c:pt idx="2">
                  <c:v>14.094646176947615</c:v>
                </c:pt>
                <c:pt idx="3">
                  <c:v>25.27247389675631</c:v>
                </c:pt>
                <c:pt idx="4">
                  <c:v>1.1155633266190099</c:v>
                </c:pt>
                <c:pt idx="5">
                  <c:v>2.2282063303934674E-2</c:v>
                </c:pt>
                <c:pt idx="6">
                  <c:v>0.33058054600332965</c:v>
                </c:pt>
                <c:pt idx="7">
                  <c:v>19.757006156392457</c:v>
                </c:pt>
                <c:pt idx="8">
                  <c:v>9.7020406721043013</c:v>
                </c:pt>
                <c:pt idx="9">
                  <c:v>0.2571636296912827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9837398373983739"/>
                  <c:y val="-7.1372549019607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7236105242942193"/>
                  <c:y val="-1.15061867266592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-8.092403890690134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8.1302093335893985E-3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layout>
                <c:manualLayout>
                  <c:x val="0.18536598169131296"/>
                  <c:y val="-0.1225488266172610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21.096684441368048</c:v>
                </c:pt>
                <c:pt idx="1">
                  <c:v>3.768395970820869</c:v>
                </c:pt>
                <c:pt idx="2">
                  <c:v>13.697790637349911</c:v>
                </c:pt>
                <c:pt idx="3">
                  <c:v>42.329940746356911</c:v>
                </c:pt>
                <c:pt idx="4">
                  <c:v>0</c:v>
                </c:pt>
                <c:pt idx="5">
                  <c:v>0</c:v>
                </c:pt>
                <c:pt idx="6">
                  <c:v>0.18478149598201279</c:v>
                </c:pt>
                <c:pt idx="7">
                  <c:v>13.433930828127775</c:v>
                </c:pt>
                <c:pt idx="8">
                  <c:v>5.3670920213982294</c:v>
                </c:pt>
                <c:pt idx="9">
                  <c:v>0.12138385859625801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69.930926932504704</c:v>
                </c:pt>
                <c:pt idx="1">
                  <c:v>30.06907306749531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6370844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38096</xdr:rowOff>
    </xdr:from>
    <xdr:to>
      <xdr:col>2</xdr:col>
      <xdr:colOff>1060510</xdr:colOff>
      <xdr:row>24</xdr:row>
      <xdr:rowOff>30896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485" y="866771"/>
          <a:ext cx="1044000" cy="273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8255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34290</xdr:colOff>
      <xdr:row>1</xdr:row>
      <xdr:rowOff>110490</xdr:rowOff>
    </xdr:from>
    <xdr:to>
      <xdr:col>3</xdr:col>
      <xdr:colOff>53339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" y="118110"/>
          <a:ext cx="1809749" cy="2228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7620</xdr:colOff>
      <xdr:row>24</xdr:row>
      <xdr:rowOff>160020</xdr:rowOff>
    </xdr:from>
    <xdr:to>
      <xdr:col>5</xdr:col>
      <xdr:colOff>1821179</xdr:colOff>
      <xdr:row>34</xdr:row>
      <xdr:rowOff>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0,0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E1B924-DECE-4B42-A5BD-02FAD0BB3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23A30088-8721-4D5A-B7EB-E55EA90576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197834E-20D3-4ADA-86BB-EAB8617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D8579D9-EA76-4B8C-ADE3-9D6935A10480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DEB220-3CDA-416B-BF34-13BC473F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230CAF1-E10C-4C83-AAEB-60B2A4106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0.34664</cdr:x>
      <cdr:y>0.15698</cdr:y>
    </cdr:to>
    <cdr:sp macro="" textlink="Dat_02!$G$92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284792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70C69E9-194E-40B2-8DF9-220D3D98EAB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19.237,0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0.27242</cdr:x>
      <cdr:y>0.4509</cdr:y>
    </cdr:to>
    <cdr:sp macro="" textlink="Dat_02!$G$94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35049" y="1402868"/>
          <a:ext cx="9793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94C7AD2-5051-4B3A-837C-A4443A65885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 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0.34226</cdr:x>
      <cdr:y>0.30437</cdr:y>
    </cdr:to>
    <cdr:sp macro="" textlink="Dat_02!$G$93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80" y="813665"/>
          <a:ext cx="1271820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BF6571EC-506B-4120-A7FE-E41FE889A79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1.390,7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0.45195</cdr:x>
      <cdr:y>0.86931</cdr:y>
    </cdr:to>
    <cdr:sp macro="" textlink="Dat_02!$G$97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357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E7E944F4-2D73-43A0-B588-75D976DF6A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20.627,6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64D6C9-AF46-4C05-A9FF-3C1D2B3F0C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5B1B2569-5554-4782-ACB6-7BB085B8AFF4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660D31A-AD20-45D5-B4A8-645644A5B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694060D-C88F-4CD2-AE57-6EE0982E95FC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8FB71A-BD9B-4329-A6D5-1B41556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F5E4E97-1CE6-414F-8F44-D13C7C571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0.30935</cdr:x>
      <cdr:y>0.15698</cdr:y>
    </cdr:to>
    <cdr:sp macro="" textlink="Dat_02!$G$137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122867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4530042-87F7-41BB-9A9F-30547D72D64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14.993,6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0.30496</cdr:x>
      <cdr:y>0.4509</cdr:y>
    </cdr:to>
    <cdr:sp macro="" textlink="Dat_02!$G$139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28927" y="1360500"/>
          <a:ext cx="1095047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DD40473F-8232-4756-96AE-B3D6AEDCC52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1.010,2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0.23475</cdr:x>
      <cdr:y>0.30437</cdr:y>
    </cdr:to>
    <cdr:sp macro="" textlink="Dat_02!$G$13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813665"/>
          <a:ext cx="805095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27AD0C46-AF89-412A-B44A-497B5FC912D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Eólica 1.887,6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0.46073</cdr:x>
      <cdr:y>0.86931</cdr:y>
    </cdr:to>
    <cdr:sp macro="" textlink="Dat_02!$G$142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738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F541818-A4F8-432A-858E-0ADC856FA0F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17.891,4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25"/>
  <sheetViews>
    <sheetView showGridLines="0" showRowColHeaders="0" tabSelected="1" showOutlineSymbols="0" zoomScaleNormal="100" workbookViewId="0">
      <selection activeCell="B2" sqref="B2"/>
    </sheetView>
  </sheetViews>
  <sheetFormatPr baseColWidth="10" defaultColWidth="11.453125" defaultRowHeight="12.5"/>
  <cols>
    <col min="1" max="1" width="0.1796875" style="81" customWidth="1"/>
    <col min="2" max="2" width="2.54296875" style="81" customWidth="1"/>
    <col min="3" max="3" width="16.453125" style="81" customWidth="1"/>
    <col min="4" max="4" width="4.54296875" style="81" customWidth="1"/>
    <col min="5" max="5" width="95.54296875" style="81" customWidth="1"/>
    <col min="6" max="16384" width="11.453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Febrero 2026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5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5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5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5" customHeight="1">
      <c r="D11" s="88" t="s">
        <v>43</v>
      </c>
      <c r="E11" s="89" t="str">
        <f>'SN4'!C7</f>
        <v>Estructura de potencia instalada de generación Islas Baleares</v>
      </c>
    </row>
    <row r="12" spans="2:15" ht="12.65" customHeight="1">
      <c r="D12" s="88" t="s">
        <v>43</v>
      </c>
      <c r="E12" s="89" t="str">
        <f>'SN4'!C24</f>
        <v>Estructura de generación mensual Islas Baleares</v>
      </c>
    </row>
    <row r="13" spans="2:15" ht="12.65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5" customHeight="1">
      <c r="D14" s="88" t="s">
        <v>43</v>
      </c>
      <c r="E14" s="89" t="str">
        <f>'SN6'!C7</f>
        <v>Estructura de potencia instalada de generación Islas Canarias</v>
      </c>
    </row>
    <row r="15" spans="2:15" ht="12.65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ht="12.75" customHeight="1">
      <c r="D17" s="88" t="s">
        <v>43</v>
      </c>
      <c r="E17" s="89" t="s">
        <v>213</v>
      </c>
    </row>
    <row r="18" spans="2:5" ht="12.75" customHeight="1">
      <c r="D18" s="88" t="s">
        <v>43</v>
      </c>
      <c r="E18" s="89" t="s">
        <v>214</v>
      </c>
    </row>
    <row r="19" spans="2:5" ht="12.75" customHeight="1">
      <c r="D19" s="88" t="s">
        <v>43</v>
      </c>
      <c r="E19" s="89" t="s">
        <v>215</v>
      </c>
    </row>
    <row r="20" spans="2:5" ht="12.75" customHeight="1">
      <c r="D20" s="88" t="s">
        <v>43</v>
      </c>
      <c r="E20" s="89" t="s">
        <v>216</v>
      </c>
    </row>
    <row r="21" spans="2:5" ht="12.75" customHeight="1">
      <c r="D21" s="88" t="s">
        <v>43</v>
      </c>
      <c r="E21" s="89" t="s">
        <v>217</v>
      </c>
    </row>
    <row r="22" spans="2:5" ht="12.75" customHeight="1">
      <c r="D22" s="88" t="s">
        <v>43</v>
      </c>
      <c r="E22" s="89" t="s">
        <v>216</v>
      </c>
    </row>
    <row r="23" spans="2:5" ht="12.75" customHeight="1">
      <c r="D23" s="88" t="s">
        <v>43</v>
      </c>
      <c r="E23" s="89" t="s">
        <v>218</v>
      </c>
    </row>
    <row r="24" spans="2:5" s="84" customFormat="1" ht="7.5" customHeight="1">
      <c r="B24" s="83"/>
      <c r="C24" s="86"/>
      <c r="D24" s="87"/>
      <c r="E24" s="87"/>
    </row>
    <row r="25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'!A1" display="'SN7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  <hyperlink ref="E17" location="'SN8'!A1" display="Estructura de potencia instalada de almacenamiento Islas Baleares" xr:uid="{7E314312-F4EB-4B2C-BAFF-4D33983A0B7F}"/>
    <hyperlink ref="E18" location="'SN9'!A1" display="Evolución de la energía de almacenamiento Islas Baleares" xr:uid="{3DC7098B-D148-4099-A49E-6A0961B5E4F5}"/>
    <hyperlink ref="E19" location="'SN10'!A1" display="Balance de energía de almacenamiento Islas Baleares" xr:uid="{FD39225A-AB3E-45B8-9B08-FF91933B2CEC}"/>
    <hyperlink ref="E20" location="'SN11'!A1" display="Evolución de la potencia instalada autoconsumo Islas Baleares" xr:uid="{64B3AEBB-1012-400E-9212-4304F7F2F679}"/>
    <hyperlink ref="E21" location="'SN12'!A1" display="Generación autoconsumo Islas Baleares" xr:uid="{071C9D45-8F5F-4EE0-9FC3-D1F5DA9D3331}"/>
    <hyperlink ref="E22" location="'SN13'!A1" display="Evolución de la potencia instalada autoconsumo Islas Baleares" xr:uid="{A8C8E5A1-3727-4AB6-9BB2-C13F8CF42461}"/>
    <hyperlink ref="E23" location="'SN14'!A1" display="Generación autoconsumo Islas Canarias" xr:uid="{3053BBDB-3B07-473D-848F-8FB5B1281DD8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4.5"/>
  <cols>
    <col min="1" max="1" width="0.1796875" style="47" customWidth="1"/>
    <col min="2" max="2" width="2.54296875" style="47" customWidth="1"/>
    <col min="3" max="3" width="23.54296875" style="47" customWidth="1"/>
    <col min="4" max="4" width="1.453125" style="47" customWidth="1"/>
    <col min="5" max="5" width="105.54296875" style="47" customWidth="1"/>
    <col min="6" max="6" width="10.54296875" style="47" customWidth="1"/>
    <col min="7" max="7" width="21" style="47" bestFit="1" customWidth="1"/>
    <col min="8" max="244" width="11.453125" style="47"/>
    <col min="245" max="245" width="0.1796875" style="47" customWidth="1"/>
    <col min="246" max="246" width="2.54296875" style="47" customWidth="1"/>
    <col min="247" max="247" width="18.54296875" style="47" customWidth="1"/>
    <col min="248" max="248" width="1.453125" style="47" customWidth="1"/>
    <col min="249" max="249" width="30.54296875" style="47" customWidth="1"/>
    <col min="250" max="254" width="10.54296875" style="47" customWidth="1"/>
    <col min="255" max="500" width="11.453125" style="47"/>
    <col min="501" max="501" width="0.1796875" style="47" customWidth="1"/>
    <col min="502" max="502" width="2.54296875" style="47" customWidth="1"/>
    <col min="503" max="503" width="18.54296875" style="47" customWidth="1"/>
    <col min="504" max="504" width="1.453125" style="47" customWidth="1"/>
    <col min="505" max="505" width="30.54296875" style="47" customWidth="1"/>
    <col min="506" max="510" width="10.54296875" style="47" customWidth="1"/>
    <col min="511" max="756" width="11.453125" style="47"/>
    <col min="757" max="757" width="0.1796875" style="47" customWidth="1"/>
    <col min="758" max="758" width="2.54296875" style="47" customWidth="1"/>
    <col min="759" max="759" width="18.54296875" style="47" customWidth="1"/>
    <col min="760" max="760" width="1.453125" style="47" customWidth="1"/>
    <col min="761" max="761" width="30.54296875" style="47" customWidth="1"/>
    <col min="762" max="766" width="10.54296875" style="47" customWidth="1"/>
    <col min="767" max="1012" width="11.453125" style="47"/>
    <col min="1013" max="1013" width="0.1796875" style="47" customWidth="1"/>
    <col min="1014" max="1014" width="2.54296875" style="47" customWidth="1"/>
    <col min="1015" max="1015" width="18.54296875" style="47" customWidth="1"/>
    <col min="1016" max="1016" width="1.453125" style="47" customWidth="1"/>
    <col min="1017" max="1017" width="30.54296875" style="47" customWidth="1"/>
    <col min="1018" max="1022" width="10.54296875" style="47" customWidth="1"/>
    <col min="1023" max="1268" width="11.453125" style="47"/>
    <col min="1269" max="1269" width="0.1796875" style="47" customWidth="1"/>
    <col min="1270" max="1270" width="2.54296875" style="47" customWidth="1"/>
    <col min="1271" max="1271" width="18.54296875" style="47" customWidth="1"/>
    <col min="1272" max="1272" width="1.453125" style="47" customWidth="1"/>
    <col min="1273" max="1273" width="30.54296875" style="47" customWidth="1"/>
    <col min="1274" max="1278" width="10.54296875" style="47" customWidth="1"/>
    <col min="1279" max="1524" width="11.453125" style="47"/>
    <col min="1525" max="1525" width="0.1796875" style="47" customWidth="1"/>
    <col min="1526" max="1526" width="2.54296875" style="47" customWidth="1"/>
    <col min="1527" max="1527" width="18.54296875" style="47" customWidth="1"/>
    <col min="1528" max="1528" width="1.453125" style="47" customWidth="1"/>
    <col min="1529" max="1529" width="30.54296875" style="47" customWidth="1"/>
    <col min="1530" max="1534" width="10.54296875" style="47" customWidth="1"/>
    <col min="1535" max="1780" width="11.453125" style="47"/>
    <col min="1781" max="1781" width="0.1796875" style="47" customWidth="1"/>
    <col min="1782" max="1782" width="2.54296875" style="47" customWidth="1"/>
    <col min="1783" max="1783" width="18.54296875" style="47" customWidth="1"/>
    <col min="1784" max="1784" width="1.453125" style="47" customWidth="1"/>
    <col min="1785" max="1785" width="30.54296875" style="47" customWidth="1"/>
    <col min="1786" max="1790" width="10.54296875" style="47" customWidth="1"/>
    <col min="1791" max="2036" width="11.453125" style="47"/>
    <col min="2037" max="2037" width="0.1796875" style="47" customWidth="1"/>
    <col min="2038" max="2038" width="2.54296875" style="47" customWidth="1"/>
    <col min="2039" max="2039" width="18.54296875" style="47" customWidth="1"/>
    <col min="2040" max="2040" width="1.453125" style="47" customWidth="1"/>
    <col min="2041" max="2041" width="30.54296875" style="47" customWidth="1"/>
    <col min="2042" max="2046" width="10.54296875" style="47" customWidth="1"/>
    <col min="2047" max="2292" width="11.453125" style="47"/>
    <col min="2293" max="2293" width="0.1796875" style="47" customWidth="1"/>
    <col min="2294" max="2294" width="2.54296875" style="47" customWidth="1"/>
    <col min="2295" max="2295" width="18.54296875" style="47" customWidth="1"/>
    <col min="2296" max="2296" width="1.453125" style="47" customWidth="1"/>
    <col min="2297" max="2297" width="30.54296875" style="47" customWidth="1"/>
    <col min="2298" max="2302" width="10.54296875" style="47" customWidth="1"/>
    <col min="2303" max="2548" width="11.453125" style="47"/>
    <col min="2549" max="2549" width="0.1796875" style="47" customWidth="1"/>
    <col min="2550" max="2550" width="2.54296875" style="47" customWidth="1"/>
    <col min="2551" max="2551" width="18.54296875" style="47" customWidth="1"/>
    <col min="2552" max="2552" width="1.453125" style="47" customWidth="1"/>
    <col min="2553" max="2553" width="30.54296875" style="47" customWidth="1"/>
    <col min="2554" max="2558" width="10.54296875" style="47" customWidth="1"/>
    <col min="2559" max="2804" width="11.453125" style="47"/>
    <col min="2805" max="2805" width="0.1796875" style="47" customWidth="1"/>
    <col min="2806" max="2806" width="2.54296875" style="47" customWidth="1"/>
    <col min="2807" max="2807" width="18.54296875" style="47" customWidth="1"/>
    <col min="2808" max="2808" width="1.453125" style="47" customWidth="1"/>
    <col min="2809" max="2809" width="30.54296875" style="47" customWidth="1"/>
    <col min="2810" max="2814" width="10.54296875" style="47" customWidth="1"/>
    <col min="2815" max="3060" width="11.453125" style="47"/>
    <col min="3061" max="3061" width="0.1796875" style="47" customWidth="1"/>
    <col min="3062" max="3062" width="2.54296875" style="47" customWidth="1"/>
    <col min="3063" max="3063" width="18.54296875" style="47" customWidth="1"/>
    <col min="3064" max="3064" width="1.453125" style="47" customWidth="1"/>
    <col min="3065" max="3065" width="30.54296875" style="47" customWidth="1"/>
    <col min="3066" max="3070" width="10.54296875" style="47" customWidth="1"/>
    <col min="3071" max="3316" width="11.453125" style="47"/>
    <col min="3317" max="3317" width="0.1796875" style="47" customWidth="1"/>
    <col min="3318" max="3318" width="2.54296875" style="47" customWidth="1"/>
    <col min="3319" max="3319" width="18.54296875" style="47" customWidth="1"/>
    <col min="3320" max="3320" width="1.453125" style="47" customWidth="1"/>
    <col min="3321" max="3321" width="30.54296875" style="47" customWidth="1"/>
    <col min="3322" max="3326" width="10.54296875" style="47" customWidth="1"/>
    <col min="3327" max="3572" width="11.453125" style="47"/>
    <col min="3573" max="3573" width="0.1796875" style="47" customWidth="1"/>
    <col min="3574" max="3574" width="2.54296875" style="47" customWidth="1"/>
    <col min="3575" max="3575" width="18.54296875" style="47" customWidth="1"/>
    <col min="3576" max="3576" width="1.453125" style="47" customWidth="1"/>
    <col min="3577" max="3577" width="30.54296875" style="47" customWidth="1"/>
    <col min="3578" max="3582" width="10.54296875" style="47" customWidth="1"/>
    <col min="3583" max="3828" width="11.453125" style="47"/>
    <col min="3829" max="3829" width="0.1796875" style="47" customWidth="1"/>
    <col min="3830" max="3830" width="2.54296875" style="47" customWidth="1"/>
    <col min="3831" max="3831" width="18.54296875" style="47" customWidth="1"/>
    <col min="3832" max="3832" width="1.453125" style="47" customWidth="1"/>
    <col min="3833" max="3833" width="30.54296875" style="47" customWidth="1"/>
    <col min="3834" max="3838" width="10.54296875" style="47" customWidth="1"/>
    <col min="3839" max="4084" width="11.453125" style="47"/>
    <col min="4085" max="4085" width="0.1796875" style="47" customWidth="1"/>
    <col min="4086" max="4086" width="2.54296875" style="47" customWidth="1"/>
    <col min="4087" max="4087" width="18.54296875" style="47" customWidth="1"/>
    <col min="4088" max="4088" width="1.453125" style="47" customWidth="1"/>
    <col min="4089" max="4089" width="30.54296875" style="47" customWidth="1"/>
    <col min="4090" max="4094" width="10.54296875" style="47" customWidth="1"/>
    <col min="4095" max="4340" width="11.453125" style="47"/>
    <col min="4341" max="4341" width="0.1796875" style="47" customWidth="1"/>
    <col min="4342" max="4342" width="2.54296875" style="47" customWidth="1"/>
    <col min="4343" max="4343" width="18.54296875" style="47" customWidth="1"/>
    <col min="4344" max="4344" width="1.453125" style="47" customWidth="1"/>
    <col min="4345" max="4345" width="30.54296875" style="47" customWidth="1"/>
    <col min="4346" max="4350" width="10.54296875" style="47" customWidth="1"/>
    <col min="4351" max="4596" width="11.453125" style="47"/>
    <col min="4597" max="4597" width="0.1796875" style="47" customWidth="1"/>
    <col min="4598" max="4598" width="2.54296875" style="47" customWidth="1"/>
    <col min="4599" max="4599" width="18.54296875" style="47" customWidth="1"/>
    <col min="4600" max="4600" width="1.453125" style="47" customWidth="1"/>
    <col min="4601" max="4601" width="30.54296875" style="47" customWidth="1"/>
    <col min="4602" max="4606" width="10.54296875" style="47" customWidth="1"/>
    <col min="4607" max="4852" width="11.453125" style="47"/>
    <col min="4853" max="4853" width="0.1796875" style="47" customWidth="1"/>
    <col min="4854" max="4854" width="2.54296875" style="47" customWidth="1"/>
    <col min="4855" max="4855" width="18.54296875" style="47" customWidth="1"/>
    <col min="4856" max="4856" width="1.453125" style="47" customWidth="1"/>
    <col min="4857" max="4857" width="30.54296875" style="47" customWidth="1"/>
    <col min="4858" max="4862" width="10.54296875" style="47" customWidth="1"/>
    <col min="4863" max="5108" width="11.453125" style="47"/>
    <col min="5109" max="5109" width="0.1796875" style="47" customWidth="1"/>
    <col min="5110" max="5110" width="2.54296875" style="47" customWidth="1"/>
    <col min="5111" max="5111" width="18.54296875" style="47" customWidth="1"/>
    <col min="5112" max="5112" width="1.453125" style="47" customWidth="1"/>
    <col min="5113" max="5113" width="30.54296875" style="47" customWidth="1"/>
    <col min="5114" max="5118" width="10.54296875" style="47" customWidth="1"/>
    <col min="5119" max="5364" width="11.453125" style="47"/>
    <col min="5365" max="5365" width="0.1796875" style="47" customWidth="1"/>
    <col min="5366" max="5366" width="2.54296875" style="47" customWidth="1"/>
    <col min="5367" max="5367" width="18.54296875" style="47" customWidth="1"/>
    <col min="5368" max="5368" width="1.453125" style="47" customWidth="1"/>
    <col min="5369" max="5369" width="30.54296875" style="47" customWidth="1"/>
    <col min="5370" max="5374" width="10.54296875" style="47" customWidth="1"/>
    <col min="5375" max="5620" width="11.453125" style="47"/>
    <col min="5621" max="5621" width="0.1796875" style="47" customWidth="1"/>
    <col min="5622" max="5622" width="2.54296875" style="47" customWidth="1"/>
    <col min="5623" max="5623" width="18.54296875" style="47" customWidth="1"/>
    <col min="5624" max="5624" width="1.453125" style="47" customWidth="1"/>
    <col min="5625" max="5625" width="30.54296875" style="47" customWidth="1"/>
    <col min="5626" max="5630" width="10.54296875" style="47" customWidth="1"/>
    <col min="5631" max="5876" width="11.453125" style="47"/>
    <col min="5877" max="5877" width="0.1796875" style="47" customWidth="1"/>
    <col min="5878" max="5878" width="2.54296875" style="47" customWidth="1"/>
    <col min="5879" max="5879" width="18.54296875" style="47" customWidth="1"/>
    <col min="5880" max="5880" width="1.453125" style="47" customWidth="1"/>
    <col min="5881" max="5881" width="30.54296875" style="47" customWidth="1"/>
    <col min="5882" max="5886" width="10.54296875" style="47" customWidth="1"/>
    <col min="5887" max="6132" width="11.453125" style="47"/>
    <col min="6133" max="6133" width="0.1796875" style="47" customWidth="1"/>
    <col min="6134" max="6134" width="2.54296875" style="47" customWidth="1"/>
    <col min="6135" max="6135" width="18.54296875" style="47" customWidth="1"/>
    <col min="6136" max="6136" width="1.453125" style="47" customWidth="1"/>
    <col min="6137" max="6137" width="30.54296875" style="47" customWidth="1"/>
    <col min="6138" max="6142" width="10.54296875" style="47" customWidth="1"/>
    <col min="6143" max="6388" width="11.453125" style="47"/>
    <col min="6389" max="6389" width="0.1796875" style="47" customWidth="1"/>
    <col min="6390" max="6390" width="2.54296875" style="47" customWidth="1"/>
    <col min="6391" max="6391" width="18.54296875" style="47" customWidth="1"/>
    <col min="6392" max="6392" width="1.453125" style="47" customWidth="1"/>
    <col min="6393" max="6393" width="30.54296875" style="47" customWidth="1"/>
    <col min="6394" max="6398" width="10.54296875" style="47" customWidth="1"/>
    <col min="6399" max="6644" width="11.453125" style="47"/>
    <col min="6645" max="6645" width="0.1796875" style="47" customWidth="1"/>
    <col min="6646" max="6646" width="2.54296875" style="47" customWidth="1"/>
    <col min="6647" max="6647" width="18.54296875" style="47" customWidth="1"/>
    <col min="6648" max="6648" width="1.453125" style="47" customWidth="1"/>
    <col min="6649" max="6649" width="30.54296875" style="47" customWidth="1"/>
    <col min="6650" max="6654" width="10.54296875" style="47" customWidth="1"/>
    <col min="6655" max="6900" width="11.453125" style="47"/>
    <col min="6901" max="6901" width="0.1796875" style="47" customWidth="1"/>
    <col min="6902" max="6902" width="2.54296875" style="47" customWidth="1"/>
    <col min="6903" max="6903" width="18.54296875" style="47" customWidth="1"/>
    <col min="6904" max="6904" width="1.453125" style="47" customWidth="1"/>
    <col min="6905" max="6905" width="30.54296875" style="47" customWidth="1"/>
    <col min="6906" max="6910" width="10.54296875" style="47" customWidth="1"/>
    <col min="6911" max="7156" width="11.453125" style="47"/>
    <col min="7157" max="7157" width="0.1796875" style="47" customWidth="1"/>
    <col min="7158" max="7158" width="2.54296875" style="47" customWidth="1"/>
    <col min="7159" max="7159" width="18.54296875" style="47" customWidth="1"/>
    <col min="7160" max="7160" width="1.453125" style="47" customWidth="1"/>
    <col min="7161" max="7161" width="30.54296875" style="47" customWidth="1"/>
    <col min="7162" max="7166" width="10.54296875" style="47" customWidth="1"/>
    <col min="7167" max="7412" width="11.453125" style="47"/>
    <col min="7413" max="7413" width="0.1796875" style="47" customWidth="1"/>
    <col min="7414" max="7414" width="2.54296875" style="47" customWidth="1"/>
    <col min="7415" max="7415" width="18.54296875" style="47" customWidth="1"/>
    <col min="7416" max="7416" width="1.453125" style="47" customWidth="1"/>
    <col min="7417" max="7417" width="30.54296875" style="47" customWidth="1"/>
    <col min="7418" max="7422" width="10.54296875" style="47" customWidth="1"/>
    <col min="7423" max="7668" width="11.453125" style="47"/>
    <col min="7669" max="7669" width="0.1796875" style="47" customWidth="1"/>
    <col min="7670" max="7670" width="2.54296875" style="47" customWidth="1"/>
    <col min="7671" max="7671" width="18.54296875" style="47" customWidth="1"/>
    <col min="7672" max="7672" width="1.453125" style="47" customWidth="1"/>
    <col min="7673" max="7673" width="30.54296875" style="47" customWidth="1"/>
    <col min="7674" max="7678" width="10.54296875" style="47" customWidth="1"/>
    <col min="7679" max="7924" width="11.453125" style="47"/>
    <col min="7925" max="7925" width="0.1796875" style="47" customWidth="1"/>
    <col min="7926" max="7926" width="2.54296875" style="47" customWidth="1"/>
    <col min="7927" max="7927" width="18.54296875" style="47" customWidth="1"/>
    <col min="7928" max="7928" width="1.453125" style="47" customWidth="1"/>
    <col min="7929" max="7929" width="30.54296875" style="47" customWidth="1"/>
    <col min="7930" max="7934" width="10.54296875" style="47" customWidth="1"/>
    <col min="7935" max="8180" width="11.453125" style="47"/>
    <col min="8181" max="8181" width="0.1796875" style="47" customWidth="1"/>
    <col min="8182" max="8182" width="2.54296875" style="47" customWidth="1"/>
    <col min="8183" max="8183" width="18.54296875" style="47" customWidth="1"/>
    <col min="8184" max="8184" width="1.453125" style="47" customWidth="1"/>
    <col min="8185" max="8185" width="30.54296875" style="47" customWidth="1"/>
    <col min="8186" max="8190" width="10.54296875" style="47" customWidth="1"/>
    <col min="8191" max="8436" width="11.453125" style="47"/>
    <col min="8437" max="8437" width="0.1796875" style="47" customWidth="1"/>
    <col min="8438" max="8438" width="2.54296875" style="47" customWidth="1"/>
    <col min="8439" max="8439" width="18.54296875" style="47" customWidth="1"/>
    <col min="8440" max="8440" width="1.453125" style="47" customWidth="1"/>
    <col min="8441" max="8441" width="30.54296875" style="47" customWidth="1"/>
    <col min="8442" max="8446" width="10.54296875" style="47" customWidth="1"/>
    <col min="8447" max="8692" width="11.453125" style="47"/>
    <col min="8693" max="8693" width="0.1796875" style="47" customWidth="1"/>
    <col min="8694" max="8694" width="2.54296875" style="47" customWidth="1"/>
    <col min="8695" max="8695" width="18.54296875" style="47" customWidth="1"/>
    <col min="8696" max="8696" width="1.453125" style="47" customWidth="1"/>
    <col min="8697" max="8697" width="30.54296875" style="47" customWidth="1"/>
    <col min="8698" max="8702" width="10.54296875" style="47" customWidth="1"/>
    <col min="8703" max="8948" width="11.453125" style="47"/>
    <col min="8949" max="8949" width="0.1796875" style="47" customWidth="1"/>
    <col min="8950" max="8950" width="2.54296875" style="47" customWidth="1"/>
    <col min="8951" max="8951" width="18.54296875" style="47" customWidth="1"/>
    <col min="8952" max="8952" width="1.453125" style="47" customWidth="1"/>
    <col min="8953" max="8953" width="30.54296875" style="47" customWidth="1"/>
    <col min="8954" max="8958" width="10.54296875" style="47" customWidth="1"/>
    <col min="8959" max="9204" width="11.453125" style="47"/>
    <col min="9205" max="9205" width="0.1796875" style="47" customWidth="1"/>
    <col min="9206" max="9206" width="2.54296875" style="47" customWidth="1"/>
    <col min="9207" max="9207" width="18.54296875" style="47" customWidth="1"/>
    <col min="9208" max="9208" width="1.453125" style="47" customWidth="1"/>
    <col min="9209" max="9209" width="30.54296875" style="47" customWidth="1"/>
    <col min="9210" max="9214" width="10.54296875" style="47" customWidth="1"/>
    <col min="9215" max="9460" width="11.453125" style="47"/>
    <col min="9461" max="9461" width="0.1796875" style="47" customWidth="1"/>
    <col min="9462" max="9462" width="2.54296875" style="47" customWidth="1"/>
    <col min="9463" max="9463" width="18.54296875" style="47" customWidth="1"/>
    <col min="9464" max="9464" width="1.453125" style="47" customWidth="1"/>
    <col min="9465" max="9465" width="30.54296875" style="47" customWidth="1"/>
    <col min="9466" max="9470" width="10.54296875" style="47" customWidth="1"/>
    <col min="9471" max="9716" width="11.453125" style="47"/>
    <col min="9717" max="9717" width="0.1796875" style="47" customWidth="1"/>
    <col min="9718" max="9718" width="2.54296875" style="47" customWidth="1"/>
    <col min="9719" max="9719" width="18.54296875" style="47" customWidth="1"/>
    <col min="9720" max="9720" width="1.453125" style="47" customWidth="1"/>
    <col min="9721" max="9721" width="30.54296875" style="47" customWidth="1"/>
    <col min="9722" max="9726" width="10.54296875" style="47" customWidth="1"/>
    <col min="9727" max="9972" width="11.453125" style="47"/>
    <col min="9973" max="9973" width="0.1796875" style="47" customWidth="1"/>
    <col min="9974" max="9974" width="2.54296875" style="47" customWidth="1"/>
    <col min="9975" max="9975" width="18.54296875" style="47" customWidth="1"/>
    <col min="9976" max="9976" width="1.453125" style="47" customWidth="1"/>
    <col min="9977" max="9977" width="30.54296875" style="47" customWidth="1"/>
    <col min="9978" max="9982" width="10.54296875" style="47" customWidth="1"/>
    <col min="9983" max="10228" width="11.453125" style="47"/>
    <col min="10229" max="10229" width="0.1796875" style="47" customWidth="1"/>
    <col min="10230" max="10230" width="2.54296875" style="47" customWidth="1"/>
    <col min="10231" max="10231" width="18.54296875" style="47" customWidth="1"/>
    <col min="10232" max="10232" width="1.453125" style="47" customWidth="1"/>
    <col min="10233" max="10233" width="30.54296875" style="47" customWidth="1"/>
    <col min="10234" max="10238" width="10.54296875" style="47" customWidth="1"/>
    <col min="10239" max="10484" width="11.453125" style="47"/>
    <col min="10485" max="10485" width="0.1796875" style="47" customWidth="1"/>
    <col min="10486" max="10486" width="2.54296875" style="47" customWidth="1"/>
    <col min="10487" max="10487" width="18.54296875" style="47" customWidth="1"/>
    <col min="10488" max="10488" width="1.453125" style="47" customWidth="1"/>
    <col min="10489" max="10489" width="30.54296875" style="47" customWidth="1"/>
    <col min="10490" max="10494" width="10.54296875" style="47" customWidth="1"/>
    <col min="10495" max="10740" width="11.453125" style="47"/>
    <col min="10741" max="10741" width="0.1796875" style="47" customWidth="1"/>
    <col min="10742" max="10742" width="2.54296875" style="47" customWidth="1"/>
    <col min="10743" max="10743" width="18.54296875" style="47" customWidth="1"/>
    <col min="10744" max="10744" width="1.453125" style="47" customWidth="1"/>
    <col min="10745" max="10745" width="30.54296875" style="47" customWidth="1"/>
    <col min="10746" max="10750" width="10.54296875" style="47" customWidth="1"/>
    <col min="10751" max="10996" width="11.453125" style="47"/>
    <col min="10997" max="10997" width="0.1796875" style="47" customWidth="1"/>
    <col min="10998" max="10998" width="2.54296875" style="47" customWidth="1"/>
    <col min="10999" max="10999" width="18.54296875" style="47" customWidth="1"/>
    <col min="11000" max="11000" width="1.453125" style="47" customWidth="1"/>
    <col min="11001" max="11001" width="30.54296875" style="47" customWidth="1"/>
    <col min="11002" max="11006" width="10.54296875" style="47" customWidth="1"/>
    <col min="11007" max="11252" width="11.453125" style="47"/>
    <col min="11253" max="11253" width="0.1796875" style="47" customWidth="1"/>
    <col min="11254" max="11254" width="2.54296875" style="47" customWidth="1"/>
    <col min="11255" max="11255" width="18.54296875" style="47" customWidth="1"/>
    <col min="11256" max="11256" width="1.453125" style="47" customWidth="1"/>
    <col min="11257" max="11257" width="30.54296875" style="47" customWidth="1"/>
    <col min="11258" max="11262" width="10.54296875" style="47" customWidth="1"/>
    <col min="11263" max="11508" width="11.453125" style="47"/>
    <col min="11509" max="11509" width="0.1796875" style="47" customWidth="1"/>
    <col min="11510" max="11510" width="2.54296875" style="47" customWidth="1"/>
    <col min="11511" max="11511" width="18.54296875" style="47" customWidth="1"/>
    <col min="11512" max="11512" width="1.453125" style="47" customWidth="1"/>
    <col min="11513" max="11513" width="30.54296875" style="47" customWidth="1"/>
    <col min="11514" max="11518" width="10.54296875" style="47" customWidth="1"/>
    <col min="11519" max="11764" width="11.453125" style="47"/>
    <col min="11765" max="11765" width="0.1796875" style="47" customWidth="1"/>
    <col min="11766" max="11766" width="2.54296875" style="47" customWidth="1"/>
    <col min="11767" max="11767" width="18.54296875" style="47" customWidth="1"/>
    <col min="11768" max="11768" width="1.453125" style="47" customWidth="1"/>
    <col min="11769" max="11769" width="30.54296875" style="47" customWidth="1"/>
    <col min="11770" max="11774" width="10.54296875" style="47" customWidth="1"/>
    <col min="11775" max="12020" width="11.453125" style="47"/>
    <col min="12021" max="12021" width="0.1796875" style="47" customWidth="1"/>
    <col min="12022" max="12022" width="2.54296875" style="47" customWidth="1"/>
    <col min="12023" max="12023" width="18.54296875" style="47" customWidth="1"/>
    <col min="12024" max="12024" width="1.453125" style="47" customWidth="1"/>
    <col min="12025" max="12025" width="30.54296875" style="47" customWidth="1"/>
    <col min="12026" max="12030" width="10.54296875" style="47" customWidth="1"/>
    <col min="12031" max="12276" width="11.453125" style="47"/>
    <col min="12277" max="12277" width="0.1796875" style="47" customWidth="1"/>
    <col min="12278" max="12278" width="2.54296875" style="47" customWidth="1"/>
    <col min="12279" max="12279" width="18.54296875" style="47" customWidth="1"/>
    <col min="12280" max="12280" width="1.453125" style="47" customWidth="1"/>
    <col min="12281" max="12281" width="30.54296875" style="47" customWidth="1"/>
    <col min="12282" max="12286" width="10.54296875" style="47" customWidth="1"/>
    <col min="12287" max="12532" width="11.453125" style="47"/>
    <col min="12533" max="12533" width="0.1796875" style="47" customWidth="1"/>
    <col min="12534" max="12534" width="2.54296875" style="47" customWidth="1"/>
    <col min="12535" max="12535" width="18.54296875" style="47" customWidth="1"/>
    <col min="12536" max="12536" width="1.453125" style="47" customWidth="1"/>
    <col min="12537" max="12537" width="30.54296875" style="47" customWidth="1"/>
    <col min="12538" max="12542" width="10.54296875" style="47" customWidth="1"/>
    <col min="12543" max="12788" width="11.453125" style="47"/>
    <col min="12789" max="12789" width="0.1796875" style="47" customWidth="1"/>
    <col min="12790" max="12790" width="2.54296875" style="47" customWidth="1"/>
    <col min="12791" max="12791" width="18.54296875" style="47" customWidth="1"/>
    <col min="12792" max="12792" width="1.453125" style="47" customWidth="1"/>
    <col min="12793" max="12793" width="30.54296875" style="47" customWidth="1"/>
    <col min="12794" max="12798" width="10.54296875" style="47" customWidth="1"/>
    <col min="12799" max="13044" width="11.453125" style="47"/>
    <col min="13045" max="13045" width="0.1796875" style="47" customWidth="1"/>
    <col min="13046" max="13046" width="2.54296875" style="47" customWidth="1"/>
    <col min="13047" max="13047" width="18.54296875" style="47" customWidth="1"/>
    <col min="13048" max="13048" width="1.453125" style="47" customWidth="1"/>
    <col min="13049" max="13049" width="30.54296875" style="47" customWidth="1"/>
    <col min="13050" max="13054" width="10.54296875" style="47" customWidth="1"/>
    <col min="13055" max="13300" width="11.453125" style="47"/>
    <col min="13301" max="13301" width="0.1796875" style="47" customWidth="1"/>
    <col min="13302" max="13302" width="2.54296875" style="47" customWidth="1"/>
    <col min="13303" max="13303" width="18.54296875" style="47" customWidth="1"/>
    <col min="13304" max="13304" width="1.453125" style="47" customWidth="1"/>
    <col min="13305" max="13305" width="30.54296875" style="47" customWidth="1"/>
    <col min="13306" max="13310" width="10.54296875" style="47" customWidth="1"/>
    <col min="13311" max="13556" width="11.453125" style="47"/>
    <col min="13557" max="13557" width="0.1796875" style="47" customWidth="1"/>
    <col min="13558" max="13558" width="2.54296875" style="47" customWidth="1"/>
    <col min="13559" max="13559" width="18.54296875" style="47" customWidth="1"/>
    <col min="13560" max="13560" width="1.453125" style="47" customWidth="1"/>
    <col min="13561" max="13561" width="30.54296875" style="47" customWidth="1"/>
    <col min="13562" max="13566" width="10.54296875" style="47" customWidth="1"/>
    <col min="13567" max="13812" width="11.453125" style="47"/>
    <col min="13813" max="13813" width="0.1796875" style="47" customWidth="1"/>
    <col min="13814" max="13814" width="2.54296875" style="47" customWidth="1"/>
    <col min="13815" max="13815" width="18.54296875" style="47" customWidth="1"/>
    <col min="13816" max="13816" width="1.453125" style="47" customWidth="1"/>
    <col min="13817" max="13817" width="30.54296875" style="47" customWidth="1"/>
    <col min="13818" max="13822" width="10.54296875" style="47" customWidth="1"/>
    <col min="13823" max="14068" width="11.453125" style="47"/>
    <col min="14069" max="14069" width="0.1796875" style="47" customWidth="1"/>
    <col min="14070" max="14070" width="2.54296875" style="47" customWidth="1"/>
    <col min="14071" max="14071" width="18.54296875" style="47" customWidth="1"/>
    <col min="14072" max="14072" width="1.453125" style="47" customWidth="1"/>
    <col min="14073" max="14073" width="30.54296875" style="47" customWidth="1"/>
    <col min="14074" max="14078" width="10.54296875" style="47" customWidth="1"/>
    <col min="14079" max="14324" width="11.453125" style="47"/>
    <col min="14325" max="14325" width="0.1796875" style="47" customWidth="1"/>
    <col min="14326" max="14326" width="2.54296875" style="47" customWidth="1"/>
    <col min="14327" max="14327" width="18.54296875" style="47" customWidth="1"/>
    <col min="14328" max="14328" width="1.453125" style="47" customWidth="1"/>
    <col min="14329" max="14329" width="30.54296875" style="47" customWidth="1"/>
    <col min="14330" max="14334" width="10.54296875" style="47" customWidth="1"/>
    <col min="14335" max="14580" width="11.453125" style="47"/>
    <col min="14581" max="14581" width="0.1796875" style="47" customWidth="1"/>
    <col min="14582" max="14582" width="2.54296875" style="47" customWidth="1"/>
    <col min="14583" max="14583" width="18.54296875" style="47" customWidth="1"/>
    <col min="14584" max="14584" width="1.453125" style="47" customWidth="1"/>
    <col min="14585" max="14585" width="30.54296875" style="47" customWidth="1"/>
    <col min="14586" max="14590" width="10.54296875" style="47" customWidth="1"/>
    <col min="14591" max="14836" width="11.453125" style="47"/>
    <col min="14837" max="14837" width="0.1796875" style="47" customWidth="1"/>
    <col min="14838" max="14838" width="2.54296875" style="47" customWidth="1"/>
    <col min="14839" max="14839" width="18.54296875" style="47" customWidth="1"/>
    <col min="14840" max="14840" width="1.453125" style="47" customWidth="1"/>
    <col min="14841" max="14841" width="30.54296875" style="47" customWidth="1"/>
    <col min="14842" max="14846" width="10.54296875" style="47" customWidth="1"/>
    <col min="14847" max="15092" width="11.453125" style="47"/>
    <col min="15093" max="15093" width="0.1796875" style="47" customWidth="1"/>
    <col min="15094" max="15094" width="2.54296875" style="47" customWidth="1"/>
    <col min="15095" max="15095" width="18.54296875" style="47" customWidth="1"/>
    <col min="15096" max="15096" width="1.453125" style="47" customWidth="1"/>
    <col min="15097" max="15097" width="30.54296875" style="47" customWidth="1"/>
    <col min="15098" max="15102" width="10.54296875" style="47" customWidth="1"/>
    <col min="15103" max="15348" width="11.453125" style="47"/>
    <col min="15349" max="15349" width="0.1796875" style="47" customWidth="1"/>
    <col min="15350" max="15350" width="2.54296875" style="47" customWidth="1"/>
    <col min="15351" max="15351" width="18.54296875" style="47" customWidth="1"/>
    <col min="15352" max="15352" width="1.453125" style="47" customWidth="1"/>
    <col min="15353" max="15353" width="30.54296875" style="47" customWidth="1"/>
    <col min="15354" max="15358" width="10.54296875" style="47" customWidth="1"/>
    <col min="15359" max="15604" width="11.453125" style="47"/>
    <col min="15605" max="15605" width="0.1796875" style="47" customWidth="1"/>
    <col min="15606" max="15606" width="2.54296875" style="47" customWidth="1"/>
    <col min="15607" max="15607" width="18.54296875" style="47" customWidth="1"/>
    <col min="15608" max="15608" width="1.453125" style="47" customWidth="1"/>
    <col min="15609" max="15609" width="30.54296875" style="47" customWidth="1"/>
    <col min="15610" max="15614" width="10.54296875" style="47" customWidth="1"/>
    <col min="15615" max="15860" width="11.453125" style="47"/>
    <col min="15861" max="15861" width="0.1796875" style="47" customWidth="1"/>
    <col min="15862" max="15862" width="2.54296875" style="47" customWidth="1"/>
    <col min="15863" max="15863" width="18.54296875" style="47" customWidth="1"/>
    <col min="15864" max="15864" width="1.453125" style="47" customWidth="1"/>
    <col min="15865" max="15865" width="30.54296875" style="47" customWidth="1"/>
    <col min="15866" max="15870" width="10.54296875" style="47" customWidth="1"/>
    <col min="15871" max="16116" width="11.453125" style="47"/>
    <col min="16117" max="16117" width="0.1796875" style="47" customWidth="1"/>
    <col min="16118" max="16118" width="2.54296875" style="47" customWidth="1"/>
    <col min="16119" max="16119" width="18.54296875" style="47" customWidth="1"/>
    <col min="16120" max="16120" width="1.453125" style="47" customWidth="1"/>
    <col min="16121" max="16121" width="30.54296875" style="47" customWidth="1"/>
    <col min="16122" max="16126" width="10.54296875" style="47" customWidth="1"/>
    <col min="16127" max="16384" width="11.453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Febrero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102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M29" sqref="M29"/>
    </sheetView>
  </sheetViews>
  <sheetFormatPr baseColWidth="10" defaultRowHeight="12.5"/>
  <cols>
    <col min="1" max="1" width="0.453125" style="29" customWidth="1"/>
    <col min="2" max="2" width="2.54296875" style="29" customWidth="1"/>
    <col min="3" max="3" width="23.54296875" style="29" customWidth="1"/>
    <col min="4" max="4" width="1.453125" style="29" customWidth="1"/>
    <col min="5" max="5" width="58.54296875" style="29" customWidth="1"/>
    <col min="6" max="7" width="11.54296875" style="28"/>
    <col min="8" max="8" width="15.54296875" style="28" customWidth="1"/>
    <col min="9" max="252" width="11.54296875" style="28"/>
    <col min="253" max="253" width="0.453125" style="28" customWidth="1"/>
    <col min="254" max="254" width="2.54296875" style="28" customWidth="1"/>
    <col min="255" max="255" width="18.54296875" style="28" customWidth="1"/>
    <col min="256" max="256" width="1.453125" style="28" customWidth="1"/>
    <col min="257" max="257" width="58.54296875" style="28" customWidth="1"/>
    <col min="258" max="259" width="11.54296875" style="28"/>
    <col min="260" max="260" width="2.453125" style="28" customWidth="1"/>
    <col min="261" max="261" width="11.54296875" style="28"/>
    <col min="262" max="262" width="9.54296875" style="28" customWidth="1"/>
    <col min="263" max="508" width="11.54296875" style="28"/>
    <col min="509" max="509" width="0.453125" style="28" customWidth="1"/>
    <col min="510" max="510" width="2.54296875" style="28" customWidth="1"/>
    <col min="511" max="511" width="18.54296875" style="28" customWidth="1"/>
    <col min="512" max="512" width="1.453125" style="28" customWidth="1"/>
    <col min="513" max="513" width="58.54296875" style="28" customWidth="1"/>
    <col min="514" max="515" width="11.54296875" style="28"/>
    <col min="516" max="516" width="2.453125" style="28" customWidth="1"/>
    <col min="517" max="517" width="11.54296875" style="28"/>
    <col min="518" max="518" width="9.54296875" style="28" customWidth="1"/>
    <col min="519" max="764" width="11.54296875" style="28"/>
    <col min="765" max="765" width="0.453125" style="28" customWidth="1"/>
    <col min="766" max="766" width="2.54296875" style="28" customWidth="1"/>
    <col min="767" max="767" width="18.54296875" style="28" customWidth="1"/>
    <col min="768" max="768" width="1.453125" style="28" customWidth="1"/>
    <col min="769" max="769" width="58.54296875" style="28" customWidth="1"/>
    <col min="770" max="771" width="11.54296875" style="28"/>
    <col min="772" max="772" width="2.453125" style="28" customWidth="1"/>
    <col min="773" max="773" width="11.54296875" style="28"/>
    <col min="774" max="774" width="9.54296875" style="28" customWidth="1"/>
    <col min="775" max="1020" width="11.54296875" style="28"/>
    <col min="1021" max="1021" width="0.453125" style="28" customWidth="1"/>
    <col min="1022" max="1022" width="2.54296875" style="28" customWidth="1"/>
    <col min="1023" max="1023" width="18.54296875" style="28" customWidth="1"/>
    <col min="1024" max="1024" width="1.453125" style="28" customWidth="1"/>
    <col min="1025" max="1025" width="58.54296875" style="28" customWidth="1"/>
    <col min="1026" max="1027" width="11.54296875" style="28"/>
    <col min="1028" max="1028" width="2.453125" style="28" customWidth="1"/>
    <col min="1029" max="1029" width="11.54296875" style="28"/>
    <col min="1030" max="1030" width="9.54296875" style="28" customWidth="1"/>
    <col min="1031" max="1276" width="11.54296875" style="28"/>
    <col min="1277" max="1277" width="0.453125" style="28" customWidth="1"/>
    <col min="1278" max="1278" width="2.54296875" style="28" customWidth="1"/>
    <col min="1279" max="1279" width="18.54296875" style="28" customWidth="1"/>
    <col min="1280" max="1280" width="1.453125" style="28" customWidth="1"/>
    <col min="1281" max="1281" width="58.54296875" style="28" customWidth="1"/>
    <col min="1282" max="1283" width="11.54296875" style="28"/>
    <col min="1284" max="1284" width="2.453125" style="28" customWidth="1"/>
    <col min="1285" max="1285" width="11.54296875" style="28"/>
    <col min="1286" max="1286" width="9.54296875" style="28" customWidth="1"/>
    <col min="1287" max="1532" width="11.54296875" style="28"/>
    <col min="1533" max="1533" width="0.453125" style="28" customWidth="1"/>
    <col min="1534" max="1534" width="2.54296875" style="28" customWidth="1"/>
    <col min="1535" max="1535" width="18.54296875" style="28" customWidth="1"/>
    <col min="1536" max="1536" width="1.453125" style="28" customWidth="1"/>
    <col min="1537" max="1537" width="58.54296875" style="28" customWidth="1"/>
    <col min="1538" max="1539" width="11.54296875" style="28"/>
    <col min="1540" max="1540" width="2.453125" style="28" customWidth="1"/>
    <col min="1541" max="1541" width="11.54296875" style="28"/>
    <col min="1542" max="1542" width="9.54296875" style="28" customWidth="1"/>
    <col min="1543" max="1788" width="11.54296875" style="28"/>
    <col min="1789" max="1789" width="0.453125" style="28" customWidth="1"/>
    <col min="1790" max="1790" width="2.54296875" style="28" customWidth="1"/>
    <col min="1791" max="1791" width="18.54296875" style="28" customWidth="1"/>
    <col min="1792" max="1792" width="1.453125" style="28" customWidth="1"/>
    <col min="1793" max="1793" width="58.54296875" style="28" customWidth="1"/>
    <col min="1794" max="1795" width="11.54296875" style="28"/>
    <col min="1796" max="1796" width="2.453125" style="28" customWidth="1"/>
    <col min="1797" max="1797" width="11.54296875" style="28"/>
    <col min="1798" max="1798" width="9.54296875" style="28" customWidth="1"/>
    <col min="1799" max="2044" width="11.54296875" style="28"/>
    <col min="2045" max="2045" width="0.453125" style="28" customWidth="1"/>
    <col min="2046" max="2046" width="2.54296875" style="28" customWidth="1"/>
    <col min="2047" max="2047" width="18.54296875" style="28" customWidth="1"/>
    <col min="2048" max="2048" width="1.453125" style="28" customWidth="1"/>
    <col min="2049" max="2049" width="58.54296875" style="28" customWidth="1"/>
    <col min="2050" max="2051" width="11.54296875" style="28"/>
    <col min="2052" max="2052" width="2.453125" style="28" customWidth="1"/>
    <col min="2053" max="2053" width="11.54296875" style="28"/>
    <col min="2054" max="2054" width="9.54296875" style="28" customWidth="1"/>
    <col min="2055" max="2300" width="11.54296875" style="28"/>
    <col min="2301" max="2301" width="0.453125" style="28" customWidth="1"/>
    <col min="2302" max="2302" width="2.54296875" style="28" customWidth="1"/>
    <col min="2303" max="2303" width="18.54296875" style="28" customWidth="1"/>
    <col min="2304" max="2304" width="1.453125" style="28" customWidth="1"/>
    <col min="2305" max="2305" width="58.54296875" style="28" customWidth="1"/>
    <col min="2306" max="2307" width="11.54296875" style="28"/>
    <col min="2308" max="2308" width="2.453125" style="28" customWidth="1"/>
    <col min="2309" max="2309" width="11.54296875" style="28"/>
    <col min="2310" max="2310" width="9.54296875" style="28" customWidth="1"/>
    <col min="2311" max="2556" width="11.54296875" style="28"/>
    <col min="2557" max="2557" width="0.453125" style="28" customWidth="1"/>
    <col min="2558" max="2558" width="2.54296875" style="28" customWidth="1"/>
    <col min="2559" max="2559" width="18.54296875" style="28" customWidth="1"/>
    <col min="2560" max="2560" width="1.453125" style="28" customWidth="1"/>
    <col min="2561" max="2561" width="58.54296875" style="28" customWidth="1"/>
    <col min="2562" max="2563" width="11.54296875" style="28"/>
    <col min="2564" max="2564" width="2.453125" style="28" customWidth="1"/>
    <col min="2565" max="2565" width="11.54296875" style="28"/>
    <col min="2566" max="2566" width="9.54296875" style="28" customWidth="1"/>
    <col min="2567" max="2812" width="11.54296875" style="28"/>
    <col min="2813" max="2813" width="0.453125" style="28" customWidth="1"/>
    <col min="2814" max="2814" width="2.54296875" style="28" customWidth="1"/>
    <col min="2815" max="2815" width="18.54296875" style="28" customWidth="1"/>
    <col min="2816" max="2816" width="1.453125" style="28" customWidth="1"/>
    <col min="2817" max="2817" width="58.54296875" style="28" customWidth="1"/>
    <col min="2818" max="2819" width="11.54296875" style="28"/>
    <col min="2820" max="2820" width="2.453125" style="28" customWidth="1"/>
    <col min="2821" max="2821" width="11.54296875" style="28"/>
    <col min="2822" max="2822" width="9.54296875" style="28" customWidth="1"/>
    <col min="2823" max="3068" width="11.54296875" style="28"/>
    <col min="3069" max="3069" width="0.453125" style="28" customWidth="1"/>
    <col min="3070" max="3070" width="2.54296875" style="28" customWidth="1"/>
    <col min="3071" max="3071" width="18.54296875" style="28" customWidth="1"/>
    <col min="3072" max="3072" width="1.453125" style="28" customWidth="1"/>
    <col min="3073" max="3073" width="58.54296875" style="28" customWidth="1"/>
    <col min="3074" max="3075" width="11.54296875" style="28"/>
    <col min="3076" max="3076" width="2.453125" style="28" customWidth="1"/>
    <col min="3077" max="3077" width="11.54296875" style="28"/>
    <col min="3078" max="3078" width="9.54296875" style="28" customWidth="1"/>
    <col min="3079" max="3324" width="11.54296875" style="28"/>
    <col min="3325" max="3325" width="0.453125" style="28" customWidth="1"/>
    <col min="3326" max="3326" width="2.54296875" style="28" customWidth="1"/>
    <col min="3327" max="3327" width="18.54296875" style="28" customWidth="1"/>
    <col min="3328" max="3328" width="1.453125" style="28" customWidth="1"/>
    <col min="3329" max="3329" width="58.54296875" style="28" customWidth="1"/>
    <col min="3330" max="3331" width="11.54296875" style="28"/>
    <col min="3332" max="3332" width="2.453125" style="28" customWidth="1"/>
    <col min="3333" max="3333" width="11.54296875" style="28"/>
    <col min="3334" max="3334" width="9.54296875" style="28" customWidth="1"/>
    <col min="3335" max="3580" width="11.54296875" style="28"/>
    <col min="3581" max="3581" width="0.453125" style="28" customWidth="1"/>
    <col min="3582" max="3582" width="2.54296875" style="28" customWidth="1"/>
    <col min="3583" max="3583" width="18.54296875" style="28" customWidth="1"/>
    <col min="3584" max="3584" width="1.453125" style="28" customWidth="1"/>
    <col min="3585" max="3585" width="58.54296875" style="28" customWidth="1"/>
    <col min="3586" max="3587" width="11.54296875" style="28"/>
    <col min="3588" max="3588" width="2.453125" style="28" customWidth="1"/>
    <col min="3589" max="3589" width="11.54296875" style="28"/>
    <col min="3590" max="3590" width="9.54296875" style="28" customWidth="1"/>
    <col min="3591" max="3836" width="11.54296875" style="28"/>
    <col min="3837" max="3837" width="0.453125" style="28" customWidth="1"/>
    <col min="3838" max="3838" width="2.54296875" style="28" customWidth="1"/>
    <col min="3839" max="3839" width="18.54296875" style="28" customWidth="1"/>
    <col min="3840" max="3840" width="1.453125" style="28" customWidth="1"/>
    <col min="3841" max="3841" width="58.54296875" style="28" customWidth="1"/>
    <col min="3842" max="3843" width="11.54296875" style="28"/>
    <col min="3844" max="3844" width="2.453125" style="28" customWidth="1"/>
    <col min="3845" max="3845" width="11.54296875" style="28"/>
    <col min="3846" max="3846" width="9.54296875" style="28" customWidth="1"/>
    <col min="3847" max="4092" width="11.54296875" style="28"/>
    <col min="4093" max="4093" width="0.453125" style="28" customWidth="1"/>
    <col min="4094" max="4094" width="2.54296875" style="28" customWidth="1"/>
    <col min="4095" max="4095" width="18.54296875" style="28" customWidth="1"/>
    <col min="4096" max="4096" width="1.453125" style="28" customWidth="1"/>
    <col min="4097" max="4097" width="58.54296875" style="28" customWidth="1"/>
    <col min="4098" max="4099" width="11.54296875" style="28"/>
    <col min="4100" max="4100" width="2.453125" style="28" customWidth="1"/>
    <col min="4101" max="4101" width="11.54296875" style="28"/>
    <col min="4102" max="4102" width="9.54296875" style="28" customWidth="1"/>
    <col min="4103" max="4348" width="11.54296875" style="28"/>
    <col min="4349" max="4349" width="0.453125" style="28" customWidth="1"/>
    <col min="4350" max="4350" width="2.54296875" style="28" customWidth="1"/>
    <col min="4351" max="4351" width="18.54296875" style="28" customWidth="1"/>
    <col min="4352" max="4352" width="1.453125" style="28" customWidth="1"/>
    <col min="4353" max="4353" width="58.54296875" style="28" customWidth="1"/>
    <col min="4354" max="4355" width="11.54296875" style="28"/>
    <col min="4356" max="4356" width="2.453125" style="28" customWidth="1"/>
    <col min="4357" max="4357" width="11.54296875" style="28"/>
    <col min="4358" max="4358" width="9.54296875" style="28" customWidth="1"/>
    <col min="4359" max="4604" width="11.54296875" style="28"/>
    <col min="4605" max="4605" width="0.453125" style="28" customWidth="1"/>
    <col min="4606" max="4606" width="2.54296875" style="28" customWidth="1"/>
    <col min="4607" max="4607" width="18.54296875" style="28" customWidth="1"/>
    <col min="4608" max="4608" width="1.453125" style="28" customWidth="1"/>
    <col min="4609" max="4609" width="58.54296875" style="28" customWidth="1"/>
    <col min="4610" max="4611" width="11.54296875" style="28"/>
    <col min="4612" max="4612" width="2.453125" style="28" customWidth="1"/>
    <col min="4613" max="4613" width="11.54296875" style="28"/>
    <col min="4614" max="4614" width="9.54296875" style="28" customWidth="1"/>
    <col min="4615" max="4860" width="11.54296875" style="28"/>
    <col min="4861" max="4861" width="0.453125" style="28" customWidth="1"/>
    <col min="4862" max="4862" width="2.54296875" style="28" customWidth="1"/>
    <col min="4863" max="4863" width="18.54296875" style="28" customWidth="1"/>
    <col min="4864" max="4864" width="1.453125" style="28" customWidth="1"/>
    <col min="4865" max="4865" width="58.54296875" style="28" customWidth="1"/>
    <col min="4866" max="4867" width="11.54296875" style="28"/>
    <col min="4868" max="4868" width="2.453125" style="28" customWidth="1"/>
    <col min="4869" max="4869" width="11.54296875" style="28"/>
    <col min="4870" max="4870" width="9.54296875" style="28" customWidth="1"/>
    <col min="4871" max="5116" width="11.54296875" style="28"/>
    <col min="5117" max="5117" width="0.453125" style="28" customWidth="1"/>
    <col min="5118" max="5118" width="2.54296875" style="28" customWidth="1"/>
    <col min="5119" max="5119" width="18.54296875" style="28" customWidth="1"/>
    <col min="5120" max="5120" width="1.453125" style="28" customWidth="1"/>
    <col min="5121" max="5121" width="58.54296875" style="28" customWidth="1"/>
    <col min="5122" max="5123" width="11.54296875" style="28"/>
    <col min="5124" max="5124" width="2.453125" style="28" customWidth="1"/>
    <col min="5125" max="5125" width="11.54296875" style="28"/>
    <col min="5126" max="5126" width="9.54296875" style="28" customWidth="1"/>
    <col min="5127" max="5372" width="11.54296875" style="28"/>
    <col min="5373" max="5373" width="0.453125" style="28" customWidth="1"/>
    <col min="5374" max="5374" width="2.54296875" style="28" customWidth="1"/>
    <col min="5375" max="5375" width="18.54296875" style="28" customWidth="1"/>
    <col min="5376" max="5376" width="1.453125" style="28" customWidth="1"/>
    <col min="5377" max="5377" width="58.54296875" style="28" customWidth="1"/>
    <col min="5378" max="5379" width="11.54296875" style="28"/>
    <col min="5380" max="5380" width="2.453125" style="28" customWidth="1"/>
    <col min="5381" max="5381" width="11.54296875" style="28"/>
    <col min="5382" max="5382" width="9.54296875" style="28" customWidth="1"/>
    <col min="5383" max="5628" width="11.54296875" style="28"/>
    <col min="5629" max="5629" width="0.453125" style="28" customWidth="1"/>
    <col min="5630" max="5630" width="2.54296875" style="28" customWidth="1"/>
    <col min="5631" max="5631" width="18.54296875" style="28" customWidth="1"/>
    <col min="5632" max="5632" width="1.453125" style="28" customWidth="1"/>
    <col min="5633" max="5633" width="58.54296875" style="28" customWidth="1"/>
    <col min="5634" max="5635" width="11.54296875" style="28"/>
    <col min="5636" max="5636" width="2.453125" style="28" customWidth="1"/>
    <col min="5637" max="5637" width="11.54296875" style="28"/>
    <col min="5638" max="5638" width="9.54296875" style="28" customWidth="1"/>
    <col min="5639" max="5884" width="11.54296875" style="28"/>
    <col min="5885" max="5885" width="0.453125" style="28" customWidth="1"/>
    <col min="5886" max="5886" width="2.54296875" style="28" customWidth="1"/>
    <col min="5887" max="5887" width="18.54296875" style="28" customWidth="1"/>
    <col min="5888" max="5888" width="1.453125" style="28" customWidth="1"/>
    <col min="5889" max="5889" width="58.54296875" style="28" customWidth="1"/>
    <col min="5890" max="5891" width="11.54296875" style="28"/>
    <col min="5892" max="5892" width="2.453125" style="28" customWidth="1"/>
    <col min="5893" max="5893" width="11.54296875" style="28"/>
    <col min="5894" max="5894" width="9.54296875" style="28" customWidth="1"/>
    <col min="5895" max="6140" width="11.54296875" style="28"/>
    <col min="6141" max="6141" width="0.453125" style="28" customWidth="1"/>
    <col min="6142" max="6142" width="2.54296875" style="28" customWidth="1"/>
    <col min="6143" max="6143" width="18.54296875" style="28" customWidth="1"/>
    <col min="6144" max="6144" width="1.453125" style="28" customWidth="1"/>
    <col min="6145" max="6145" width="58.54296875" style="28" customWidth="1"/>
    <col min="6146" max="6147" width="11.54296875" style="28"/>
    <col min="6148" max="6148" width="2.453125" style="28" customWidth="1"/>
    <col min="6149" max="6149" width="11.54296875" style="28"/>
    <col min="6150" max="6150" width="9.54296875" style="28" customWidth="1"/>
    <col min="6151" max="6396" width="11.54296875" style="28"/>
    <col min="6397" max="6397" width="0.453125" style="28" customWidth="1"/>
    <col min="6398" max="6398" width="2.54296875" style="28" customWidth="1"/>
    <col min="6399" max="6399" width="18.54296875" style="28" customWidth="1"/>
    <col min="6400" max="6400" width="1.453125" style="28" customWidth="1"/>
    <col min="6401" max="6401" width="58.54296875" style="28" customWidth="1"/>
    <col min="6402" max="6403" width="11.54296875" style="28"/>
    <col min="6404" max="6404" width="2.453125" style="28" customWidth="1"/>
    <col min="6405" max="6405" width="11.54296875" style="28"/>
    <col min="6406" max="6406" width="9.54296875" style="28" customWidth="1"/>
    <col min="6407" max="6652" width="11.54296875" style="28"/>
    <col min="6653" max="6653" width="0.453125" style="28" customWidth="1"/>
    <col min="6654" max="6654" width="2.54296875" style="28" customWidth="1"/>
    <col min="6655" max="6655" width="18.54296875" style="28" customWidth="1"/>
    <col min="6656" max="6656" width="1.453125" style="28" customWidth="1"/>
    <col min="6657" max="6657" width="58.54296875" style="28" customWidth="1"/>
    <col min="6658" max="6659" width="11.54296875" style="28"/>
    <col min="6660" max="6660" width="2.453125" style="28" customWidth="1"/>
    <col min="6661" max="6661" width="11.54296875" style="28"/>
    <col min="6662" max="6662" width="9.54296875" style="28" customWidth="1"/>
    <col min="6663" max="6908" width="11.54296875" style="28"/>
    <col min="6909" max="6909" width="0.453125" style="28" customWidth="1"/>
    <col min="6910" max="6910" width="2.54296875" style="28" customWidth="1"/>
    <col min="6911" max="6911" width="18.54296875" style="28" customWidth="1"/>
    <col min="6912" max="6912" width="1.453125" style="28" customWidth="1"/>
    <col min="6913" max="6913" width="58.54296875" style="28" customWidth="1"/>
    <col min="6914" max="6915" width="11.54296875" style="28"/>
    <col min="6916" max="6916" width="2.453125" style="28" customWidth="1"/>
    <col min="6917" max="6917" width="11.54296875" style="28"/>
    <col min="6918" max="6918" width="9.54296875" style="28" customWidth="1"/>
    <col min="6919" max="7164" width="11.54296875" style="28"/>
    <col min="7165" max="7165" width="0.453125" style="28" customWidth="1"/>
    <col min="7166" max="7166" width="2.54296875" style="28" customWidth="1"/>
    <col min="7167" max="7167" width="18.54296875" style="28" customWidth="1"/>
    <col min="7168" max="7168" width="1.453125" style="28" customWidth="1"/>
    <col min="7169" max="7169" width="58.54296875" style="28" customWidth="1"/>
    <col min="7170" max="7171" width="11.54296875" style="28"/>
    <col min="7172" max="7172" width="2.453125" style="28" customWidth="1"/>
    <col min="7173" max="7173" width="11.54296875" style="28"/>
    <col min="7174" max="7174" width="9.54296875" style="28" customWidth="1"/>
    <col min="7175" max="7420" width="11.54296875" style="28"/>
    <col min="7421" max="7421" width="0.453125" style="28" customWidth="1"/>
    <col min="7422" max="7422" width="2.54296875" style="28" customWidth="1"/>
    <col min="7423" max="7423" width="18.54296875" style="28" customWidth="1"/>
    <col min="7424" max="7424" width="1.453125" style="28" customWidth="1"/>
    <col min="7425" max="7425" width="58.54296875" style="28" customWidth="1"/>
    <col min="7426" max="7427" width="11.54296875" style="28"/>
    <col min="7428" max="7428" width="2.453125" style="28" customWidth="1"/>
    <col min="7429" max="7429" width="11.54296875" style="28"/>
    <col min="7430" max="7430" width="9.54296875" style="28" customWidth="1"/>
    <col min="7431" max="7676" width="11.54296875" style="28"/>
    <col min="7677" max="7677" width="0.453125" style="28" customWidth="1"/>
    <col min="7678" max="7678" width="2.54296875" style="28" customWidth="1"/>
    <col min="7679" max="7679" width="18.54296875" style="28" customWidth="1"/>
    <col min="7680" max="7680" width="1.453125" style="28" customWidth="1"/>
    <col min="7681" max="7681" width="58.54296875" style="28" customWidth="1"/>
    <col min="7682" max="7683" width="11.54296875" style="28"/>
    <col min="7684" max="7684" width="2.453125" style="28" customWidth="1"/>
    <col min="7685" max="7685" width="11.54296875" style="28"/>
    <col min="7686" max="7686" width="9.54296875" style="28" customWidth="1"/>
    <col min="7687" max="7932" width="11.54296875" style="28"/>
    <col min="7933" max="7933" width="0.453125" style="28" customWidth="1"/>
    <col min="7934" max="7934" width="2.54296875" style="28" customWidth="1"/>
    <col min="7935" max="7935" width="18.54296875" style="28" customWidth="1"/>
    <col min="7936" max="7936" width="1.453125" style="28" customWidth="1"/>
    <col min="7937" max="7937" width="58.54296875" style="28" customWidth="1"/>
    <col min="7938" max="7939" width="11.54296875" style="28"/>
    <col min="7940" max="7940" width="2.453125" style="28" customWidth="1"/>
    <col min="7941" max="7941" width="11.54296875" style="28"/>
    <col min="7942" max="7942" width="9.54296875" style="28" customWidth="1"/>
    <col min="7943" max="8188" width="11.54296875" style="28"/>
    <col min="8189" max="8189" width="0.453125" style="28" customWidth="1"/>
    <col min="8190" max="8190" width="2.54296875" style="28" customWidth="1"/>
    <col min="8191" max="8191" width="18.54296875" style="28" customWidth="1"/>
    <col min="8192" max="8192" width="1.453125" style="28" customWidth="1"/>
    <col min="8193" max="8193" width="58.54296875" style="28" customWidth="1"/>
    <col min="8194" max="8195" width="11.54296875" style="28"/>
    <col min="8196" max="8196" width="2.453125" style="28" customWidth="1"/>
    <col min="8197" max="8197" width="11.54296875" style="28"/>
    <col min="8198" max="8198" width="9.54296875" style="28" customWidth="1"/>
    <col min="8199" max="8444" width="11.54296875" style="28"/>
    <col min="8445" max="8445" width="0.453125" style="28" customWidth="1"/>
    <col min="8446" max="8446" width="2.54296875" style="28" customWidth="1"/>
    <col min="8447" max="8447" width="18.54296875" style="28" customWidth="1"/>
    <col min="8448" max="8448" width="1.453125" style="28" customWidth="1"/>
    <col min="8449" max="8449" width="58.54296875" style="28" customWidth="1"/>
    <col min="8450" max="8451" width="11.54296875" style="28"/>
    <col min="8452" max="8452" width="2.453125" style="28" customWidth="1"/>
    <col min="8453" max="8453" width="11.54296875" style="28"/>
    <col min="8454" max="8454" width="9.54296875" style="28" customWidth="1"/>
    <col min="8455" max="8700" width="11.54296875" style="28"/>
    <col min="8701" max="8701" width="0.453125" style="28" customWidth="1"/>
    <col min="8702" max="8702" width="2.54296875" style="28" customWidth="1"/>
    <col min="8703" max="8703" width="18.54296875" style="28" customWidth="1"/>
    <col min="8704" max="8704" width="1.453125" style="28" customWidth="1"/>
    <col min="8705" max="8705" width="58.54296875" style="28" customWidth="1"/>
    <col min="8706" max="8707" width="11.54296875" style="28"/>
    <col min="8708" max="8708" width="2.453125" style="28" customWidth="1"/>
    <col min="8709" max="8709" width="11.54296875" style="28"/>
    <col min="8710" max="8710" width="9.54296875" style="28" customWidth="1"/>
    <col min="8711" max="8956" width="11.54296875" style="28"/>
    <col min="8957" max="8957" width="0.453125" style="28" customWidth="1"/>
    <col min="8958" max="8958" width="2.54296875" style="28" customWidth="1"/>
    <col min="8959" max="8959" width="18.54296875" style="28" customWidth="1"/>
    <col min="8960" max="8960" width="1.453125" style="28" customWidth="1"/>
    <col min="8961" max="8961" width="58.54296875" style="28" customWidth="1"/>
    <col min="8962" max="8963" width="11.54296875" style="28"/>
    <col min="8964" max="8964" width="2.453125" style="28" customWidth="1"/>
    <col min="8965" max="8965" width="11.54296875" style="28"/>
    <col min="8966" max="8966" width="9.54296875" style="28" customWidth="1"/>
    <col min="8967" max="9212" width="11.54296875" style="28"/>
    <col min="9213" max="9213" width="0.453125" style="28" customWidth="1"/>
    <col min="9214" max="9214" width="2.54296875" style="28" customWidth="1"/>
    <col min="9215" max="9215" width="18.54296875" style="28" customWidth="1"/>
    <col min="9216" max="9216" width="1.453125" style="28" customWidth="1"/>
    <col min="9217" max="9217" width="58.54296875" style="28" customWidth="1"/>
    <col min="9218" max="9219" width="11.54296875" style="28"/>
    <col min="9220" max="9220" width="2.453125" style="28" customWidth="1"/>
    <col min="9221" max="9221" width="11.54296875" style="28"/>
    <col min="9222" max="9222" width="9.54296875" style="28" customWidth="1"/>
    <col min="9223" max="9468" width="11.54296875" style="28"/>
    <col min="9469" max="9469" width="0.453125" style="28" customWidth="1"/>
    <col min="9470" max="9470" width="2.54296875" style="28" customWidth="1"/>
    <col min="9471" max="9471" width="18.54296875" style="28" customWidth="1"/>
    <col min="9472" max="9472" width="1.453125" style="28" customWidth="1"/>
    <col min="9473" max="9473" width="58.54296875" style="28" customWidth="1"/>
    <col min="9474" max="9475" width="11.54296875" style="28"/>
    <col min="9476" max="9476" width="2.453125" style="28" customWidth="1"/>
    <col min="9477" max="9477" width="11.54296875" style="28"/>
    <col min="9478" max="9478" width="9.54296875" style="28" customWidth="1"/>
    <col min="9479" max="9724" width="11.54296875" style="28"/>
    <col min="9725" max="9725" width="0.453125" style="28" customWidth="1"/>
    <col min="9726" max="9726" width="2.54296875" style="28" customWidth="1"/>
    <col min="9727" max="9727" width="18.54296875" style="28" customWidth="1"/>
    <col min="9728" max="9728" width="1.453125" style="28" customWidth="1"/>
    <col min="9729" max="9729" width="58.54296875" style="28" customWidth="1"/>
    <col min="9730" max="9731" width="11.54296875" style="28"/>
    <col min="9732" max="9732" width="2.453125" style="28" customWidth="1"/>
    <col min="9733" max="9733" width="11.54296875" style="28"/>
    <col min="9734" max="9734" width="9.54296875" style="28" customWidth="1"/>
    <col min="9735" max="9980" width="11.54296875" style="28"/>
    <col min="9981" max="9981" width="0.453125" style="28" customWidth="1"/>
    <col min="9982" max="9982" width="2.54296875" style="28" customWidth="1"/>
    <col min="9983" max="9983" width="18.54296875" style="28" customWidth="1"/>
    <col min="9984" max="9984" width="1.453125" style="28" customWidth="1"/>
    <col min="9985" max="9985" width="58.54296875" style="28" customWidth="1"/>
    <col min="9986" max="9987" width="11.54296875" style="28"/>
    <col min="9988" max="9988" width="2.453125" style="28" customWidth="1"/>
    <col min="9989" max="9989" width="11.54296875" style="28"/>
    <col min="9990" max="9990" width="9.54296875" style="28" customWidth="1"/>
    <col min="9991" max="10236" width="11.54296875" style="28"/>
    <col min="10237" max="10237" width="0.453125" style="28" customWidth="1"/>
    <col min="10238" max="10238" width="2.54296875" style="28" customWidth="1"/>
    <col min="10239" max="10239" width="18.54296875" style="28" customWidth="1"/>
    <col min="10240" max="10240" width="1.453125" style="28" customWidth="1"/>
    <col min="10241" max="10241" width="58.54296875" style="28" customWidth="1"/>
    <col min="10242" max="10243" width="11.54296875" style="28"/>
    <col min="10244" max="10244" width="2.453125" style="28" customWidth="1"/>
    <col min="10245" max="10245" width="11.54296875" style="28"/>
    <col min="10246" max="10246" width="9.54296875" style="28" customWidth="1"/>
    <col min="10247" max="10492" width="11.54296875" style="28"/>
    <col min="10493" max="10493" width="0.453125" style="28" customWidth="1"/>
    <col min="10494" max="10494" width="2.54296875" style="28" customWidth="1"/>
    <col min="10495" max="10495" width="18.54296875" style="28" customWidth="1"/>
    <col min="10496" max="10496" width="1.453125" style="28" customWidth="1"/>
    <col min="10497" max="10497" width="58.54296875" style="28" customWidth="1"/>
    <col min="10498" max="10499" width="11.54296875" style="28"/>
    <col min="10500" max="10500" width="2.453125" style="28" customWidth="1"/>
    <col min="10501" max="10501" width="11.54296875" style="28"/>
    <col min="10502" max="10502" width="9.54296875" style="28" customWidth="1"/>
    <col min="10503" max="10748" width="11.54296875" style="28"/>
    <col min="10749" max="10749" width="0.453125" style="28" customWidth="1"/>
    <col min="10750" max="10750" width="2.54296875" style="28" customWidth="1"/>
    <col min="10751" max="10751" width="18.54296875" style="28" customWidth="1"/>
    <col min="10752" max="10752" width="1.453125" style="28" customWidth="1"/>
    <col min="10753" max="10753" width="58.54296875" style="28" customWidth="1"/>
    <col min="10754" max="10755" width="11.54296875" style="28"/>
    <col min="10756" max="10756" width="2.453125" style="28" customWidth="1"/>
    <col min="10757" max="10757" width="11.54296875" style="28"/>
    <col min="10758" max="10758" width="9.54296875" style="28" customWidth="1"/>
    <col min="10759" max="11004" width="11.54296875" style="28"/>
    <col min="11005" max="11005" width="0.453125" style="28" customWidth="1"/>
    <col min="11006" max="11006" width="2.54296875" style="28" customWidth="1"/>
    <col min="11007" max="11007" width="18.54296875" style="28" customWidth="1"/>
    <col min="11008" max="11008" width="1.453125" style="28" customWidth="1"/>
    <col min="11009" max="11009" width="58.54296875" style="28" customWidth="1"/>
    <col min="11010" max="11011" width="11.54296875" style="28"/>
    <col min="11012" max="11012" width="2.453125" style="28" customWidth="1"/>
    <col min="11013" max="11013" width="11.54296875" style="28"/>
    <col min="11014" max="11014" width="9.54296875" style="28" customWidth="1"/>
    <col min="11015" max="11260" width="11.54296875" style="28"/>
    <col min="11261" max="11261" width="0.453125" style="28" customWidth="1"/>
    <col min="11262" max="11262" width="2.54296875" style="28" customWidth="1"/>
    <col min="11263" max="11263" width="18.54296875" style="28" customWidth="1"/>
    <col min="11264" max="11264" width="1.453125" style="28" customWidth="1"/>
    <col min="11265" max="11265" width="58.54296875" style="28" customWidth="1"/>
    <col min="11266" max="11267" width="11.54296875" style="28"/>
    <col min="11268" max="11268" width="2.453125" style="28" customWidth="1"/>
    <col min="11269" max="11269" width="11.54296875" style="28"/>
    <col min="11270" max="11270" width="9.54296875" style="28" customWidth="1"/>
    <col min="11271" max="11516" width="11.54296875" style="28"/>
    <col min="11517" max="11517" width="0.453125" style="28" customWidth="1"/>
    <col min="11518" max="11518" width="2.54296875" style="28" customWidth="1"/>
    <col min="11519" max="11519" width="18.54296875" style="28" customWidth="1"/>
    <col min="11520" max="11520" width="1.453125" style="28" customWidth="1"/>
    <col min="11521" max="11521" width="58.54296875" style="28" customWidth="1"/>
    <col min="11522" max="11523" width="11.54296875" style="28"/>
    <col min="11524" max="11524" width="2.453125" style="28" customWidth="1"/>
    <col min="11525" max="11525" width="11.54296875" style="28"/>
    <col min="11526" max="11526" width="9.54296875" style="28" customWidth="1"/>
    <col min="11527" max="11772" width="11.54296875" style="28"/>
    <col min="11773" max="11773" width="0.453125" style="28" customWidth="1"/>
    <col min="11774" max="11774" width="2.54296875" style="28" customWidth="1"/>
    <col min="11775" max="11775" width="18.54296875" style="28" customWidth="1"/>
    <col min="11776" max="11776" width="1.453125" style="28" customWidth="1"/>
    <col min="11777" max="11777" width="58.54296875" style="28" customWidth="1"/>
    <col min="11778" max="11779" width="11.54296875" style="28"/>
    <col min="11780" max="11780" width="2.453125" style="28" customWidth="1"/>
    <col min="11781" max="11781" width="11.54296875" style="28"/>
    <col min="11782" max="11782" width="9.54296875" style="28" customWidth="1"/>
    <col min="11783" max="12028" width="11.54296875" style="28"/>
    <col min="12029" max="12029" width="0.453125" style="28" customWidth="1"/>
    <col min="12030" max="12030" width="2.54296875" style="28" customWidth="1"/>
    <col min="12031" max="12031" width="18.54296875" style="28" customWidth="1"/>
    <col min="12032" max="12032" width="1.453125" style="28" customWidth="1"/>
    <col min="12033" max="12033" width="58.54296875" style="28" customWidth="1"/>
    <col min="12034" max="12035" width="11.54296875" style="28"/>
    <col min="12036" max="12036" width="2.453125" style="28" customWidth="1"/>
    <col min="12037" max="12037" width="11.54296875" style="28"/>
    <col min="12038" max="12038" width="9.54296875" style="28" customWidth="1"/>
    <col min="12039" max="12284" width="11.54296875" style="28"/>
    <col min="12285" max="12285" width="0.453125" style="28" customWidth="1"/>
    <col min="12286" max="12286" width="2.54296875" style="28" customWidth="1"/>
    <col min="12287" max="12287" width="18.54296875" style="28" customWidth="1"/>
    <col min="12288" max="12288" width="1.453125" style="28" customWidth="1"/>
    <col min="12289" max="12289" width="58.54296875" style="28" customWidth="1"/>
    <col min="12290" max="12291" width="11.54296875" style="28"/>
    <col min="12292" max="12292" width="2.453125" style="28" customWidth="1"/>
    <col min="12293" max="12293" width="11.54296875" style="28"/>
    <col min="12294" max="12294" width="9.54296875" style="28" customWidth="1"/>
    <col min="12295" max="12540" width="11.54296875" style="28"/>
    <col min="12541" max="12541" width="0.453125" style="28" customWidth="1"/>
    <col min="12542" max="12542" width="2.54296875" style="28" customWidth="1"/>
    <col min="12543" max="12543" width="18.54296875" style="28" customWidth="1"/>
    <col min="12544" max="12544" width="1.453125" style="28" customWidth="1"/>
    <col min="12545" max="12545" width="58.54296875" style="28" customWidth="1"/>
    <col min="12546" max="12547" width="11.54296875" style="28"/>
    <col min="12548" max="12548" width="2.453125" style="28" customWidth="1"/>
    <col min="12549" max="12549" width="11.54296875" style="28"/>
    <col min="12550" max="12550" width="9.54296875" style="28" customWidth="1"/>
    <col min="12551" max="12796" width="11.54296875" style="28"/>
    <col min="12797" max="12797" width="0.453125" style="28" customWidth="1"/>
    <col min="12798" max="12798" width="2.54296875" style="28" customWidth="1"/>
    <col min="12799" max="12799" width="18.54296875" style="28" customWidth="1"/>
    <col min="12800" max="12800" width="1.453125" style="28" customWidth="1"/>
    <col min="12801" max="12801" width="58.54296875" style="28" customWidth="1"/>
    <col min="12802" max="12803" width="11.54296875" style="28"/>
    <col min="12804" max="12804" width="2.453125" style="28" customWidth="1"/>
    <col min="12805" max="12805" width="11.54296875" style="28"/>
    <col min="12806" max="12806" width="9.54296875" style="28" customWidth="1"/>
    <col min="12807" max="13052" width="11.54296875" style="28"/>
    <col min="13053" max="13053" width="0.453125" style="28" customWidth="1"/>
    <col min="13054" max="13054" width="2.54296875" style="28" customWidth="1"/>
    <col min="13055" max="13055" width="18.54296875" style="28" customWidth="1"/>
    <col min="13056" max="13056" width="1.453125" style="28" customWidth="1"/>
    <col min="13057" max="13057" width="58.54296875" style="28" customWidth="1"/>
    <col min="13058" max="13059" width="11.54296875" style="28"/>
    <col min="13060" max="13060" width="2.453125" style="28" customWidth="1"/>
    <col min="13061" max="13061" width="11.54296875" style="28"/>
    <col min="13062" max="13062" width="9.54296875" style="28" customWidth="1"/>
    <col min="13063" max="13308" width="11.54296875" style="28"/>
    <col min="13309" max="13309" width="0.453125" style="28" customWidth="1"/>
    <col min="13310" max="13310" width="2.54296875" style="28" customWidth="1"/>
    <col min="13311" max="13311" width="18.54296875" style="28" customWidth="1"/>
    <col min="13312" max="13312" width="1.453125" style="28" customWidth="1"/>
    <col min="13313" max="13313" width="58.54296875" style="28" customWidth="1"/>
    <col min="13314" max="13315" width="11.54296875" style="28"/>
    <col min="13316" max="13316" width="2.453125" style="28" customWidth="1"/>
    <col min="13317" max="13317" width="11.54296875" style="28"/>
    <col min="13318" max="13318" width="9.54296875" style="28" customWidth="1"/>
    <col min="13319" max="13564" width="11.54296875" style="28"/>
    <col min="13565" max="13565" width="0.453125" style="28" customWidth="1"/>
    <col min="13566" max="13566" width="2.54296875" style="28" customWidth="1"/>
    <col min="13567" max="13567" width="18.54296875" style="28" customWidth="1"/>
    <col min="13568" max="13568" width="1.453125" style="28" customWidth="1"/>
    <col min="13569" max="13569" width="58.54296875" style="28" customWidth="1"/>
    <col min="13570" max="13571" width="11.54296875" style="28"/>
    <col min="13572" max="13572" width="2.453125" style="28" customWidth="1"/>
    <col min="13573" max="13573" width="11.54296875" style="28"/>
    <col min="13574" max="13574" width="9.54296875" style="28" customWidth="1"/>
    <col min="13575" max="13820" width="11.54296875" style="28"/>
    <col min="13821" max="13821" width="0.453125" style="28" customWidth="1"/>
    <col min="13822" max="13822" width="2.54296875" style="28" customWidth="1"/>
    <col min="13823" max="13823" width="18.54296875" style="28" customWidth="1"/>
    <col min="13824" max="13824" width="1.453125" style="28" customWidth="1"/>
    <col min="13825" max="13825" width="58.54296875" style="28" customWidth="1"/>
    <col min="13826" max="13827" width="11.54296875" style="28"/>
    <col min="13828" max="13828" width="2.453125" style="28" customWidth="1"/>
    <col min="13829" max="13829" width="11.54296875" style="28"/>
    <col min="13830" max="13830" width="9.54296875" style="28" customWidth="1"/>
    <col min="13831" max="14076" width="11.54296875" style="28"/>
    <col min="14077" max="14077" width="0.453125" style="28" customWidth="1"/>
    <col min="14078" max="14078" width="2.54296875" style="28" customWidth="1"/>
    <col min="14079" max="14079" width="18.54296875" style="28" customWidth="1"/>
    <col min="14080" max="14080" width="1.453125" style="28" customWidth="1"/>
    <col min="14081" max="14081" width="58.54296875" style="28" customWidth="1"/>
    <col min="14082" max="14083" width="11.54296875" style="28"/>
    <col min="14084" max="14084" width="2.453125" style="28" customWidth="1"/>
    <col min="14085" max="14085" width="11.54296875" style="28"/>
    <col min="14086" max="14086" width="9.54296875" style="28" customWidth="1"/>
    <col min="14087" max="14332" width="11.54296875" style="28"/>
    <col min="14333" max="14333" width="0.453125" style="28" customWidth="1"/>
    <col min="14334" max="14334" width="2.54296875" style="28" customWidth="1"/>
    <col min="14335" max="14335" width="18.54296875" style="28" customWidth="1"/>
    <col min="14336" max="14336" width="1.453125" style="28" customWidth="1"/>
    <col min="14337" max="14337" width="58.54296875" style="28" customWidth="1"/>
    <col min="14338" max="14339" width="11.54296875" style="28"/>
    <col min="14340" max="14340" width="2.453125" style="28" customWidth="1"/>
    <col min="14341" max="14341" width="11.54296875" style="28"/>
    <col min="14342" max="14342" width="9.54296875" style="28" customWidth="1"/>
    <col min="14343" max="14588" width="11.54296875" style="28"/>
    <col min="14589" max="14589" width="0.453125" style="28" customWidth="1"/>
    <col min="14590" max="14590" width="2.54296875" style="28" customWidth="1"/>
    <col min="14591" max="14591" width="18.54296875" style="28" customWidth="1"/>
    <col min="14592" max="14592" width="1.453125" style="28" customWidth="1"/>
    <col min="14593" max="14593" width="58.54296875" style="28" customWidth="1"/>
    <col min="14594" max="14595" width="11.54296875" style="28"/>
    <col min="14596" max="14596" width="2.453125" style="28" customWidth="1"/>
    <col min="14597" max="14597" width="11.54296875" style="28"/>
    <col min="14598" max="14598" width="9.54296875" style="28" customWidth="1"/>
    <col min="14599" max="14844" width="11.54296875" style="28"/>
    <col min="14845" max="14845" width="0.453125" style="28" customWidth="1"/>
    <col min="14846" max="14846" width="2.54296875" style="28" customWidth="1"/>
    <col min="14847" max="14847" width="18.54296875" style="28" customWidth="1"/>
    <col min="14848" max="14848" width="1.453125" style="28" customWidth="1"/>
    <col min="14849" max="14849" width="58.54296875" style="28" customWidth="1"/>
    <col min="14850" max="14851" width="11.54296875" style="28"/>
    <col min="14852" max="14852" width="2.453125" style="28" customWidth="1"/>
    <col min="14853" max="14853" width="11.54296875" style="28"/>
    <col min="14854" max="14854" width="9.54296875" style="28" customWidth="1"/>
    <col min="14855" max="15100" width="11.54296875" style="28"/>
    <col min="15101" max="15101" width="0.453125" style="28" customWidth="1"/>
    <col min="15102" max="15102" width="2.54296875" style="28" customWidth="1"/>
    <col min="15103" max="15103" width="18.54296875" style="28" customWidth="1"/>
    <col min="15104" max="15104" width="1.453125" style="28" customWidth="1"/>
    <col min="15105" max="15105" width="58.54296875" style="28" customWidth="1"/>
    <col min="15106" max="15107" width="11.54296875" style="28"/>
    <col min="15108" max="15108" width="2.453125" style="28" customWidth="1"/>
    <col min="15109" max="15109" width="11.54296875" style="28"/>
    <col min="15110" max="15110" width="9.54296875" style="28" customWidth="1"/>
    <col min="15111" max="15356" width="11.54296875" style="28"/>
    <col min="15357" max="15357" width="0.453125" style="28" customWidth="1"/>
    <col min="15358" max="15358" width="2.54296875" style="28" customWidth="1"/>
    <col min="15359" max="15359" width="18.54296875" style="28" customWidth="1"/>
    <col min="15360" max="15360" width="1.453125" style="28" customWidth="1"/>
    <col min="15361" max="15361" width="58.54296875" style="28" customWidth="1"/>
    <col min="15362" max="15363" width="11.54296875" style="28"/>
    <col min="15364" max="15364" width="2.453125" style="28" customWidth="1"/>
    <col min="15365" max="15365" width="11.54296875" style="28"/>
    <col min="15366" max="15366" width="9.54296875" style="28" customWidth="1"/>
    <col min="15367" max="15612" width="11.54296875" style="28"/>
    <col min="15613" max="15613" width="0.453125" style="28" customWidth="1"/>
    <col min="15614" max="15614" width="2.54296875" style="28" customWidth="1"/>
    <col min="15615" max="15615" width="18.54296875" style="28" customWidth="1"/>
    <col min="15616" max="15616" width="1.453125" style="28" customWidth="1"/>
    <col min="15617" max="15617" width="58.54296875" style="28" customWidth="1"/>
    <col min="15618" max="15619" width="11.54296875" style="28"/>
    <col min="15620" max="15620" width="2.453125" style="28" customWidth="1"/>
    <col min="15621" max="15621" width="11.54296875" style="28"/>
    <col min="15622" max="15622" width="9.54296875" style="28" customWidth="1"/>
    <col min="15623" max="15868" width="11.54296875" style="28"/>
    <col min="15869" max="15869" width="0.453125" style="28" customWidth="1"/>
    <col min="15870" max="15870" width="2.54296875" style="28" customWidth="1"/>
    <col min="15871" max="15871" width="18.54296875" style="28" customWidth="1"/>
    <col min="15872" max="15872" width="1.453125" style="28" customWidth="1"/>
    <col min="15873" max="15873" width="58.54296875" style="28" customWidth="1"/>
    <col min="15874" max="15875" width="11.54296875" style="28"/>
    <col min="15876" max="15876" width="2.453125" style="28" customWidth="1"/>
    <col min="15877" max="15877" width="11.54296875" style="28"/>
    <col min="15878" max="15878" width="9.54296875" style="28" customWidth="1"/>
    <col min="15879" max="16124" width="11.54296875" style="28"/>
    <col min="16125" max="16125" width="0.453125" style="28" customWidth="1"/>
    <col min="16126" max="16126" width="2.54296875" style="28" customWidth="1"/>
    <col min="16127" max="16127" width="18.54296875" style="28" customWidth="1"/>
    <col min="16128" max="16128" width="1.453125" style="28" customWidth="1"/>
    <col min="16129" max="16129" width="58.54296875" style="28" customWidth="1"/>
    <col min="16130" max="16131" width="11.54296875" style="28"/>
    <col min="16132" max="16132" width="2.453125" style="28" customWidth="1"/>
    <col min="16133" max="16133" width="11.54296875" style="28"/>
    <col min="16134" max="16134" width="9.54296875" style="28" customWidth="1"/>
    <col min="16135" max="16384" width="11.5429687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Febrero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0" t="s">
        <v>120</v>
      </c>
      <c r="D7" s="37"/>
      <c r="E7" s="41"/>
    </row>
    <row r="8" spans="2:6" s="31" customFormat="1" ht="12.75" customHeight="1">
      <c r="B8" s="39"/>
      <c r="C8" s="260"/>
      <c r="D8" s="37"/>
      <c r="E8" s="41"/>
    </row>
    <row r="9" spans="2:6" s="31" customFormat="1" ht="12.75" customHeight="1">
      <c r="B9" s="39"/>
      <c r="C9" s="260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/>
  </sheetViews>
  <sheetFormatPr baseColWidth="10" defaultColWidth="11.453125" defaultRowHeight="12.5"/>
  <cols>
    <col min="1" max="1" width="2.7265625" style="3" customWidth="1"/>
    <col min="2" max="2" width="23.7265625" style="3" customWidth="1"/>
    <col min="3" max="3" width="1.26953125" style="3" customWidth="1"/>
    <col min="4" max="4" width="105.7265625" style="3" customWidth="1"/>
    <col min="5" max="5" width="11.453125" style="198"/>
    <col min="6" max="6" width="7.7265625" style="3" bestFit="1" customWidth="1"/>
    <col min="7" max="7" width="11.453125" style="187"/>
    <col min="8" max="8" width="15.7265625" style="187" customWidth="1"/>
    <col min="9" max="16384" width="11.453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Febrero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0" t="s">
        <v>125</v>
      </c>
      <c r="C7" s="190"/>
      <c r="D7" s="193"/>
      <c r="E7" s="185"/>
      <c r="F7" s="194"/>
    </row>
    <row r="8" spans="1:13" ht="12.75" customHeight="1">
      <c r="A8" s="186"/>
      <c r="B8" s="260"/>
      <c r="C8" s="190"/>
      <c r="D8" s="193"/>
      <c r="E8" s="185"/>
      <c r="F8" s="194"/>
    </row>
    <row r="9" spans="1:13">
      <c r="A9" s="187"/>
      <c r="B9" s="260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showRowColHeaders="0" workbookViewId="0">
      <selection activeCell="O12" sqref="O12"/>
    </sheetView>
  </sheetViews>
  <sheetFormatPr baseColWidth="10" defaultRowHeight="12.5"/>
  <cols>
    <col min="1" max="1" width="0.453125" style="54" customWidth="1"/>
    <col min="2" max="2" width="2.54296875" style="54" customWidth="1"/>
    <col min="3" max="3" width="23.54296875" style="54" customWidth="1"/>
    <col min="4" max="4" width="1.453125" style="54" customWidth="1"/>
    <col min="5" max="5" width="26.7265625" style="206" customWidth="1"/>
    <col min="6" max="6" width="26.7265625" style="213" customWidth="1"/>
    <col min="7" max="8" width="11.453125" style="206"/>
    <col min="9" max="12" width="11.54296875" style="206" bestFit="1" customWidth="1"/>
    <col min="13" max="13" width="12.453125" style="206" bestFit="1" customWidth="1"/>
    <col min="14" max="14" width="11.54296875" style="206" bestFit="1" customWidth="1"/>
    <col min="15" max="241" width="11.453125" style="206"/>
    <col min="242" max="242" width="0.453125" style="206" customWidth="1"/>
    <col min="243" max="243" width="2.54296875" style="206" customWidth="1"/>
    <col min="244" max="244" width="15.453125" style="206" customWidth="1"/>
    <col min="245" max="245" width="1.453125" style="206" customWidth="1"/>
    <col min="246" max="246" width="27.54296875" style="206" customWidth="1"/>
    <col min="247" max="247" width="6.54296875" style="206" customWidth="1"/>
    <col min="248" max="248" width="1.54296875" style="206" customWidth="1"/>
    <col min="249" max="249" width="10.54296875" style="206" customWidth="1"/>
    <col min="250" max="250" width="5.54296875" style="206" customWidth="1"/>
    <col min="251" max="251" width="1.54296875" style="206" customWidth="1"/>
    <col min="252" max="252" width="10.54296875" style="206" customWidth="1"/>
    <col min="253" max="253" width="6.54296875" style="206" customWidth="1"/>
    <col min="254" max="254" width="1.54296875" style="206" customWidth="1"/>
    <col min="255" max="255" width="10.54296875" style="206" customWidth="1"/>
    <col min="256" max="256" width="9.54296875" style="206" customWidth="1"/>
    <col min="257" max="257" width="13.453125" style="206" bestFit="1" customWidth="1"/>
    <col min="258" max="258" width="7.54296875" style="206" customWidth="1"/>
    <col min="259" max="259" width="11.453125" style="206"/>
    <col min="260" max="260" width="13.453125" style="206" bestFit="1" customWidth="1"/>
    <col min="261" max="497" width="11.453125" style="206"/>
    <col min="498" max="498" width="0.453125" style="206" customWidth="1"/>
    <col min="499" max="499" width="2.54296875" style="206" customWidth="1"/>
    <col min="500" max="500" width="15.453125" style="206" customWidth="1"/>
    <col min="501" max="501" width="1.453125" style="206" customWidth="1"/>
    <col min="502" max="502" width="27.54296875" style="206" customWidth="1"/>
    <col min="503" max="503" width="6.54296875" style="206" customWidth="1"/>
    <col min="504" max="504" width="1.54296875" style="206" customWidth="1"/>
    <col min="505" max="505" width="10.54296875" style="206" customWidth="1"/>
    <col min="506" max="506" width="5.54296875" style="206" customWidth="1"/>
    <col min="507" max="507" width="1.54296875" style="206" customWidth="1"/>
    <col min="508" max="508" width="10.54296875" style="206" customWidth="1"/>
    <col min="509" max="509" width="6.54296875" style="206" customWidth="1"/>
    <col min="510" max="510" width="1.54296875" style="206" customWidth="1"/>
    <col min="511" max="511" width="10.54296875" style="206" customWidth="1"/>
    <col min="512" max="512" width="9.54296875" style="206" customWidth="1"/>
    <col min="513" max="513" width="13.453125" style="206" bestFit="1" customWidth="1"/>
    <col min="514" max="514" width="7.54296875" style="206" customWidth="1"/>
    <col min="515" max="515" width="11.453125" style="206"/>
    <col min="516" max="516" width="13.453125" style="206" bestFit="1" customWidth="1"/>
    <col min="517" max="753" width="11.453125" style="206"/>
    <col min="754" max="754" width="0.453125" style="206" customWidth="1"/>
    <col min="755" max="755" width="2.54296875" style="206" customWidth="1"/>
    <col min="756" max="756" width="15.453125" style="206" customWidth="1"/>
    <col min="757" max="757" width="1.453125" style="206" customWidth="1"/>
    <col min="758" max="758" width="27.54296875" style="206" customWidth="1"/>
    <col min="759" max="759" width="6.54296875" style="206" customWidth="1"/>
    <col min="760" max="760" width="1.54296875" style="206" customWidth="1"/>
    <col min="761" max="761" width="10.54296875" style="206" customWidth="1"/>
    <col min="762" max="762" width="5.54296875" style="206" customWidth="1"/>
    <col min="763" max="763" width="1.54296875" style="206" customWidth="1"/>
    <col min="764" max="764" width="10.54296875" style="206" customWidth="1"/>
    <col min="765" max="765" width="6.54296875" style="206" customWidth="1"/>
    <col min="766" max="766" width="1.54296875" style="206" customWidth="1"/>
    <col min="767" max="767" width="10.54296875" style="206" customWidth="1"/>
    <col min="768" max="768" width="9.54296875" style="206" customWidth="1"/>
    <col min="769" max="769" width="13.453125" style="206" bestFit="1" customWidth="1"/>
    <col min="770" max="770" width="7.54296875" style="206" customWidth="1"/>
    <col min="771" max="771" width="11.453125" style="206"/>
    <col min="772" max="772" width="13.453125" style="206" bestFit="1" customWidth="1"/>
    <col min="773" max="1009" width="11.453125" style="206"/>
    <col min="1010" max="1010" width="0.453125" style="206" customWidth="1"/>
    <col min="1011" max="1011" width="2.54296875" style="206" customWidth="1"/>
    <col min="1012" max="1012" width="15.453125" style="206" customWidth="1"/>
    <col min="1013" max="1013" width="1.453125" style="206" customWidth="1"/>
    <col min="1014" max="1014" width="27.54296875" style="206" customWidth="1"/>
    <col min="1015" max="1015" width="6.54296875" style="206" customWidth="1"/>
    <col min="1016" max="1016" width="1.54296875" style="206" customWidth="1"/>
    <col min="1017" max="1017" width="10.54296875" style="206" customWidth="1"/>
    <col min="1018" max="1018" width="5.54296875" style="206" customWidth="1"/>
    <col min="1019" max="1019" width="1.54296875" style="206" customWidth="1"/>
    <col min="1020" max="1020" width="10.54296875" style="206" customWidth="1"/>
    <col min="1021" max="1021" width="6.54296875" style="206" customWidth="1"/>
    <col min="1022" max="1022" width="1.54296875" style="206" customWidth="1"/>
    <col min="1023" max="1023" width="10.54296875" style="206" customWidth="1"/>
    <col min="1024" max="1024" width="9.54296875" style="206" customWidth="1"/>
    <col min="1025" max="1025" width="13.453125" style="206" bestFit="1" customWidth="1"/>
    <col min="1026" max="1026" width="7.54296875" style="206" customWidth="1"/>
    <col min="1027" max="1027" width="11.453125" style="206"/>
    <col min="1028" max="1028" width="13.453125" style="206" bestFit="1" customWidth="1"/>
    <col min="1029" max="1265" width="11.453125" style="206"/>
    <col min="1266" max="1266" width="0.453125" style="206" customWidth="1"/>
    <col min="1267" max="1267" width="2.54296875" style="206" customWidth="1"/>
    <col min="1268" max="1268" width="15.453125" style="206" customWidth="1"/>
    <col min="1269" max="1269" width="1.453125" style="206" customWidth="1"/>
    <col min="1270" max="1270" width="27.54296875" style="206" customWidth="1"/>
    <col min="1271" max="1271" width="6.54296875" style="206" customWidth="1"/>
    <col min="1272" max="1272" width="1.54296875" style="206" customWidth="1"/>
    <col min="1273" max="1273" width="10.54296875" style="206" customWidth="1"/>
    <col min="1274" max="1274" width="5.54296875" style="206" customWidth="1"/>
    <col min="1275" max="1275" width="1.54296875" style="206" customWidth="1"/>
    <col min="1276" max="1276" width="10.54296875" style="206" customWidth="1"/>
    <col min="1277" max="1277" width="6.54296875" style="206" customWidth="1"/>
    <col min="1278" max="1278" width="1.54296875" style="206" customWidth="1"/>
    <col min="1279" max="1279" width="10.54296875" style="206" customWidth="1"/>
    <col min="1280" max="1280" width="9.54296875" style="206" customWidth="1"/>
    <col min="1281" max="1281" width="13.453125" style="206" bestFit="1" customWidth="1"/>
    <col min="1282" max="1282" width="7.54296875" style="206" customWidth="1"/>
    <col min="1283" max="1283" width="11.453125" style="206"/>
    <col min="1284" max="1284" width="13.453125" style="206" bestFit="1" customWidth="1"/>
    <col min="1285" max="1521" width="11.453125" style="206"/>
    <col min="1522" max="1522" width="0.453125" style="206" customWidth="1"/>
    <col min="1523" max="1523" width="2.54296875" style="206" customWidth="1"/>
    <col min="1524" max="1524" width="15.453125" style="206" customWidth="1"/>
    <col min="1525" max="1525" width="1.453125" style="206" customWidth="1"/>
    <col min="1526" max="1526" width="27.54296875" style="206" customWidth="1"/>
    <col min="1527" max="1527" width="6.54296875" style="206" customWidth="1"/>
    <col min="1528" max="1528" width="1.54296875" style="206" customWidth="1"/>
    <col min="1529" max="1529" width="10.54296875" style="206" customWidth="1"/>
    <col min="1530" max="1530" width="5.54296875" style="206" customWidth="1"/>
    <col min="1531" max="1531" width="1.54296875" style="206" customWidth="1"/>
    <col min="1532" max="1532" width="10.54296875" style="206" customWidth="1"/>
    <col min="1533" max="1533" width="6.54296875" style="206" customWidth="1"/>
    <col min="1534" max="1534" width="1.54296875" style="206" customWidth="1"/>
    <col min="1535" max="1535" width="10.54296875" style="206" customWidth="1"/>
    <col min="1536" max="1536" width="9.54296875" style="206" customWidth="1"/>
    <col min="1537" max="1537" width="13.453125" style="206" bestFit="1" customWidth="1"/>
    <col min="1538" max="1538" width="7.54296875" style="206" customWidth="1"/>
    <col min="1539" max="1539" width="11.453125" style="206"/>
    <col min="1540" max="1540" width="13.453125" style="206" bestFit="1" customWidth="1"/>
    <col min="1541" max="1777" width="11.453125" style="206"/>
    <col min="1778" max="1778" width="0.453125" style="206" customWidth="1"/>
    <col min="1779" max="1779" width="2.54296875" style="206" customWidth="1"/>
    <col min="1780" max="1780" width="15.453125" style="206" customWidth="1"/>
    <col min="1781" max="1781" width="1.453125" style="206" customWidth="1"/>
    <col min="1782" max="1782" width="27.54296875" style="206" customWidth="1"/>
    <col min="1783" max="1783" width="6.54296875" style="206" customWidth="1"/>
    <col min="1784" max="1784" width="1.54296875" style="206" customWidth="1"/>
    <col min="1785" max="1785" width="10.54296875" style="206" customWidth="1"/>
    <col min="1786" max="1786" width="5.54296875" style="206" customWidth="1"/>
    <col min="1787" max="1787" width="1.54296875" style="206" customWidth="1"/>
    <col min="1788" max="1788" width="10.54296875" style="206" customWidth="1"/>
    <col min="1789" max="1789" width="6.54296875" style="206" customWidth="1"/>
    <col min="1790" max="1790" width="1.54296875" style="206" customWidth="1"/>
    <col min="1791" max="1791" width="10.54296875" style="206" customWidth="1"/>
    <col min="1792" max="1792" width="9.54296875" style="206" customWidth="1"/>
    <col min="1793" max="1793" width="13.453125" style="206" bestFit="1" customWidth="1"/>
    <col min="1794" max="1794" width="7.54296875" style="206" customWidth="1"/>
    <col min="1795" max="1795" width="11.453125" style="206"/>
    <col min="1796" max="1796" width="13.453125" style="206" bestFit="1" customWidth="1"/>
    <col min="1797" max="2033" width="11.453125" style="206"/>
    <col min="2034" max="2034" width="0.453125" style="206" customWidth="1"/>
    <col min="2035" max="2035" width="2.54296875" style="206" customWidth="1"/>
    <col min="2036" max="2036" width="15.453125" style="206" customWidth="1"/>
    <col min="2037" max="2037" width="1.453125" style="206" customWidth="1"/>
    <col min="2038" max="2038" width="27.54296875" style="206" customWidth="1"/>
    <col min="2039" max="2039" width="6.54296875" style="206" customWidth="1"/>
    <col min="2040" max="2040" width="1.54296875" style="206" customWidth="1"/>
    <col min="2041" max="2041" width="10.54296875" style="206" customWidth="1"/>
    <col min="2042" max="2042" width="5.54296875" style="206" customWidth="1"/>
    <col min="2043" max="2043" width="1.54296875" style="206" customWidth="1"/>
    <col min="2044" max="2044" width="10.54296875" style="206" customWidth="1"/>
    <col min="2045" max="2045" width="6.54296875" style="206" customWidth="1"/>
    <col min="2046" max="2046" width="1.54296875" style="206" customWidth="1"/>
    <col min="2047" max="2047" width="10.54296875" style="206" customWidth="1"/>
    <col min="2048" max="2048" width="9.54296875" style="206" customWidth="1"/>
    <col min="2049" max="2049" width="13.453125" style="206" bestFit="1" customWidth="1"/>
    <col min="2050" max="2050" width="7.54296875" style="206" customWidth="1"/>
    <col min="2051" max="2051" width="11.453125" style="206"/>
    <col min="2052" max="2052" width="13.453125" style="206" bestFit="1" customWidth="1"/>
    <col min="2053" max="2289" width="11.453125" style="206"/>
    <col min="2290" max="2290" width="0.453125" style="206" customWidth="1"/>
    <col min="2291" max="2291" width="2.54296875" style="206" customWidth="1"/>
    <col min="2292" max="2292" width="15.453125" style="206" customWidth="1"/>
    <col min="2293" max="2293" width="1.453125" style="206" customWidth="1"/>
    <col min="2294" max="2294" width="27.54296875" style="206" customWidth="1"/>
    <col min="2295" max="2295" width="6.54296875" style="206" customWidth="1"/>
    <col min="2296" max="2296" width="1.54296875" style="206" customWidth="1"/>
    <col min="2297" max="2297" width="10.54296875" style="206" customWidth="1"/>
    <col min="2298" max="2298" width="5.54296875" style="206" customWidth="1"/>
    <col min="2299" max="2299" width="1.54296875" style="206" customWidth="1"/>
    <col min="2300" max="2300" width="10.54296875" style="206" customWidth="1"/>
    <col min="2301" max="2301" width="6.54296875" style="206" customWidth="1"/>
    <col min="2302" max="2302" width="1.54296875" style="206" customWidth="1"/>
    <col min="2303" max="2303" width="10.54296875" style="206" customWidth="1"/>
    <col min="2304" max="2304" width="9.54296875" style="206" customWidth="1"/>
    <col min="2305" max="2305" width="13.453125" style="206" bestFit="1" customWidth="1"/>
    <col min="2306" max="2306" width="7.54296875" style="206" customWidth="1"/>
    <col min="2307" max="2307" width="11.453125" style="206"/>
    <col min="2308" max="2308" width="13.453125" style="206" bestFit="1" customWidth="1"/>
    <col min="2309" max="2545" width="11.453125" style="206"/>
    <col min="2546" max="2546" width="0.453125" style="206" customWidth="1"/>
    <col min="2547" max="2547" width="2.54296875" style="206" customWidth="1"/>
    <col min="2548" max="2548" width="15.453125" style="206" customWidth="1"/>
    <col min="2549" max="2549" width="1.453125" style="206" customWidth="1"/>
    <col min="2550" max="2550" width="27.54296875" style="206" customWidth="1"/>
    <col min="2551" max="2551" width="6.54296875" style="206" customWidth="1"/>
    <col min="2552" max="2552" width="1.54296875" style="206" customWidth="1"/>
    <col min="2553" max="2553" width="10.54296875" style="206" customWidth="1"/>
    <col min="2554" max="2554" width="5.54296875" style="206" customWidth="1"/>
    <col min="2555" max="2555" width="1.54296875" style="206" customWidth="1"/>
    <col min="2556" max="2556" width="10.54296875" style="206" customWidth="1"/>
    <col min="2557" max="2557" width="6.54296875" style="206" customWidth="1"/>
    <col min="2558" max="2558" width="1.54296875" style="206" customWidth="1"/>
    <col min="2559" max="2559" width="10.54296875" style="206" customWidth="1"/>
    <col min="2560" max="2560" width="9.54296875" style="206" customWidth="1"/>
    <col min="2561" max="2561" width="13.453125" style="206" bestFit="1" customWidth="1"/>
    <col min="2562" max="2562" width="7.54296875" style="206" customWidth="1"/>
    <col min="2563" max="2563" width="11.453125" style="206"/>
    <col min="2564" max="2564" width="13.453125" style="206" bestFit="1" customWidth="1"/>
    <col min="2565" max="2801" width="11.453125" style="206"/>
    <col min="2802" max="2802" width="0.453125" style="206" customWidth="1"/>
    <col min="2803" max="2803" width="2.54296875" style="206" customWidth="1"/>
    <col min="2804" max="2804" width="15.453125" style="206" customWidth="1"/>
    <col min="2805" max="2805" width="1.453125" style="206" customWidth="1"/>
    <col min="2806" max="2806" width="27.54296875" style="206" customWidth="1"/>
    <col min="2807" max="2807" width="6.54296875" style="206" customWidth="1"/>
    <col min="2808" max="2808" width="1.54296875" style="206" customWidth="1"/>
    <col min="2809" max="2809" width="10.54296875" style="206" customWidth="1"/>
    <col min="2810" max="2810" width="5.54296875" style="206" customWidth="1"/>
    <col min="2811" max="2811" width="1.54296875" style="206" customWidth="1"/>
    <col min="2812" max="2812" width="10.54296875" style="206" customWidth="1"/>
    <col min="2813" max="2813" width="6.54296875" style="206" customWidth="1"/>
    <col min="2814" max="2814" width="1.54296875" style="206" customWidth="1"/>
    <col min="2815" max="2815" width="10.54296875" style="206" customWidth="1"/>
    <col min="2816" max="2816" width="9.54296875" style="206" customWidth="1"/>
    <col min="2817" max="2817" width="13.453125" style="206" bestFit="1" customWidth="1"/>
    <col min="2818" max="2818" width="7.54296875" style="206" customWidth="1"/>
    <col min="2819" max="2819" width="11.453125" style="206"/>
    <col min="2820" max="2820" width="13.453125" style="206" bestFit="1" customWidth="1"/>
    <col min="2821" max="3057" width="11.453125" style="206"/>
    <col min="3058" max="3058" width="0.453125" style="206" customWidth="1"/>
    <col min="3059" max="3059" width="2.54296875" style="206" customWidth="1"/>
    <col min="3060" max="3060" width="15.453125" style="206" customWidth="1"/>
    <col min="3061" max="3061" width="1.453125" style="206" customWidth="1"/>
    <col min="3062" max="3062" width="27.54296875" style="206" customWidth="1"/>
    <col min="3063" max="3063" width="6.54296875" style="206" customWidth="1"/>
    <col min="3064" max="3064" width="1.54296875" style="206" customWidth="1"/>
    <col min="3065" max="3065" width="10.54296875" style="206" customWidth="1"/>
    <col min="3066" max="3066" width="5.54296875" style="206" customWidth="1"/>
    <col min="3067" max="3067" width="1.54296875" style="206" customWidth="1"/>
    <col min="3068" max="3068" width="10.54296875" style="206" customWidth="1"/>
    <col min="3069" max="3069" width="6.54296875" style="206" customWidth="1"/>
    <col min="3070" max="3070" width="1.54296875" style="206" customWidth="1"/>
    <col min="3071" max="3071" width="10.54296875" style="206" customWidth="1"/>
    <col min="3072" max="3072" width="9.54296875" style="206" customWidth="1"/>
    <col min="3073" max="3073" width="13.453125" style="206" bestFit="1" customWidth="1"/>
    <col min="3074" max="3074" width="7.54296875" style="206" customWidth="1"/>
    <col min="3075" max="3075" width="11.453125" style="206"/>
    <col min="3076" max="3076" width="13.453125" style="206" bestFit="1" customWidth="1"/>
    <col min="3077" max="3313" width="11.453125" style="206"/>
    <col min="3314" max="3314" width="0.453125" style="206" customWidth="1"/>
    <col min="3315" max="3315" width="2.54296875" style="206" customWidth="1"/>
    <col min="3316" max="3316" width="15.453125" style="206" customWidth="1"/>
    <col min="3317" max="3317" width="1.453125" style="206" customWidth="1"/>
    <col min="3318" max="3318" width="27.54296875" style="206" customWidth="1"/>
    <col min="3319" max="3319" width="6.54296875" style="206" customWidth="1"/>
    <col min="3320" max="3320" width="1.54296875" style="206" customWidth="1"/>
    <col min="3321" max="3321" width="10.54296875" style="206" customWidth="1"/>
    <col min="3322" max="3322" width="5.54296875" style="206" customWidth="1"/>
    <col min="3323" max="3323" width="1.54296875" style="206" customWidth="1"/>
    <col min="3324" max="3324" width="10.54296875" style="206" customWidth="1"/>
    <col min="3325" max="3325" width="6.54296875" style="206" customWidth="1"/>
    <col min="3326" max="3326" width="1.54296875" style="206" customWidth="1"/>
    <col min="3327" max="3327" width="10.54296875" style="206" customWidth="1"/>
    <col min="3328" max="3328" width="9.54296875" style="206" customWidth="1"/>
    <col min="3329" max="3329" width="13.453125" style="206" bestFit="1" customWidth="1"/>
    <col min="3330" max="3330" width="7.54296875" style="206" customWidth="1"/>
    <col min="3331" max="3331" width="11.453125" style="206"/>
    <col min="3332" max="3332" width="13.453125" style="206" bestFit="1" customWidth="1"/>
    <col min="3333" max="3569" width="11.453125" style="206"/>
    <col min="3570" max="3570" width="0.453125" style="206" customWidth="1"/>
    <col min="3571" max="3571" width="2.54296875" style="206" customWidth="1"/>
    <col min="3572" max="3572" width="15.453125" style="206" customWidth="1"/>
    <col min="3573" max="3573" width="1.453125" style="206" customWidth="1"/>
    <col min="3574" max="3574" width="27.54296875" style="206" customWidth="1"/>
    <col min="3575" max="3575" width="6.54296875" style="206" customWidth="1"/>
    <col min="3576" max="3576" width="1.54296875" style="206" customWidth="1"/>
    <col min="3577" max="3577" width="10.54296875" style="206" customWidth="1"/>
    <col min="3578" max="3578" width="5.54296875" style="206" customWidth="1"/>
    <col min="3579" max="3579" width="1.54296875" style="206" customWidth="1"/>
    <col min="3580" max="3580" width="10.54296875" style="206" customWidth="1"/>
    <col min="3581" max="3581" width="6.54296875" style="206" customWidth="1"/>
    <col min="3582" max="3582" width="1.54296875" style="206" customWidth="1"/>
    <col min="3583" max="3583" width="10.54296875" style="206" customWidth="1"/>
    <col min="3584" max="3584" width="9.54296875" style="206" customWidth="1"/>
    <col min="3585" max="3585" width="13.453125" style="206" bestFit="1" customWidth="1"/>
    <col min="3586" max="3586" width="7.54296875" style="206" customWidth="1"/>
    <col min="3587" max="3587" width="11.453125" style="206"/>
    <col min="3588" max="3588" width="13.453125" style="206" bestFit="1" customWidth="1"/>
    <col min="3589" max="3825" width="11.453125" style="206"/>
    <col min="3826" max="3826" width="0.453125" style="206" customWidth="1"/>
    <col min="3827" max="3827" width="2.54296875" style="206" customWidth="1"/>
    <col min="3828" max="3828" width="15.453125" style="206" customWidth="1"/>
    <col min="3829" max="3829" width="1.453125" style="206" customWidth="1"/>
    <col min="3830" max="3830" width="27.54296875" style="206" customWidth="1"/>
    <col min="3831" max="3831" width="6.54296875" style="206" customWidth="1"/>
    <col min="3832" max="3832" width="1.54296875" style="206" customWidth="1"/>
    <col min="3833" max="3833" width="10.54296875" style="206" customWidth="1"/>
    <col min="3834" max="3834" width="5.54296875" style="206" customWidth="1"/>
    <col min="3835" max="3835" width="1.54296875" style="206" customWidth="1"/>
    <col min="3836" max="3836" width="10.54296875" style="206" customWidth="1"/>
    <col min="3837" max="3837" width="6.54296875" style="206" customWidth="1"/>
    <col min="3838" max="3838" width="1.54296875" style="206" customWidth="1"/>
    <col min="3839" max="3839" width="10.54296875" style="206" customWidth="1"/>
    <col min="3840" max="3840" width="9.54296875" style="206" customWidth="1"/>
    <col min="3841" max="3841" width="13.453125" style="206" bestFit="1" customWidth="1"/>
    <col min="3842" max="3842" width="7.54296875" style="206" customWidth="1"/>
    <col min="3843" max="3843" width="11.453125" style="206"/>
    <col min="3844" max="3844" width="13.453125" style="206" bestFit="1" customWidth="1"/>
    <col min="3845" max="4081" width="11.453125" style="206"/>
    <col min="4082" max="4082" width="0.453125" style="206" customWidth="1"/>
    <col min="4083" max="4083" width="2.54296875" style="206" customWidth="1"/>
    <col min="4084" max="4084" width="15.453125" style="206" customWidth="1"/>
    <col min="4085" max="4085" width="1.453125" style="206" customWidth="1"/>
    <col min="4086" max="4086" width="27.54296875" style="206" customWidth="1"/>
    <col min="4087" max="4087" width="6.54296875" style="206" customWidth="1"/>
    <col min="4088" max="4088" width="1.54296875" style="206" customWidth="1"/>
    <col min="4089" max="4089" width="10.54296875" style="206" customWidth="1"/>
    <col min="4090" max="4090" width="5.54296875" style="206" customWidth="1"/>
    <col min="4091" max="4091" width="1.54296875" style="206" customWidth="1"/>
    <col min="4092" max="4092" width="10.54296875" style="206" customWidth="1"/>
    <col min="4093" max="4093" width="6.54296875" style="206" customWidth="1"/>
    <col min="4094" max="4094" width="1.54296875" style="206" customWidth="1"/>
    <col min="4095" max="4095" width="10.54296875" style="206" customWidth="1"/>
    <col min="4096" max="4096" width="9.54296875" style="206" customWidth="1"/>
    <col min="4097" max="4097" width="13.453125" style="206" bestFit="1" customWidth="1"/>
    <col min="4098" max="4098" width="7.54296875" style="206" customWidth="1"/>
    <col min="4099" max="4099" width="11.453125" style="206"/>
    <col min="4100" max="4100" width="13.453125" style="206" bestFit="1" customWidth="1"/>
    <col min="4101" max="4337" width="11.453125" style="206"/>
    <col min="4338" max="4338" width="0.453125" style="206" customWidth="1"/>
    <col min="4339" max="4339" width="2.54296875" style="206" customWidth="1"/>
    <col min="4340" max="4340" width="15.453125" style="206" customWidth="1"/>
    <col min="4341" max="4341" width="1.453125" style="206" customWidth="1"/>
    <col min="4342" max="4342" width="27.54296875" style="206" customWidth="1"/>
    <col min="4343" max="4343" width="6.54296875" style="206" customWidth="1"/>
    <col min="4344" max="4344" width="1.54296875" style="206" customWidth="1"/>
    <col min="4345" max="4345" width="10.54296875" style="206" customWidth="1"/>
    <col min="4346" max="4346" width="5.54296875" style="206" customWidth="1"/>
    <col min="4347" max="4347" width="1.54296875" style="206" customWidth="1"/>
    <col min="4348" max="4348" width="10.54296875" style="206" customWidth="1"/>
    <col min="4349" max="4349" width="6.54296875" style="206" customWidth="1"/>
    <col min="4350" max="4350" width="1.54296875" style="206" customWidth="1"/>
    <col min="4351" max="4351" width="10.54296875" style="206" customWidth="1"/>
    <col min="4352" max="4352" width="9.54296875" style="206" customWidth="1"/>
    <col min="4353" max="4353" width="13.453125" style="206" bestFit="1" customWidth="1"/>
    <col min="4354" max="4354" width="7.54296875" style="206" customWidth="1"/>
    <col min="4355" max="4355" width="11.453125" style="206"/>
    <col min="4356" max="4356" width="13.453125" style="206" bestFit="1" customWidth="1"/>
    <col min="4357" max="4593" width="11.453125" style="206"/>
    <col min="4594" max="4594" width="0.453125" style="206" customWidth="1"/>
    <col min="4595" max="4595" width="2.54296875" style="206" customWidth="1"/>
    <col min="4596" max="4596" width="15.453125" style="206" customWidth="1"/>
    <col min="4597" max="4597" width="1.453125" style="206" customWidth="1"/>
    <col min="4598" max="4598" width="27.54296875" style="206" customWidth="1"/>
    <col min="4599" max="4599" width="6.54296875" style="206" customWidth="1"/>
    <col min="4600" max="4600" width="1.54296875" style="206" customWidth="1"/>
    <col min="4601" max="4601" width="10.54296875" style="206" customWidth="1"/>
    <col min="4602" max="4602" width="5.54296875" style="206" customWidth="1"/>
    <col min="4603" max="4603" width="1.54296875" style="206" customWidth="1"/>
    <col min="4604" max="4604" width="10.54296875" style="206" customWidth="1"/>
    <col min="4605" max="4605" width="6.54296875" style="206" customWidth="1"/>
    <col min="4606" max="4606" width="1.54296875" style="206" customWidth="1"/>
    <col min="4607" max="4607" width="10.54296875" style="206" customWidth="1"/>
    <col min="4608" max="4608" width="9.54296875" style="206" customWidth="1"/>
    <col min="4609" max="4609" width="13.453125" style="206" bestFit="1" customWidth="1"/>
    <col min="4610" max="4610" width="7.54296875" style="206" customWidth="1"/>
    <col min="4611" max="4611" width="11.453125" style="206"/>
    <col min="4612" max="4612" width="13.453125" style="206" bestFit="1" customWidth="1"/>
    <col min="4613" max="4849" width="11.453125" style="206"/>
    <col min="4850" max="4850" width="0.453125" style="206" customWidth="1"/>
    <col min="4851" max="4851" width="2.54296875" style="206" customWidth="1"/>
    <col min="4852" max="4852" width="15.453125" style="206" customWidth="1"/>
    <col min="4853" max="4853" width="1.453125" style="206" customWidth="1"/>
    <col min="4854" max="4854" width="27.54296875" style="206" customWidth="1"/>
    <col min="4855" max="4855" width="6.54296875" style="206" customWidth="1"/>
    <col min="4856" max="4856" width="1.54296875" style="206" customWidth="1"/>
    <col min="4857" max="4857" width="10.54296875" style="206" customWidth="1"/>
    <col min="4858" max="4858" width="5.54296875" style="206" customWidth="1"/>
    <col min="4859" max="4859" width="1.54296875" style="206" customWidth="1"/>
    <col min="4860" max="4860" width="10.54296875" style="206" customWidth="1"/>
    <col min="4861" max="4861" width="6.54296875" style="206" customWidth="1"/>
    <col min="4862" max="4862" width="1.54296875" style="206" customWidth="1"/>
    <col min="4863" max="4863" width="10.54296875" style="206" customWidth="1"/>
    <col min="4864" max="4864" width="9.54296875" style="206" customWidth="1"/>
    <col min="4865" max="4865" width="13.453125" style="206" bestFit="1" customWidth="1"/>
    <col min="4866" max="4866" width="7.54296875" style="206" customWidth="1"/>
    <col min="4867" max="4867" width="11.453125" style="206"/>
    <col min="4868" max="4868" width="13.453125" style="206" bestFit="1" customWidth="1"/>
    <col min="4869" max="5105" width="11.453125" style="206"/>
    <col min="5106" max="5106" width="0.453125" style="206" customWidth="1"/>
    <col min="5107" max="5107" width="2.54296875" style="206" customWidth="1"/>
    <col min="5108" max="5108" width="15.453125" style="206" customWidth="1"/>
    <col min="5109" max="5109" width="1.453125" style="206" customWidth="1"/>
    <col min="5110" max="5110" width="27.54296875" style="206" customWidth="1"/>
    <col min="5111" max="5111" width="6.54296875" style="206" customWidth="1"/>
    <col min="5112" max="5112" width="1.54296875" style="206" customWidth="1"/>
    <col min="5113" max="5113" width="10.54296875" style="206" customWidth="1"/>
    <col min="5114" max="5114" width="5.54296875" style="206" customWidth="1"/>
    <col min="5115" max="5115" width="1.54296875" style="206" customWidth="1"/>
    <col min="5116" max="5116" width="10.54296875" style="206" customWidth="1"/>
    <col min="5117" max="5117" width="6.54296875" style="206" customWidth="1"/>
    <col min="5118" max="5118" width="1.54296875" style="206" customWidth="1"/>
    <col min="5119" max="5119" width="10.54296875" style="206" customWidth="1"/>
    <col min="5120" max="5120" width="9.54296875" style="206" customWidth="1"/>
    <col min="5121" max="5121" width="13.453125" style="206" bestFit="1" customWidth="1"/>
    <col min="5122" max="5122" width="7.54296875" style="206" customWidth="1"/>
    <col min="5123" max="5123" width="11.453125" style="206"/>
    <col min="5124" max="5124" width="13.453125" style="206" bestFit="1" customWidth="1"/>
    <col min="5125" max="5361" width="11.453125" style="206"/>
    <col min="5362" max="5362" width="0.453125" style="206" customWidth="1"/>
    <col min="5363" max="5363" width="2.54296875" style="206" customWidth="1"/>
    <col min="5364" max="5364" width="15.453125" style="206" customWidth="1"/>
    <col min="5365" max="5365" width="1.453125" style="206" customWidth="1"/>
    <col min="5366" max="5366" width="27.54296875" style="206" customWidth="1"/>
    <col min="5367" max="5367" width="6.54296875" style="206" customWidth="1"/>
    <col min="5368" max="5368" width="1.54296875" style="206" customWidth="1"/>
    <col min="5369" max="5369" width="10.54296875" style="206" customWidth="1"/>
    <col min="5370" max="5370" width="5.54296875" style="206" customWidth="1"/>
    <col min="5371" max="5371" width="1.54296875" style="206" customWidth="1"/>
    <col min="5372" max="5372" width="10.54296875" style="206" customWidth="1"/>
    <col min="5373" max="5373" width="6.54296875" style="206" customWidth="1"/>
    <col min="5374" max="5374" width="1.54296875" style="206" customWidth="1"/>
    <col min="5375" max="5375" width="10.54296875" style="206" customWidth="1"/>
    <col min="5376" max="5376" width="9.54296875" style="206" customWidth="1"/>
    <col min="5377" max="5377" width="13.453125" style="206" bestFit="1" customWidth="1"/>
    <col min="5378" max="5378" width="7.54296875" style="206" customWidth="1"/>
    <col min="5379" max="5379" width="11.453125" style="206"/>
    <col min="5380" max="5380" width="13.453125" style="206" bestFit="1" customWidth="1"/>
    <col min="5381" max="5617" width="11.453125" style="206"/>
    <col min="5618" max="5618" width="0.453125" style="206" customWidth="1"/>
    <col min="5619" max="5619" width="2.54296875" style="206" customWidth="1"/>
    <col min="5620" max="5620" width="15.453125" style="206" customWidth="1"/>
    <col min="5621" max="5621" width="1.453125" style="206" customWidth="1"/>
    <col min="5622" max="5622" width="27.54296875" style="206" customWidth="1"/>
    <col min="5623" max="5623" width="6.54296875" style="206" customWidth="1"/>
    <col min="5624" max="5624" width="1.54296875" style="206" customWidth="1"/>
    <col min="5625" max="5625" width="10.54296875" style="206" customWidth="1"/>
    <col min="5626" max="5626" width="5.54296875" style="206" customWidth="1"/>
    <col min="5627" max="5627" width="1.54296875" style="206" customWidth="1"/>
    <col min="5628" max="5628" width="10.54296875" style="206" customWidth="1"/>
    <col min="5629" max="5629" width="6.54296875" style="206" customWidth="1"/>
    <col min="5630" max="5630" width="1.54296875" style="206" customWidth="1"/>
    <col min="5631" max="5631" width="10.54296875" style="206" customWidth="1"/>
    <col min="5632" max="5632" width="9.54296875" style="206" customWidth="1"/>
    <col min="5633" max="5633" width="13.453125" style="206" bestFit="1" customWidth="1"/>
    <col min="5634" max="5634" width="7.54296875" style="206" customWidth="1"/>
    <col min="5635" max="5635" width="11.453125" style="206"/>
    <col min="5636" max="5636" width="13.453125" style="206" bestFit="1" customWidth="1"/>
    <col min="5637" max="5873" width="11.453125" style="206"/>
    <col min="5874" max="5874" width="0.453125" style="206" customWidth="1"/>
    <col min="5875" max="5875" width="2.54296875" style="206" customWidth="1"/>
    <col min="5876" max="5876" width="15.453125" style="206" customWidth="1"/>
    <col min="5877" max="5877" width="1.453125" style="206" customWidth="1"/>
    <col min="5878" max="5878" width="27.54296875" style="206" customWidth="1"/>
    <col min="5879" max="5879" width="6.54296875" style="206" customWidth="1"/>
    <col min="5880" max="5880" width="1.54296875" style="206" customWidth="1"/>
    <col min="5881" max="5881" width="10.54296875" style="206" customWidth="1"/>
    <col min="5882" max="5882" width="5.54296875" style="206" customWidth="1"/>
    <col min="5883" max="5883" width="1.54296875" style="206" customWidth="1"/>
    <col min="5884" max="5884" width="10.54296875" style="206" customWidth="1"/>
    <col min="5885" max="5885" width="6.54296875" style="206" customWidth="1"/>
    <col min="5886" max="5886" width="1.54296875" style="206" customWidth="1"/>
    <col min="5887" max="5887" width="10.54296875" style="206" customWidth="1"/>
    <col min="5888" max="5888" width="9.54296875" style="206" customWidth="1"/>
    <col min="5889" max="5889" width="13.453125" style="206" bestFit="1" customWidth="1"/>
    <col min="5890" max="5890" width="7.54296875" style="206" customWidth="1"/>
    <col min="5891" max="5891" width="11.453125" style="206"/>
    <col min="5892" max="5892" width="13.453125" style="206" bestFit="1" customWidth="1"/>
    <col min="5893" max="6129" width="11.453125" style="206"/>
    <col min="6130" max="6130" width="0.453125" style="206" customWidth="1"/>
    <col min="6131" max="6131" width="2.54296875" style="206" customWidth="1"/>
    <col min="6132" max="6132" width="15.453125" style="206" customWidth="1"/>
    <col min="6133" max="6133" width="1.453125" style="206" customWidth="1"/>
    <col min="6134" max="6134" width="27.54296875" style="206" customWidth="1"/>
    <col min="6135" max="6135" width="6.54296875" style="206" customWidth="1"/>
    <col min="6136" max="6136" width="1.54296875" style="206" customWidth="1"/>
    <col min="6137" max="6137" width="10.54296875" style="206" customWidth="1"/>
    <col min="6138" max="6138" width="5.54296875" style="206" customWidth="1"/>
    <col min="6139" max="6139" width="1.54296875" style="206" customWidth="1"/>
    <col min="6140" max="6140" width="10.54296875" style="206" customWidth="1"/>
    <col min="6141" max="6141" width="6.54296875" style="206" customWidth="1"/>
    <col min="6142" max="6142" width="1.54296875" style="206" customWidth="1"/>
    <col min="6143" max="6143" width="10.54296875" style="206" customWidth="1"/>
    <col min="6144" max="6144" width="9.54296875" style="206" customWidth="1"/>
    <col min="6145" max="6145" width="13.453125" style="206" bestFit="1" customWidth="1"/>
    <col min="6146" max="6146" width="7.54296875" style="206" customWidth="1"/>
    <col min="6147" max="6147" width="11.453125" style="206"/>
    <col min="6148" max="6148" width="13.453125" style="206" bestFit="1" customWidth="1"/>
    <col min="6149" max="6385" width="11.453125" style="206"/>
    <col min="6386" max="6386" width="0.453125" style="206" customWidth="1"/>
    <col min="6387" max="6387" width="2.54296875" style="206" customWidth="1"/>
    <col min="6388" max="6388" width="15.453125" style="206" customWidth="1"/>
    <col min="6389" max="6389" width="1.453125" style="206" customWidth="1"/>
    <col min="6390" max="6390" width="27.54296875" style="206" customWidth="1"/>
    <col min="6391" max="6391" width="6.54296875" style="206" customWidth="1"/>
    <col min="6392" max="6392" width="1.54296875" style="206" customWidth="1"/>
    <col min="6393" max="6393" width="10.54296875" style="206" customWidth="1"/>
    <col min="6394" max="6394" width="5.54296875" style="206" customWidth="1"/>
    <col min="6395" max="6395" width="1.54296875" style="206" customWidth="1"/>
    <col min="6396" max="6396" width="10.54296875" style="206" customWidth="1"/>
    <col min="6397" max="6397" width="6.54296875" style="206" customWidth="1"/>
    <col min="6398" max="6398" width="1.54296875" style="206" customWidth="1"/>
    <col min="6399" max="6399" width="10.54296875" style="206" customWidth="1"/>
    <col min="6400" max="6400" width="9.54296875" style="206" customWidth="1"/>
    <col min="6401" max="6401" width="13.453125" style="206" bestFit="1" customWidth="1"/>
    <col min="6402" max="6402" width="7.54296875" style="206" customWidth="1"/>
    <col min="6403" max="6403" width="11.453125" style="206"/>
    <col min="6404" max="6404" width="13.453125" style="206" bestFit="1" customWidth="1"/>
    <col min="6405" max="6641" width="11.453125" style="206"/>
    <col min="6642" max="6642" width="0.453125" style="206" customWidth="1"/>
    <col min="6643" max="6643" width="2.54296875" style="206" customWidth="1"/>
    <col min="6644" max="6644" width="15.453125" style="206" customWidth="1"/>
    <col min="6645" max="6645" width="1.453125" style="206" customWidth="1"/>
    <col min="6646" max="6646" width="27.54296875" style="206" customWidth="1"/>
    <col min="6647" max="6647" width="6.54296875" style="206" customWidth="1"/>
    <col min="6648" max="6648" width="1.54296875" style="206" customWidth="1"/>
    <col min="6649" max="6649" width="10.54296875" style="206" customWidth="1"/>
    <col min="6650" max="6650" width="5.54296875" style="206" customWidth="1"/>
    <col min="6651" max="6651" width="1.54296875" style="206" customWidth="1"/>
    <col min="6652" max="6652" width="10.54296875" style="206" customWidth="1"/>
    <col min="6653" max="6653" width="6.54296875" style="206" customWidth="1"/>
    <col min="6654" max="6654" width="1.54296875" style="206" customWidth="1"/>
    <col min="6655" max="6655" width="10.54296875" style="206" customWidth="1"/>
    <col min="6656" max="6656" width="9.54296875" style="206" customWidth="1"/>
    <col min="6657" max="6657" width="13.453125" style="206" bestFit="1" customWidth="1"/>
    <col min="6658" max="6658" width="7.54296875" style="206" customWidth="1"/>
    <col min="6659" max="6659" width="11.453125" style="206"/>
    <col min="6660" max="6660" width="13.453125" style="206" bestFit="1" customWidth="1"/>
    <col min="6661" max="6897" width="11.453125" style="206"/>
    <col min="6898" max="6898" width="0.453125" style="206" customWidth="1"/>
    <col min="6899" max="6899" width="2.54296875" style="206" customWidth="1"/>
    <col min="6900" max="6900" width="15.453125" style="206" customWidth="1"/>
    <col min="6901" max="6901" width="1.453125" style="206" customWidth="1"/>
    <col min="6902" max="6902" width="27.54296875" style="206" customWidth="1"/>
    <col min="6903" max="6903" width="6.54296875" style="206" customWidth="1"/>
    <col min="6904" max="6904" width="1.54296875" style="206" customWidth="1"/>
    <col min="6905" max="6905" width="10.54296875" style="206" customWidth="1"/>
    <col min="6906" max="6906" width="5.54296875" style="206" customWidth="1"/>
    <col min="6907" max="6907" width="1.54296875" style="206" customWidth="1"/>
    <col min="6908" max="6908" width="10.54296875" style="206" customWidth="1"/>
    <col min="6909" max="6909" width="6.54296875" style="206" customWidth="1"/>
    <col min="6910" max="6910" width="1.54296875" style="206" customWidth="1"/>
    <col min="6911" max="6911" width="10.54296875" style="206" customWidth="1"/>
    <col min="6912" max="6912" width="9.54296875" style="206" customWidth="1"/>
    <col min="6913" max="6913" width="13.453125" style="206" bestFit="1" customWidth="1"/>
    <col min="6914" max="6914" width="7.54296875" style="206" customWidth="1"/>
    <col min="6915" max="6915" width="11.453125" style="206"/>
    <col min="6916" max="6916" width="13.453125" style="206" bestFit="1" customWidth="1"/>
    <col min="6917" max="7153" width="11.453125" style="206"/>
    <col min="7154" max="7154" width="0.453125" style="206" customWidth="1"/>
    <col min="7155" max="7155" width="2.54296875" style="206" customWidth="1"/>
    <col min="7156" max="7156" width="15.453125" style="206" customWidth="1"/>
    <col min="7157" max="7157" width="1.453125" style="206" customWidth="1"/>
    <col min="7158" max="7158" width="27.54296875" style="206" customWidth="1"/>
    <col min="7159" max="7159" width="6.54296875" style="206" customWidth="1"/>
    <col min="7160" max="7160" width="1.54296875" style="206" customWidth="1"/>
    <col min="7161" max="7161" width="10.54296875" style="206" customWidth="1"/>
    <col min="7162" max="7162" width="5.54296875" style="206" customWidth="1"/>
    <col min="7163" max="7163" width="1.54296875" style="206" customWidth="1"/>
    <col min="7164" max="7164" width="10.54296875" style="206" customWidth="1"/>
    <col min="7165" max="7165" width="6.54296875" style="206" customWidth="1"/>
    <col min="7166" max="7166" width="1.54296875" style="206" customWidth="1"/>
    <col min="7167" max="7167" width="10.54296875" style="206" customWidth="1"/>
    <col min="7168" max="7168" width="9.54296875" style="206" customWidth="1"/>
    <col min="7169" max="7169" width="13.453125" style="206" bestFit="1" customWidth="1"/>
    <col min="7170" max="7170" width="7.54296875" style="206" customWidth="1"/>
    <col min="7171" max="7171" width="11.453125" style="206"/>
    <col min="7172" max="7172" width="13.453125" style="206" bestFit="1" customWidth="1"/>
    <col min="7173" max="7409" width="11.453125" style="206"/>
    <col min="7410" max="7410" width="0.453125" style="206" customWidth="1"/>
    <col min="7411" max="7411" width="2.54296875" style="206" customWidth="1"/>
    <col min="7412" max="7412" width="15.453125" style="206" customWidth="1"/>
    <col min="7413" max="7413" width="1.453125" style="206" customWidth="1"/>
    <col min="7414" max="7414" width="27.54296875" style="206" customWidth="1"/>
    <col min="7415" max="7415" width="6.54296875" style="206" customWidth="1"/>
    <col min="7416" max="7416" width="1.54296875" style="206" customWidth="1"/>
    <col min="7417" max="7417" width="10.54296875" style="206" customWidth="1"/>
    <col min="7418" max="7418" width="5.54296875" style="206" customWidth="1"/>
    <col min="7419" max="7419" width="1.54296875" style="206" customWidth="1"/>
    <col min="7420" max="7420" width="10.54296875" style="206" customWidth="1"/>
    <col min="7421" max="7421" width="6.54296875" style="206" customWidth="1"/>
    <col min="7422" max="7422" width="1.54296875" style="206" customWidth="1"/>
    <col min="7423" max="7423" width="10.54296875" style="206" customWidth="1"/>
    <col min="7424" max="7424" width="9.54296875" style="206" customWidth="1"/>
    <col min="7425" max="7425" width="13.453125" style="206" bestFit="1" customWidth="1"/>
    <col min="7426" max="7426" width="7.54296875" style="206" customWidth="1"/>
    <col min="7427" max="7427" width="11.453125" style="206"/>
    <col min="7428" max="7428" width="13.453125" style="206" bestFit="1" customWidth="1"/>
    <col min="7429" max="7665" width="11.453125" style="206"/>
    <col min="7666" max="7666" width="0.453125" style="206" customWidth="1"/>
    <col min="7667" max="7667" width="2.54296875" style="206" customWidth="1"/>
    <col min="7668" max="7668" width="15.453125" style="206" customWidth="1"/>
    <col min="7669" max="7669" width="1.453125" style="206" customWidth="1"/>
    <col min="7670" max="7670" width="27.54296875" style="206" customWidth="1"/>
    <col min="7671" max="7671" width="6.54296875" style="206" customWidth="1"/>
    <col min="7672" max="7672" width="1.54296875" style="206" customWidth="1"/>
    <col min="7673" max="7673" width="10.54296875" style="206" customWidth="1"/>
    <col min="7674" max="7674" width="5.54296875" style="206" customWidth="1"/>
    <col min="7675" max="7675" width="1.54296875" style="206" customWidth="1"/>
    <col min="7676" max="7676" width="10.54296875" style="206" customWidth="1"/>
    <col min="7677" max="7677" width="6.54296875" style="206" customWidth="1"/>
    <col min="7678" max="7678" width="1.54296875" style="206" customWidth="1"/>
    <col min="7679" max="7679" width="10.54296875" style="206" customWidth="1"/>
    <col min="7680" max="7680" width="9.54296875" style="206" customWidth="1"/>
    <col min="7681" max="7681" width="13.453125" style="206" bestFit="1" customWidth="1"/>
    <col min="7682" max="7682" width="7.54296875" style="206" customWidth="1"/>
    <col min="7683" max="7683" width="11.453125" style="206"/>
    <col min="7684" max="7684" width="13.453125" style="206" bestFit="1" customWidth="1"/>
    <col min="7685" max="7921" width="11.453125" style="206"/>
    <col min="7922" max="7922" width="0.453125" style="206" customWidth="1"/>
    <col min="7923" max="7923" width="2.54296875" style="206" customWidth="1"/>
    <col min="7924" max="7924" width="15.453125" style="206" customWidth="1"/>
    <col min="7925" max="7925" width="1.453125" style="206" customWidth="1"/>
    <col min="7926" max="7926" width="27.54296875" style="206" customWidth="1"/>
    <col min="7927" max="7927" width="6.54296875" style="206" customWidth="1"/>
    <col min="7928" max="7928" width="1.54296875" style="206" customWidth="1"/>
    <col min="7929" max="7929" width="10.54296875" style="206" customWidth="1"/>
    <col min="7930" max="7930" width="5.54296875" style="206" customWidth="1"/>
    <col min="7931" max="7931" width="1.54296875" style="206" customWidth="1"/>
    <col min="7932" max="7932" width="10.54296875" style="206" customWidth="1"/>
    <col min="7933" max="7933" width="6.54296875" style="206" customWidth="1"/>
    <col min="7934" max="7934" width="1.54296875" style="206" customWidth="1"/>
    <col min="7935" max="7935" width="10.54296875" style="206" customWidth="1"/>
    <col min="7936" max="7936" width="9.54296875" style="206" customWidth="1"/>
    <col min="7937" max="7937" width="13.453125" style="206" bestFit="1" customWidth="1"/>
    <col min="7938" max="7938" width="7.54296875" style="206" customWidth="1"/>
    <col min="7939" max="7939" width="11.453125" style="206"/>
    <col min="7940" max="7940" width="13.453125" style="206" bestFit="1" customWidth="1"/>
    <col min="7941" max="8177" width="11.453125" style="206"/>
    <col min="8178" max="8178" width="0.453125" style="206" customWidth="1"/>
    <col min="8179" max="8179" width="2.54296875" style="206" customWidth="1"/>
    <col min="8180" max="8180" width="15.453125" style="206" customWidth="1"/>
    <col min="8181" max="8181" width="1.453125" style="206" customWidth="1"/>
    <col min="8182" max="8182" width="27.54296875" style="206" customWidth="1"/>
    <col min="8183" max="8183" width="6.54296875" style="206" customWidth="1"/>
    <col min="8184" max="8184" width="1.54296875" style="206" customWidth="1"/>
    <col min="8185" max="8185" width="10.54296875" style="206" customWidth="1"/>
    <col min="8186" max="8186" width="5.54296875" style="206" customWidth="1"/>
    <col min="8187" max="8187" width="1.54296875" style="206" customWidth="1"/>
    <col min="8188" max="8188" width="10.54296875" style="206" customWidth="1"/>
    <col min="8189" max="8189" width="6.54296875" style="206" customWidth="1"/>
    <col min="8190" max="8190" width="1.54296875" style="206" customWidth="1"/>
    <col min="8191" max="8191" width="10.54296875" style="206" customWidth="1"/>
    <col min="8192" max="8192" width="9.54296875" style="206" customWidth="1"/>
    <col min="8193" max="8193" width="13.453125" style="206" bestFit="1" customWidth="1"/>
    <col min="8194" max="8194" width="7.54296875" style="206" customWidth="1"/>
    <col min="8195" max="8195" width="11.453125" style="206"/>
    <col min="8196" max="8196" width="13.453125" style="206" bestFit="1" customWidth="1"/>
    <col min="8197" max="8433" width="11.453125" style="206"/>
    <col min="8434" max="8434" width="0.453125" style="206" customWidth="1"/>
    <col min="8435" max="8435" width="2.54296875" style="206" customWidth="1"/>
    <col min="8436" max="8436" width="15.453125" style="206" customWidth="1"/>
    <col min="8437" max="8437" width="1.453125" style="206" customWidth="1"/>
    <col min="8438" max="8438" width="27.54296875" style="206" customWidth="1"/>
    <col min="8439" max="8439" width="6.54296875" style="206" customWidth="1"/>
    <col min="8440" max="8440" width="1.54296875" style="206" customWidth="1"/>
    <col min="8441" max="8441" width="10.54296875" style="206" customWidth="1"/>
    <col min="8442" max="8442" width="5.54296875" style="206" customWidth="1"/>
    <col min="8443" max="8443" width="1.54296875" style="206" customWidth="1"/>
    <col min="8444" max="8444" width="10.54296875" style="206" customWidth="1"/>
    <col min="8445" max="8445" width="6.54296875" style="206" customWidth="1"/>
    <col min="8446" max="8446" width="1.54296875" style="206" customWidth="1"/>
    <col min="8447" max="8447" width="10.54296875" style="206" customWidth="1"/>
    <col min="8448" max="8448" width="9.54296875" style="206" customWidth="1"/>
    <col min="8449" max="8449" width="13.453125" style="206" bestFit="1" customWidth="1"/>
    <col min="8450" max="8450" width="7.54296875" style="206" customWidth="1"/>
    <col min="8451" max="8451" width="11.453125" style="206"/>
    <col min="8452" max="8452" width="13.453125" style="206" bestFit="1" customWidth="1"/>
    <col min="8453" max="8689" width="11.453125" style="206"/>
    <col min="8690" max="8690" width="0.453125" style="206" customWidth="1"/>
    <col min="8691" max="8691" width="2.54296875" style="206" customWidth="1"/>
    <col min="8692" max="8692" width="15.453125" style="206" customWidth="1"/>
    <col min="8693" max="8693" width="1.453125" style="206" customWidth="1"/>
    <col min="8694" max="8694" width="27.54296875" style="206" customWidth="1"/>
    <col min="8695" max="8695" width="6.54296875" style="206" customWidth="1"/>
    <col min="8696" max="8696" width="1.54296875" style="206" customWidth="1"/>
    <col min="8697" max="8697" width="10.54296875" style="206" customWidth="1"/>
    <col min="8698" max="8698" width="5.54296875" style="206" customWidth="1"/>
    <col min="8699" max="8699" width="1.54296875" style="206" customWidth="1"/>
    <col min="8700" max="8700" width="10.54296875" style="206" customWidth="1"/>
    <col min="8701" max="8701" width="6.54296875" style="206" customWidth="1"/>
    <col min="8702" max="8702" width="1.54296875" style="206" customWidth="1"/>
    <col min="8703" max="8703" width="10.54296875" style="206" customWidth="1"/>
    <col min="8704" max="8704" width="9.54296875" style="206" customWidth="1"/>
    <col min="8705" max="8705" width="13.453125" style="206" bestFit="1" customWidth="1"/>
    <col min="8706" max="8706" width="7.54296875" style="206" customWidth="1"/>
    <col min="8707" max="8707" width="11.453125" style="206"/>
    <col min="8708" max="8708" width="13.453125" style="206" bestFit="1" customWidth="1"/>
    <col min="8709" max="8945" width="11.453125" style="206"/>
    <col min="8946" max="8946" width="0.453125" style="206" customWidth="1"/>
    <col min="8947" max="8947" width="2.54296875" style="206" customWidth="1"/>
    <col min="8948" max="8948" width="15.453125" style="206" customWidth="1"/>
    <col min="8949" max="8949" width="1.453125" style="206" customWidth="1"/>
    <col min="8950" max="8950" width="27.54296875" style="206" customWidth="1"/>
    <col min="8951" max="8951" width="6.54296875" style="206" customWidth="1"/>
    <col min="8952" max="8952" width="1.54296875" style="206" customWidth="1"/>
    <col min="8953" max="8953" width="10.54296875" style="206" customWidth="1"/>
    <col min="8954" max="8954" width="5.54296875" style="206" customWidth="1"/>
    <col min="8955" max="8955" width="1.54296875" style="206" customWidth="1"/>
    <col min="8956" max="8956" width="10.54296875" style="206" customWidth="1"/>
    <col min="8957" max="8957" width="6.54296875" style="206" customWidth="1"/>
    <col min="8958" max="8958" width="1.54296875" style="206" customWidth="1"/>
    <col min="8959" max="8959" width="10.54296875" style="206" customWidth="1"/>
    <col min="8960" max="8960" width="9.54296875" style="206" customWidth="1"/>
    <col min="8961" max="8961" width="13.453125" style="206" bestFit="1" customWidth="1"/>
    <col min="8962" max="8962" width="7.54296875" style="206" customWidth="1"/>
    <col min="8963" max="8963" width="11.453125" style="206"/>
    <col min="8964" max="8964" width="13.453125" style="206" bestFit="1" customWidth="1"/>
    <col min="8965" max="9201" width="11.453125" style="206"/>
    <col min="9202" max="9202" width="0.453125" style="206" customWidth="1"/>
    <col min="9203" max="9203" width="2.54296875" style="206" customWidth="1"/>
    <col min="9204" max="9204" width="15.453125" style="206" customWidth="1"/>
    <col min="9205" max="9205" width="1.453125" style="206" customWidth="1"/>
    <col min="9206" max="9206" width="27.54296875" style="206" customWidth="1"/>
    <col min="9207" max="9207" width="6.54296875" style="206" customWidth="1"/>
    <col min="9208" max="9208" width="1.54296875" style="206" customWidth="1"/>
    <col min="9209" max="9209" width="10.54296875" style="206" customWidth="1"/>
    <col min="9210" max="9210" width="5.54296875" style="206" customWidth="1"/>
    <col min="9211" max="9211" width="1.54296875" style="206" customWidth="1"/>
    <col min="9212" max="9212" width="10.54296875" style="206" customWidth="1"/>
    <col min="9213" max="9213" width="6.54296875" style="206" customWidth="1"/>
    <col min="9214" max="9214" width="1.54296875" style="206" customWidth="1"/>
    <col min="9215" max="9215" width="10.54296875" style="206" customWidth="1"/>
    <col min="9216" max="9216" width="9.54296875" style="206" customWidth="1"/>
    <col min="9217" max="9217" width="13.453125" style="206" bestFit="1" customWidth="1"/>
    <col min="9218" max="9218" width="7.54296875" style="206" customWidth="1"/>
    <col min="9219" max="9219" width="11.453125" style="206"/>
    <col min="9220" max="9220" width="13.453125" style="206" bestFit="1" customWidth="1"/>
    <col min="9221" max="9457" width="11.453125" style="206"/>
    <col min="9458" max="9458" width="0.453125" style="206" customWidth="1"/>
    <col min="9459" max="9459" width="2.54296875" style="206" customWidth="1"/>
    <col min="9460" max="9460" width="15.453125" style="206" customWidth="1"/>
    <col min="9461" max="9461" width="1.453125" style="206" customWidth="1"/>
    <col min="9462" max="9462" width="27.54296875" style="206" customWidth="1"/>
    <col min="9463" max="9463" width="6.54296875" style="206" customWidth="1"/>
    <col min="9464" max="9464" width="1.54296875" style="206" customWidth="1"/>
    <col min="9465" max="9465" width="10.54296875" style="206" customWidth="1"/>
    <col min="9466" max="9466" width="5.54296875" style="206" customWidth="1"/>
    <col min="9467" max="9467" width="1.54296875" style="206" customWidth="1"/>
    <col min="9468" max="9468" width="10.54296875" style="206" customWidth="1"/>
    <col min="9469" max="9469" width="6.54296875" style="206" customWidth="1"/>
    <col min="9470" max="9470" width="1.54296875" style="206" customWidth="1"/>
    <col min="9471" max="9471" width="10.54296875" style="206" customWidth="1"/>
    <col min="9472" max="9472" width="9.54296875" style="206" customWidth="1"/>
    <col min="9473" max="9473" width="13.453125" style="206" bestFit="1" customWidth="1"/>
    <col min="9474" max="9474" width="7.54296875" style="206" customWidth="1"/>
    <col min="9475" max="9475" width="11.453125" style="206"/>
    <col min="9476" max="9476" width="13.453125" style="206" bestFit="1" customWidth="1"/>
    <col min="9477" max="9713" width="11.453125" style="206"/>
    <col min="9714" max="9714" width="0.453125" style="206" customWidth="1"/>
    <col min="9715" max="9715" width="2.54296875" style="206" customWidth="1"/>
    <col min="9716" max="9716" width="15.453125" style="206" customWidth="1"/>
    <col min="9717" max="9717" width="1.453125" style="206" customWidth="1"/>
    <col min="9718" max="9718" width="27.54296875" style="206" customWidth="1"/>
    <col min="9719" max="9719" width="6.54296875" style="206" customWidth="1"/>
    <col min="9720" max="9720" width="1.54296875" style="206" customWidth="1"/>
    <col min="9721" max="9721" width="10.54296875" style="206" customWidth="1"/>
    <col min="9722" max="9722" width="5.54296875" style="206" customWidth="1"/>
    <col min="9723" max="9723" width="1.54296875" style="206" customWidth="1"/>
    <col min="9724" max="9724" width="10.54296875" style="206" customWidth="1"/>
    <col min="9725" max="9725" width="6.54296875" style="206" customWidth="1"/>
    <col min="9726" max="9726" width="1.54296875" style="206" customWidth="1"/>
    <col min="9727" max="9727" width="10.54296875" style="206" customWidth="1"/>
    <col min="9728" max="9728" width="9.54296875" style="206" customWidth="1"/>
    <col min="9729" max="9729" width="13.453125" style="206" bestFit="1" customWidth="1"/>
    <col min="9730" max="9730" width="7.54296875" style="206" customWidth="1"/>
    <col min="9731" max="9731" width="11.453125" style="206"/>
    <col min="9732" max="9732" width="13.453125" style="206" bestFit="1" customWidth="1"/>
    <col min="9733" max="9969" width="11.453125" style="206"/>
    <col min="9970" max="9970" width="0.453125" style="206" customWidth="1"/>
    <col min="9971" max="9971" width="2.54296875" style="206" customWidth="1"/>
    <col min="9972" max="9972" width="15.453125" style="206" customWidth="1"/>
    <col min="9973" max="9973" width="1.453125" style="206" customWidth="1"/>
    <col min="9974" max="9974" width="27.54296875" style="206" customWidth="1"/>
    <col min="9975" max="9975" width="6.54296875" style="206" customWidth="1"/>
    <col min="9976" max="9976" width="1.54296875" style="206" customWidth="1"/>
    <col min="9977" max="9977" width="10.54296875" style="206" customWidth="1"/>
    <col min="9978" max="9978" width="5.54296875" style="206" customWidth="1"/>
    <col min="9979" max="9979" width="1.54296875" style="206" customWidth="1"/>
    <col min="9980" max="9980" width="10.54296875" style="206" customWidth="1"/>
    <col min="9981" max="9981" width="6.54296875" style="206" customWidth="1"/>
    <col min="9982" max="9982" width="1.54296875" style="206" customWidth="1"/>
    <col min="9983" max="9983" width="10.54296875" style="206" customWidth="1"/>
    <col min="9984" max="9984" width="9.54296875" style="206" customWidth="1"/>
    <col min="9985" max="9985" width="13.453125" style="206" bestFit="1" customWidth="1"/>
    <col min="9986" max="9986" width="7.54296875" style="206" customWidth="1"/>
    <col min="9987" max="9987" width="11.453125" style="206"/>
    <col min="9988" max="9988" width="13.453125" style="206" bestFit="1" customWidth="1"/>
    <col min="9989" max="10225" width="11.453125" style="206"/>
    <col min="10226" max="10226" width="0.453125" style="206" customWidth="1"/>
    <col min="10227" max="10227" width="2.54296875" style="206" customWidth="1"/>
    <col min="10228" max="10228" width="15.453125" style="206" customWidth="1"/>
    <col min="10229" max="10229" width="1.453125" style="206" customWidth="1"/>
    <col min="10230" max="10230" width="27.54296875" style="206" customWidth="1"/>
    <col min="10231" max="10231" width="6.54296875" style="206" customWidth="1"/>
    <col min="10232" max="10232" width="1.54296875" style="206" customWidth="1"/>
    <col min="10233" max="10233" width="10.54296875" style="206" customWidth="1"/>
    <col min="10234" max="10234" width="5.54296875" style="206" customWidth="1"/>
    <col min="10235" max="10235" width="1.54296875" style="206" customWidth="1"/>
    <col min="10236" max="10236" width="10.54296875" style="206" customWidth="1"/>
    <col min="10237" max="10237" width="6.54296875" style="206" customWidth="1"/>
    <col min="10238" max="10238" width="1.54296875" style="206" customWidth="1"/>
    <col min="10239" max="10239" width="10.54296875" style="206" customWidth="1"/>
    <col min="10240" max="10240" width="9.54296875" style="206" customWidth="1"/>
    <col min="10241" max="10241" width="13.453125" style="206" bestFit="1" customWidth="1"/>
    <col min="10242" max="10242" width="7.54296875" style="206" customWidth="1"/>
    <col min="10243" max="10243" width="11.453125" style="206"/>
    <col min="10244" max="10244" width="13.453125" style="206" bestFit="1" customWidth="1"/>
    <col min="10245" max="10481" width="11.453125" style="206"/>
    <col min="10482" max="10482" width="0.453125" style="206" customWidth="1"/>
    <col min="10483" max="10483" width="2.54296875" style="206" customWidth="1"/>
    <col min="10484" max="10484" width="15.453125" style="206" customWidth="1"/>
    <col min="10485" max="10485" width="1.453125" style="206" customWidth="1"/>
    <col min="10486" max="10486" width="27.54296875" style="206" customWidth="1"/>
    <col min="10487" max="10487" width="6.54296875" style="206" customWidth="1"/>
    <col min="10488" max="10488" width="1.54296875" style="206" customWidth="1"/>
    <col min="10489" max="10489" width="10.54296875" style="206" customWidth="1"/>
    <col min="10490" max="10490" width="5.54296875" style="206" customWidth="1"/>
    <col min="10491" max="10491" width="1.54296875" style="206" customWidth="1"/>
    <col min="10492" max="10492" width="10.54296875" style="206" customWidth="1"/>
    <col min="10493" max="10493" width="6.54296875" style="206" customWidth="1"/>
    <col min="10494" max="10494" width="1.54296875" style="206" customWidth="1"/>
    <col min="10495" max="10495" width="10.54296875" style="206" customWidth="1"/>
    <col min="10496" max="10496" width="9.54296875" style="206" customWidth="1"/>
    <col min="10497" max="10497" width="13.453125" style="206" bestFit="1" customWidth="1"/>
    <col min="10498" max="10498" width="7.54296875" style="206" customWidth="1"/>
    <col min="10499" max="10499" width="11.453125" style="206"/>
    <col min="10500" max="10500" width="13.453125" style="206" bestFit="1" customWidth="1"/>
    <col min="10501" max="10737" width="11.453125" style="206"/>
    <col min="10738" max="10738" width="0.453125" style="206" customWidth="1"/>
    <col min="10739" max="10739" width="2.54296875" style="206" customWidth="1"/>
    <col min="10740" max="10740" width="15.453125" style="206" customWidth="1"/>
    <col min="10741" max="10741" width="1.453125" style="206" customWidth="1"/>
    <col min="10742" max="10742" width="27.54296875" style="206" customWidth="1"/>
    <col min="10743" max="10743" width="6.54296875" style="206" customWidth="1"/>
    <col min="10744" max="10744" width="1.54296875" style="206" customWidth="1"/>
    <col min="10745" max="10745" width="10.54296875" style="206" customWidth="1"/>
    <col min="10746" max="10746" width="5.54296875" style="206" customWidth="1"/>
    <col min="10747" max="10747" width="1.54296875" style="206" customWidth="1"/>
    <col min="10748" max="10748" width="10.54296875" style="206" customWidth="1"/>
    <col min="10749" max="10749" width="6.54296875" style="206" customWidth="1"/>
    <col min="10750" max="10750" width="1.54296875" style="206" customWidth="1"/>
    <col min="10751" max="10751" width="10.54296875" style="206" customWidth="1"/>
    <col min="10752" max="10752" width="9.54296875" style="206" customWidth="1"/>
    <col min="10753" max="10753" width="13.453125" style="206" bestFit="1" customWidth="1"/>
    <col min="10754" max="10754" width="7.54296875" style="206" customWidth="1"/>
    <col min="10755" max="10755" width="11.453125" style="206"/>
    <col min="10756" max="10756" width="13.453125" style="206" bestFit="1" customWidth="1"/>
    <col min="10757" max="10993" width="11.453125" style="206"/>
    <col min="10994" max="10994" width="0.453125" style="206" customWidth="1"/>
    <col min="10995" max="10995" width="2.54296875" style="206" customWidth="1"/>
    <col min="10996" max="10996" width="15.453125" style="206" customWidth="1"/>
    <col min="10997" max="10997" width="1.453125" style="206" customWidth="1"/>
    <col min="10998" max="10998" width="27.54296875" style="206" customWidth="1"/>
    <col min="10999" max="10999" width="6.54296875" style="206" customWidth="1"/>
    <col min="11000" max="11000" width="1.54296875" style="206" customWidth="1"/>
    <col min="11001" max="11001" width="10.54296875" style="206" customWidth="1"/>
    <col min="11002" max="11002" width="5.54296875" style="206" customWidth="1"/>
    <col min="11003" max="11003" width="1.54296875" style="206" customWidth="1"/>
    <col min="11004" max="11004" width="10.54296875" style="206" customWidth="1"/>
    <col min="11005" max="11005" width="6.54296875" style="206" customWidth="1"/>
    <col min="11006" max="11006" width="1.54296875" style="206" customWidth="1"/>
    <col min="11007" max="11007" width="10.54296875" style="206" customWidth="1"/>
    <col min="11008" max="11008" width="9.54296875" style="206" customWidth="1"/>
    <col min="11009" max="11009" width="13.453125" style="206" bestFit="1" customWidth="1"/>
    <col min="11010" max="11010" width="7.54296875" style="206" customWidth="1"/>
    <col min="11011" max="11011" width="11.453125" style="206"/>
    <col min="11012" max="11012" width="13.453125" style="206" bestFit="1" customWidth="1"/>
    <col min="11013" max="11249" width="11.453125" style="206"/>
    <col min="11250" max="11250" width="0.453125" style="206" customWidth="1"/>
    <col min="11251" max="11251" width="2.54296875" style="206" customWidth="1"/>
    <col min="11252" max="11252" width="15.453125" style="206" customWidth="1"/>
    <col min="11253" max="11253" width="1.453125" style="206" customWidth="1"/>
    <col min="11254" max="11254" width="27.54296875" style="206" customWidth="1"/>
    <col min="11255" max="11255" width="6.54296875" style="206" customWidth="1"/>
    <col min="11256" max="11256" width="1.54296875" style="206" customWidth="1"/>
    <col min="11257" max="11257" width="10.54296875" style="206" customWidth="1"/>
    <col min="11258" max="11258" width="5.54296875" style="206" customWidth="1"/>
    <col min="11259" max="11259" width="1.54296875" style="206" customWidth="1"/>
    <col min="11260" max="11260" width="10.54296875" style="206" customWidth="1"/>
    <col min="11261" max="11261" width="6.54296875" style="206" customWidth="1"/>
    <col min="11262" max="11262" width="1.54296875" style="206" customWidth="1"/>
    <col min="11263" max="11263" width="10.54296875" style="206" customWidth="1"/>
    <col min="11264" max="11264" width="9.54296875" style="206" customWidth="1"/>
    <col min="11265" max="11265" width="13.453125" style="206" bestFit="1" customWidth="1"/>
    <col min="11266" max="11266" width="7.54296875" style="206" customWidth="1"/>
    <col min="11267" max="11267" width="11.453125" style="206"/>
    <col min="11268" max="11268" width="13.453125" style="206" bestFit="1" customWidth="1"/>
    <col min="11269" max="11505" width="11.453125" style="206"/>
    <col min="11506" max="11506" width="0.453125" style="206" customWidth="1"/>
    <col min="11507" max="11507" width="2.54296875" style="206" customWidth="1"/>
    <col min="11508" max="11508" width="15.453125" style="206" customWidth="1"/>
    <col min="11509" max="11509" width="1.453125" style="206" customWidth="1"/>
    <col min="11510" max="11510" width="27.54296875" style="206" customWidth="1"/>
    <col min="11511" max="11511" width="6.54296875" style="206" customWidth="1"/>
    <col min="11512" max="11512" width="1.54296875" style="206" customWidth="1"/>
    <col min="11513" max="11513" width="10.54296875" style="206" customWidth="1"/>
    <col min="11514" max="11514" width="5.54296875" style="206" customWidth="1"/>
    <col min="11515" max="11515" width="1.54296875" style="206" customWidth="1"/>
    <col min="11516" max="11516" width="10.54296875" style="206" customWidth="1"/>
    <col min="11517" max="11517" width="6.54296875" style="206" customWidth="1"/>
    <col min="11518" max="11518" width="1.54296875" style="206" customWidth="1"/>
    <col min="11519" max="11519" width="10.54296875" style="206" customWidth="1"/>
    <col min="11520" max="11520" width="9.54296875" style="206" customWidth="1"/>
    <col min="11521" max="11521" width="13.453125" style="206" bestFit="1" customWidth="1"/>
    <col min="11522" max="11522" width="7.54296875" style="206" customWidth="1"/>
    <col min="11523" max="11523" width="11.453125" style="206"/>
    <col min="11524" max="11524" width="13.453125" style="206" bestFit="1" customWidth="1"/>
    <col min="11525" max="11761" width="11.453125" style="206"/>
    <col min="11762" max="11762" width="0.453125" style="206" customWidth="1"/>
    <col min="11763" max="11763" width="2.54296875" style="206" customWidth="1"/>
    <col min="11764" max="11764" width="15.453125" style="206" customWidth="1"/>
    <col min="11765" max="11765" width="1.453125" style="206" customWidth="1"/>
    <col min="11766" max="11766" width="27.54296875" style="206" customWidth="1"/>
    <col min="11767" max="11767" width="6.54296875" style="206" customWidth="1"/>
    <col min="11768" max="11768" width="1.54296875" style="206" customWidth="1"/>
    <col min="11769" max="11769" width="10.54296875" style="206" customWidth="1"/>
    <col min="11770" max="11770" width="5.54296875" style="206" customWidth="1"/>
    <col min="11771" max="11771" width="1.54296875" style="206" customWidth="1"/>
    <col min="11772" max="11772" width="10.54296875" style="206" customWidth="1"/>
    <col min="11773" max="11773" width="6.54296875" style="206" customWidth="1"/>
    <col min="11774" max="11774" width="1.54296875" style="206" customWidth="1"/>
    <col min="11775" max="11775" width="10.54296875" style="206" customWidth="1"/>
    <col min="11776" max="11776" width="9.54296875" style="206" customWidth="1"/>
    <col min="11777" max="11777" width="13.453125" style="206" bestFit="1" customWidth="1"/>
    <col min="11778" max="11778" width="7.54296875" style="206" customWidth="1"/>
    <col min="11779" max="11779" width="11.453125" style="206"/>
    <col min="11780" max="11780" width="13.453125" style="206" bestFit="1" customWidth="1"/>
    <col min="11781" max="12017" width="11.453125" style="206"/>
    <col min="12018" max="12018" width="0.453125" style="206" customWidth="1"/>
    <col min="12019" max="12019" width="2.54296875" style="206" customWidth="1"/>
    <col min="12020" max="12020" width="15.453125" style="206" customWidth="1"/>
    <col min="12021" max="12021" width="1.453125" style="206" customWidth="1"/>
    <col min="12022" max="12022" width="27.54296875" style="206" customWidth="1"/>
    <col min="12023" max="12023" width="6.54296875" style="206" customWidth="1"/>
    <col min="12024" max="12024" width="1.54296875" style="206" customWidth="1"/>
    <col min="12025" max="12025" width="10.54296875" style="206" customWidth="1"/>
    <col min="12026" max="12026" width="5.54296875" style="206" customWidth="1"/>
    <col min="12027" max="12027" width="1.54296875" style="206" customWidth="1"/>
    <col min="12028" max="12028" width="10.54296875" style="206" customWidth="1"/>
    <col min="12029" max="12029" width="6.54296875" style="206" customWidth="1"/>
    <col min="12030" max="12030" width="1.54296875" style="206" customWidth="1"/>
    <col min="12031" max="12031" width="10.54296875" style="206" customWidth="1"/>
    <col min="12032" max="12032" width="9.54296875" style="206" customWidth="1"/>
    <col min="12033" max="12033" width="13.453125" style="206" bestFit="1" customWidth="1"/>
    <col min="12034" max="12034" width="7.54296875" style="206" customWidth="1"/>
    <col min="12035" max="12035" width="11.453125" style="206"/>
    <col min="12036" max="12036" width="13.453125" style="206" bestFit="1" customWidth="1"/>
    <col min="12037" max="12273" width="11.453125" style="206"/>
    <col min="12274" max="12274" width="0.453125" style="206" customWidth="1"/>
    <col min="12275" max="12275" width="2.54296875" style="206" customWidth="1"/>
    <col min="12276" max="12276" width="15.453125" style="206" customWidth="1"/>
    <col min="12277" max="12277" width="1.453125" style="206" customWidth="1"/>
    <col min="12278" max="12278" width="27.54296875" style="206" customWidth="1"/>
    <col min="12279" max="12279" width="6.54296875" style="206" customWidth="1"/>
    <col min="12280" max="12280" width="1.54296875" style="206" customWidth="1"/>
    <col min="12281" max="12281" width="10.54296875" style="206" customWidth="1"/>
    <col min="12282" max="12282" width="5.54296875" style="206" customWidth="1"/>
    <col min="12283" max="12283" width="1.54296875" style="206" customWidth="1"/>
    <col min="12284" max="12284" width="10.54296875" style="206" customWidth="1"/>
    <col min="12285" max="12285" width="6.54296875" style="206" customWidth="1"/>
    <col min="12286" max="12286" width="1.54296875" style="206" customWidth="1"/>
    <col min="12287" max="12287" width="10.54296875" style="206" customWidth="1"/>
    <col min="12288" max="12288" width="9.54296875" style="206" customWidth="1"/>
    <col min="12289" max="12289" width="13.453125" style="206" bestFit="1" customWidth="1"/>
    <col min="12290" max="12290" width="7.54296875" style="206" customWidth="1"/>
    <col min="12291" max="12291" width="11.453125" style="206"/>
    <col min="12292" max="12292" width="13.453125" style="206" bestFit="1" customWidth="1"/>
    <col min="12293" max="12529" width="11.453125" style="206"/>
    <col min="12530" max="12530" width="0.453125" style="206" customWidth="1"/>
    <col min="12531" max="12531" width="2.54296875" style="206" customWidth="1"/>
    <col min="12532" max="12532" width="15.453125" style="206" customWidth="1"/>
    <col min="12533" max="12533" width="1.453125" style="206" customWidth="1"/>
    <col min="12534" max="12534" width="27.54296875" style="206" customWidth="1"/>
    <col min="12535" max="12535" width="6.54296875" style="206" customWidth="1"/>
    <col min="12536" max="12536" width="1.54296875" style="206" customWidth="1"/>
    <col min="12537" max="12537" width="10.54296875" style="206" customWidth="1"/>
    <col min="12538" max="12538" width="5.54296875" style="206" customWidth="1"/>
    <col min="12539" max="12539" width="1.54296875" style="206" customWidth="1"/>
    <col min="12540" max="12540" width="10.54296875" style="206" customWidth="1"/>
    <col min="12541" max="12541" width="6.54296875" style="206" customWidth="1"/>
    <col min="12542" max="12542" width="1.54296875" style="206" customWidth="1"/>
    <col min="12543" max="12543" width="10.54296875" style="206" customWidth="1"/>
    <col min="12544" max="12544" width="9.54296875" style="206" customWidth="1"/>
    <col min="12545" max="12545" width="13.453125" style="206" bestFit="1" customWidth="1"/>
    <col min="12546" max="12546" width="7.54296875" style="206" customWidth="1"/>
    <col min="12547" max="12547" width="11.453125" style="206"/>
    <col min="12548" max="12548" width="13.453125" style="206" bestFit="1" customWidth="1"/>
    <col min="12549" max="12785" width="11.453125" style="206"/>
    <col min="12786" max="12786" width="0.453125" style="206" customWidth="1"/>
    <col min="12787" max="12787" width="2.54296875" style="206" customWidth="1"/>
    <col min="12788" max="12788" width="15.453125" style="206" customWidth="1"/>
    <col min="12789" max="12789" width="1.453125" style="206" customWidth="1"/>
    <col min="12790" max="12790" width="27.54296875" style="206" customWidth="1"/>
    <col min="12791" max="12791" width="6.54296875" style="206" customWidth="1"/>
    <col min="12792" max="12792" width="1.54296875" style="206" customWidth="1"/>
    <col min="12793" max="12793" width="10.54296875" style="206" customWidth="1"/>
    <col min="12794" max="12794" width="5.54296875" style="206" customWidth="1"/>
    <col min="12795" max="12795" width="1.54296875" style="206" customWidth="1"/>
    <col min="12796" max="12796" width="10.54296875" style="206" customWidth="1"/>
    <col min="12797" max="12797" width="6.54296875" style="206" customWidth="1"/>
    <col min="12798" max="12798" width="1.54296875" style="206" customWidth="1"/>
    <col min="12799" max="12799" width="10.54296875" style="206" customWidth="1"/>
    <col min="12800" max="12800" width="9.54296875" style="206" customWidth="1"/>
    <col min="12801" max="12801" width="13.453125" style="206" bestFit="1" customWidth="1"/>
    <col min="12802" max="12802" width="7.54296875" style="206" customWidth="1"/>
    <col min="12803" max="12803" width="11.453125" style="206"/>
    <col min="12804" max="12804" width="13.453125" style="206" bestFit="1" customWidth="1"/>
    <col min="12805" max="13041" width="11.453125" style="206"/>
    <col min="13042" max="13042" width="0.453125" style="206" customWidth="1"/>
    <col min="13043" max="13043" width="2.54296875" style="206" customWidth="1"/>
    <col min="13044" max="13044" width="15.453125" style="206" customWidth="1"/>
    <col min="13045" max="13045" width="1.453125" style="206" customWidth="1"/>
    <col min="13046" max="13046" width="27.54296875" style="206" customWidth="1"/>
    <col min="13047" max="13047" width="6.54296875" style="206" customWidth="1"/>
    <col min="13048" max="13048" width="1.54296875" style="206" customWidth="1"/>
    <col min="13049" max="13049" width="10.54296875" style="206" customWidth="1"/>
    <col min="13050" max="13050" width="5.54296875" style="206" customWidth="1"/>
    <col min="13051" max="13051" width="1.54296875" style="206" customWidth="1"/>
    <col min="13052" max="13052" width="10.54296875" style="206" customWidth="1"/>
    <col min="13053" max="13053" width="6.54296875" style="206" customWidth="1"/>
    <col min="13054" max="13054" width="1.54296875" style="206" customWidth="1"/>
    <col min="13055" max="13055" width="10.54296875" style="206" customWidth="1"/>
    <col min="13056" max="13056" width="9.54296875" style="206" customWidth="1"/>
    <col min="13057" max="13057" width="13.453125" style="206" bestFit="1" customWidth="1"/>
    <col min="13058" max="13058" width="7.54296875" style="206" customWidth="1"/>
    <col min="13059" max="13059" width="11.453125" style="206"/>
    <col min="13060" max="13060" width="13.453125" style="206" bestFit="1" customWidth="1"/>
    <col min="13061" max="13297" width="11.453125" style="206"/>
    <col min="13298" max="13298" width="0.453125" style="206" customWidth="1"/>
    <col min="13299" max="13299" width="2.54296875" style="206" customWidth="1"/>
    <col min="13300" max="13300" width="15.453125" style="206" customWidth="1"/>
    <col min="13301" max="13301" width="1.453125" style="206" customWidth="1"/>
    <col min="13302" max="13302" width="27.54296875" style="206" customWidth="1"/>
    <col min="13303" max="13303" width="6.54296875" style="206" customWidth="1"/>
    <col min="13304" max="13304" width="1.54296875" style="206" customWidth="1"/>
    <col min="13305" max="13305" width="10.54296875" style="206" customWidth="1"/>
    <col min="13306" max="13306" width="5.54296875" style="206" customWidth="1"/>
    <col min="13307" max="13307" width="1.54296875" style="206" customWidth="1"/>
    <col min="13308" max="13308" width="10.54296875" style="206" customWidth="1"/>
    <col min="13309" max="13309" width="6.54296875" style="206" customWidth="1"/>
    <col min="13310" max="13310" width="1.54296875" style="206" customWidth="1"/>
    <col min="13311" max="13311" width="10.54296875" style="206" customWidth="1"/>
    <col min="13312" max="13312" width="9.54296875" style="206" customWidth="1"/>
    <col min="13313" max="13313" width="13.453125" style="206" bestFit="1" customWidth="1"/>
    <col min="13314" max="13314" width="7.54296875" style="206" customWidth="1"/>
    <col min="13315" max="13315" width="11.453125" style="206"/>
    <col min="13316" max="13316" width="13.453125" style="206" bestFit="1" customWidth="1"/>
    <col min="13317" max="13553" width="11.453125" style="206"/>
    <col min="13554" max="13554" width="0.453125" style="206" customWidth="1"/>
    <col min="13555" max="13555" width="2.54296875" style="206" customWidth="1"/>
    <col min="13556" max="13556" width="15.453125" style="206" customWidth="1"/>
    <col min="13557" max="13557" width="1.453125" style="206" customWidth="1"/>
    <col min="13558" max="13558" width="27.54296875" style="206" customWidth="1"/>
    <col min="13559" max="13559" width="6.54296875" style="206" customWidth="1"/>
    <col min="13560" max="13560" width="1.54296875" style="206" customWidth="1"/>
    <col min="13561" max="13561" width="10.54296875" style="206" customWidth="1"/>
    <col min="13562" max="13562" width="5.54296875" style="206" customWidth="1"/>
    <col min="13563" max="13563" width="1.54296875" style="206" customWidth="1"/>
    <col min="13564" max="13564" width="10.54296875" style="206" customWidth="1"/>
    <col min="13565" max="13565" width="6.54296875" style="206" customWidth="1"/>
    <col min="13566" max="13566" width="1.54296875" style="206" customWidth="1"/>
    <col min="13567" max="13567" width="10.54296875" style="206" customWidth="1"/>
    <col min="13568" max="13568" width="9.54296875" style="206" customWidth="1"/>
    <col min="13569" max="13569" width="13.453125" style="206" bestFit="1" customWidth="1"/>
    <col min="13570" max="13570" width="7.54296875" style="206" customWidth="1"/>
    <col min="13571" max="13571" width="11.453125" style="206"/>
    <col min="13572" max="13572" width="13.453125" style="206" bestFit="1" customWidth="1"/>
    <col min="13573" max="13809" width="11.453125" style="206"/>
    <col min="13810" max="13810" width="0.453125" style="206" customWidth="1"/>
    <col min="13811" max="13811" width="2.54296875" style="206" customWidth="1"/>
    <col min="13812" max="13812" width="15.453125" style="206" customWidth="1"/>
    <col min="13813" max="13813" width="1.453125" style="206" customWidth="1"/>
    <col min="13814" max="13814" width="27.54296875" style="206" customWidth="1"/>
    <col min="13815" max="13815" width="6.54296875" style="206" customWidth="1"/>
    <col min="13816" max="13816" width="1.54296875" style="206" customWidth="1"/>
    <col min="13817" max="13817" width="10.54296875" style="206" customWidth="1"/>
    <col min="13818" max="13818" width="5.54296875" style="206" customWidth="1"/>
    <col min="13819" max="13819" width="1.54296875" style="206" customWidth="1"/>
    <col min="13820" max="13820" width="10.54296875" style="206" customWidth="1"/>
    <col min="13821" max="13821" width="6.54296875" style="206" customWidth="1"/>
    <col min="13822" max="13822" width="1.54296875" style="206" customWidth="1"/>
    <col min="13823" max="13823" width="10.54296875" style="206" customWidth="1"/>
    <col min="13824" max="13824" width="9.54296875" style="206" customWidth="1"/>
    <col min="13825" max="13825" width="13.453125" style="206" bestFit="1" customWidth="1"/>
    <col min="13826" max="13826" width="7.54296875" style="206" customWidth="1"/>
    <col min="13827" max="13827" width="11.453125" style="206"/>
    <col min="13828" max="13828" width="13.453125" style="206" bestFit="1" customWidth="1"/>
    <col min="13829" max="14065" width="11.453125" style="206"/>
    <col min="14066" max="14066" width="0.453125" style="206" customWidth="1"/>
    <col min="14067" max="14067" width="2.54296875" style="206" customWidth="1"/>
    <col min="14068" max="14068" width="15.453125" style="206" customWidth="1"/>
    <col min="14069" max="14069" width="1.453125" style="206" customWidth="1"/>
    <col min="14070" max="14070" width="27.54296875" style="206" customWidth="1"/>
    <col min="14071" max="14071" width="6.54296875" style="206" customWidth="1"/>
    <col min="14072" max="14072" width="1.54296875" style="206" customWidth="1"/>
    <col min="14073" max="14073" width="10.54296875" style="206" customWidth="1"/>
    <col min="14074" max="14074" width="5.54296875" style="206" customWidth="1"/>
    <col min="14075" max="14075" width="1.54296875" style="206" customWidth="1"/>
    <col min="14076" max="14076" width="10.54296875" style="206" customWidth="1"/>
    <col min="14077" max="14077" width="6.54296875" style="206" customWidth="1"/>
    <col min="14078" max="14078" width="1.54296875" style="206" customWidth="1"/>
    <col min="14079" max="14079" width="10.54296875" style="206" customWidth="1"/>
    <col min="14080" max="14080" width="9.54296875" style="206" customWidth="1"/>
    <col min="14081" max="14081" width="13.453125" style="206" bestFit="1" customWidth="1"/>
    <col min="14082" max="14082" width="7.54296875" style="206" customWidth="1"/>
    <col min="14083" max="14083" width="11.453125" style="206"/>
    <col min="14084" max="14084" width="13.453125" style="206" bestFit="1" customWidth="1"/>
    <col min="14085" max="14321" width="11.453125" style="206"/>
    <col min="14322" max="14322" width="0.453125" style="206" customWidth="1"/>
    <col min="14323" max="14323" width="2.54296875" style="206" customWidth="1"/>
    <col min="14324" max="14324" width="15.453125" style="206" customWidth="1"/>
    <col min="14325" max="14325" width="1.453125" style="206" customWidth="1"/>
    <col min="14326" max="14326" width="27.54296875" style="206" customWidth="1"/>
    <col min="14327" max="14327" width="6.54296875" style="206" customWidth="1"/>
    <col min="14328" max="14328" width="1.54296875" style="206" customWidth="1"/>
    <col min="14329" max="14329" width="10.54296875" style="206" customWidth="1"/>
    <col min="14330" max="14330" width="5.54296875" style="206" customWidth="1"/>
    <col min="14331" max="14331" width="1.54296875" style="206" customWidth="1"/>
    <col min="14332" max="14332" width="10.54296875" style="206" customWidth="1"/>
    <col min="14333" max="14333" width="6.54296875" style="206" customWidth="1"/>
    <col min="14334" max="14334" width="1.54296875" style="206" customWidth="1"/>
    <col min="14335" max="14335" width="10.54296875" style="206" customWidth="1"/>
    <col min="14336" max="14336" width="9.54296875" style="206" customWidth="1"/>
    <col min="14337" max="14337" width="13.453125" style="206" bestFit="1" customWidth="1"/>
    <col min="14338" max="14338" width="7.54296875" style="206" customWidth="1"/>
    <col min="14339" max="14339" width="11.453125" style="206"/>
    <col min="14340" max="14340" width="13.453125" style="206" bestFit="1" customWidth="1"/>
    <col min="14341" max="14577" width="11.453125" style="206"/>
    <col min="14578" max="14578" width="0.453125" style="206" customWidth="1"/>
    <col min="14579" max="14579" width="2.54296875" style="206" customWidth="1"/>
    <col min="14580" max="14580" width="15.453125" style="206" customWidth="1"/>
    <col min="14581" max="14581" width="1.453125" style="206" customWidth="1"/>
    <col min="14582" max="14582" width="27.54296875" style="206" customWidth="1"/>
    <col min="14583" max="14583" width="6.54296875" style="206" customWidth="1"/>
    <col min="14584" max="14584" width="1.54296875" style="206" customWidth="1"/>
    <col min="14585" max="14585" width="10.54296875" style="206" customWidth="1"/>
    <col min="14586" max="14586" width="5.54296875" style="206" customWidth="1"/>
    <col min="14587" max="14587" width="1.54296875" style="206" customWidth="1"/>
    <col min="14588" max="14588" width="10.54296875" style="206" customWidth="1"/>
    <col min="14589" max="14589" width="6.54296875" style="206" customWidth="1"/>
    <col min="14590" max="14590" width="1.54296875" style="206" customWidth="1"/>
    <col min="14591" max="14591" width="10.54296875" style="206" customWidth="1"/>
    <col min="14592" max="14592" width="9.54296875" style="206" customWidth="1"/>
    <col min="14593" max="14593" width="13.453125" style="206" bestFit="1" customWidth="1"/>
    <col min="14594" max="14594" width="7.54296875" style="206" customWidth="1"/>
    <col min="14595" max="14595" width="11.453125" style="206"/>
    <col min="14596" max="14596" width="13.453125" style="206" bestFit="1" customWidth="1"/>
    <col min="14597" max="14833" width="11.453125" style="206"/>
    <col min="14834" max="14834" width="0.453125" style="206" customWidth="1"/>
    <col min="14835" max="14835" width="2.54296875" style="206" customWidth="1"/>
    <col min="14836" max="14836" width="15.453125" style="206" customWidth="1"/>
    <col min="14837" max="14837" width="1.453125" style="206" customWidth="1"/>
    <col min="14838" max="14838" width="27.54296875" style="206" customWidth="1"/>
    <col min="14839" max="14839" width="6.54296875" style="206" customWidth="1"/>
    <col min="14840" max="14840" width="1.54296875" style="206" customWidth="1"/>
    <col min="14841" max="14841" width="10.54296875" style="206" customWidth="1"/>
    <col min="14842" max="14842" width="5.54296875" style="206" customWidth="1"/>
    <col min="14843" max="14843" width="1.54296875" style="206" customWidth="1"/>
    <col min="14844" max="14844" width="10.54296875" style="206" customWidth="1"/>
    <col min="14845" max="14845" width="6.54296875" style="206" customWidth="1"/>
    <col min="14846" max="14846" width="1.54296875" style="206" customWidth="1"/>
    <col min="14847" max="14847" width="10.54296875" style="206" customWidth="1"/>
    <col min="14848" max="14848" width="9.54296875" style="206" customWidth="1"/>
    <col min="14849" max="14849" width="13.453125" style="206" bestFit="1" customWidth="1"/>
    <col min="14850" max="14850" width="7.54296875" style="206" customWidth="1"/>
    <col min="14851" max="14851" width="11.453125" style="206"/>
    <col min="14852" max="14852" width="13.453125" style="206" bestFit="1" customWidth="1"/>
    <col min="14853" max="15089" width="11.453125" style="206"/>
    <col min="15090" max="15090" width="0.453125" style="206" customWidth="1"/>
    <col min="15091" max="15091" width="2.54296875" style="206" customWidth="1"/>
    <col min="15092" max="15092" width="15.453125" style="206" customWidth="1"/>
    <col min="15093" max="15093" width="1.453125" style="206" customWidth="1"/>
    <col min="15094" max="15094" width="27.54296875" style="206" customWidth="1"/>
    <col min="15095" max="15095" width="6.54296875" style="206" customWidth="1"/>
    <col min="15096" max="15096" width="1.54296875" style="206" customWidth="1"/>
    <col min="15097" max="15097" width="10.54296875" style="206" customWidth="1"/>
    <col min="15098" max="15098" width="5.54296875" style="206" customWidth="1"/>
    <col min="15099" max="15099" width="1.54296875" style="206" customWidth="1"/>
    <col min="15100" max="15100" width="10.54296875" style="206" customWidth="1"/>
    <col min="15101" max="15101" width="6.54296875" style="206" customWidth="1"/>
    <col min="15102" max="15102" width="1.54296875" style="206" customWidth="1"/>
    <col min="15103" max="15103" width="10.54296875" style="206" customWidth="1"/>
    <col min="15104" max="15104" width="9.54296875" style="206" customWidth="1"/>
    <col min="15105" max="15105" width="13.453125" style="206" bestFit="1" customWidth="1"/>
    <col min="15106" max="15106" width="7.54296875" style="206" customWidth="1"/>
    <col min="15107" max="15107" width="11.453125" style="206"/>
    <col min="15108" max="15108" width="13.453125" style="206" bestFit="1" customWidth="1"/>
    <col min="15109" max="15345" width="11.453125" style="206"/>
    <col min="15346" max="15346" width="0.453125" style="206" customWidth="1"/>
    <col min="15347" max="15347" width="2.54296875" style="206" customWidth="1"/>
    <col min="15348" max="15348" width="15.453125" style="206" customWidth="1"/>
    <col min="15349" max="15349" width="1.453125" style="206" customWidth="1"/>
    <col min="15350" max="15350" width="27.54296875" style="206" customWidth="1"/>
    <col min="15351" max="15351" width="6.54296875" style="206" customWidth="1"/>
    <col min="15352" max="15352" width="1.54296875" style="206" customWidth="1"/>
    <col min="15353" max="15353" width="10.54296875" style="206" customWidth="1"/>
    <col min="15354" max="15354" width="5.54296875" style="206" customWidth="1"/>
    <col min="15355" max="15355" width="1.54296875" style="206" customWidth="1"/>
    <col min="15356" max="15356" width="10.54296875" style="206" customWidth="1"/>
    <col min="15357" max="15357" width="6.54296875" style="206" customWidth="1"/>
    <col min="15358" max="15358" width="1.54296875" style="206" customWidth="1"/>
    <col min="15359" max="15359" width="10.54296875" style="206" customWidth="1"/>
    <col min="15360" max="15360" width="9.54296875" style="206" customWidth="1"/>
    <col min="15361" max="15361" width="13.453125" style="206" bestFit="1" customWidth="1"/>
    <col min="15362" max="15362" width="7.54296875" style="206" customWidth="1"/>
    <col min="15363" max="15363" width="11.453125" style="206"/>
    <col min="15364" max="15364" width="13.453125" style="206" bestFit="1" customWidth="1"/>
    <col min="15365" max="15601" width="11.453125" style="206"/>
    <col min="15602" max="15602" width="0.453125" style="206" customWidth="1"/>
    <col min="15603" max="15603" width="2.54296875" style="206" customWidth="1"/>
    <col min="15604" max="15604" width="15.453125" style="206" customWidth="1"/>
    <col min="15605" max="15605" width="1.453125" style="206" customWidth="1"/>
    <col min="15606" max="15606" width="27.54296875" style="206" customWidth="1"/>
    <col min="15607" max="15607" width="6.54296875" style="206" customWidth="1"/>
    <col min="15608" max="15608" width="1.54296875" style="206" customWidth="1"/>
    <col min="15609" max="15609" width="10.54296875" style="206" customWidth="1"/>
    <col min="15610" max="15610" width="5.54296875" style="206" customWidth="1"/>
    <col min="15611" max="15611" width="1.54296875" style="206" customWidth="1"/>
    <col min="15612" max="15612" width="10.54296875" style="206" customWidth="1"/>
    <col min="15613" max="15613" width="6.54296875" style="206" customWidth="1"/>
    <col min="15614" max="15614" width="1.54296875" style="206" customWidth="1"/>
    <col min="15615" max="15615" width="10.54296875" style="206" customWidth="1"/>
    <col min="15616" max="15616" width="9.54296875" style="206" customWidth="1"/>
    <col min="15617" max="15617" width="13.453125" style="206" bestFit="1" customWidth="1"/>
    <col min="15618" max="15618" width="7.54296875" style="206" customWidth="1"/>
    <col min="15619" max="15619" width="11.453125" style="206"/>
    <col min="15620" max="15620" width="13.453125" style="206" bestFit="1" customWidth="1"/>
    <col min="15621" max="15857" width="11.453125" style="206"/>
    <col min="15858" max="15858" width="0.453125" style="206" customWidth="1"/>
    <col min="15859" max="15859" width="2.54296875" style="206" customWidth="1"/>
    <col min="15860" max="15860" width="15.453125" style="206" customWidth="1"/>
    <col min="15861" max="15861" width="1.453125" style="206" customWidth="1"/>
    <col min="15862" max="15862" width="27.54296875" style="206" customWidth="1"/>
    <col min="15863" max="15863" width="6.54296875" style="206" customWidth="1"/>
    <col min="15864" max="15864" width="1.54296875" style="206" customWidth="1"/>
    <col min="15865" max="15865" width="10.54296875" style="206" customWidth="1"/>
    <col min="15866" max="15866" width="5.54296875" style="206" customWidth="1"/>
    <col min="15867" max="15867" width="1.54296875" style="206" customWidth="1"/>
    <col min="15868" max="15868" width="10.54296875" style="206" customWidth="1"/>
    <col min="15869" max="15869" width="6.54296875" style="206" customWidth="1"/>
    <col min="15870" max="15870" width="1.54296875" style="206" customWidth="1"/>
    <col min="15871" max="15871" width="10.54296875" style="206" customWidth="1"/>
    <col min="15872" max="15872" width="9.54296875" style="206" customWidth="1"/>
    <col min="15873" max="15873" width="13.453125" style="206" bestFit="1" customWidth="1"/>
    <col min="15874" max="15874" width="7.54296875" style="206" customWidth="1"/>
    <col min="15875" max="15875" width="11.453125" style="206"/>
    <col min="15876" max="15876" width="13.453125" style="206" bestFit="1" customWidth="1"/>
    <col min="15877" max="16113" width="11.453125" style="206"/>
    <col min="16114" max="16114" width="0.453125" style="206" customWidth="1"/>
    <col min="16115" max="16115" width="2.54296875" style="206" customWidth="1"/>
    <col min="16116" max="16116" width="15.453125" style="206" customWidth="1"/>
    <col min="16117" max="16117" width="1.453125" style="206" customWidth="1"/>
    <col min="16118" max="16118" width="27.54296875" style="206" customWidth="1"/>
    <col min="16119" max="16119" width="6.54296875" style="206" customWidth="1"/>
    <col min="16120" max="16120" width="1.54296875" style="206" customWidth="1"/>
    <col min="16121" max="16121" width="10.54296875" style="206" customWidth="1"/>
    <col min="16122" max="16122" width="5.54296875" style="206" customWidth="1"/>
    <col min="16123" max="16123" width="1.54296875" style="206" customWidth="1"/>
    <col min="16124" max="16124" width="10.54296875" style="206" customWidth="1"/>
    <col min="16125" max="16125" width="6.54296875" style="206" customWidth="1"/>
    <col min="16126" max="16126" width="1.54296875" style="206" customWidth="1"/>
    <col min="16127" max="16127" width="10.54296875" style="206" customWidth="1"/>
    <col min="16128" max="16128" width="9.54296875" style="206" customWidth="1"/>
    <col min="16129" max="16129" width="13.453125" style="206" bestFit="1" customWidth="1"/>
    <col min="16130" max="16130" width="7.54296875" style="206" customWidth="1"/>
    <col min="16131" max="16131" width="11.453125" style="206"/>
    <col min="16132" max="16132" width="13.453125" style="206" bestFit="1" customWidth="1"/>
    <col min="16133" max="16384" width="11.453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Febrero 2026</v>
      </c>
    </row>
    <row r="4" spans="1:14" s="58" customFormat="1" ht="20.25" customHeight="1">
      <c r="B4" s="57"/>
      <c r="C4" s="25" t="s">
        <v>119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126</v>
      </c>
      <c r="D7" s="55"/>
      <c r="E7" s="264" t="s">
        <v>127</v>
      </c>
      <c r="F7" s="264"/>
      <c r="G7" s="204"/>
    </row>
    <row r="8" spans="1:14" ht="12.75" customHeight="1">
      <c r="A8" s="58"/>
      <c r="B8" s="57"/>
      <c r="C8" s="261"/>
      <c r="D8" s="55"/>
      <c r="E8" s="265" t="str">
        <f>CONCATENATE(TEXT(SUM(Dat_01!R23:R24),"0,0")," MWh")</f>
        <v>0,0 MWh</v>
      </c>
      <c r="F8" s="265"/>
      <c r="G8" s="205"/>
    </row>
    <row r="9" spans="1:14">
      <c r="A9" s="58"/>
      <c r="B9" s="57"/>
      <c r="C9" s="261"/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C10" s="207"/>
      <c r="E10" s="262" t="s">
        <v>123</v>
      </c>
      <c r="F10" s="263" t="str">
        <f>CONCATENATE(TEXT(Dat_01!R23,"0,0")," MWh")</f>
        <v>0,0 MWh</v>
      </c>
    </row>
    <row r="11" spans="1:14">
      <c r="E11" s="262"/>
      <c r="F11" s="263"/>
    </row>
    <row r="12" spans="1:14">
      <c r="E12" s="211"/>
      <c r="F12" s="211"/>
    </row>
    <row r="13" spans="1:14">
      <c r="E13" s="211"/>
      <c r="F13" s="211"/>
    </row>
    <row r="14" spans="1:14">
      <c r="F14" s="211"/>
    </row>
    <row r="15" spans="1:14">
      <c r="E15" s="211"/>
      <c r="F15" s="212"/>
    </row>
    <row r="16" spans="1:14">
      <c r="E16" s="211"/>
      <c r="F16" s="211"/>
    </row>
    <row r="17" spans="1:14">
      <c r="E17" s="211"/>
      <c r="F17" s="211"/>
    </row>
    <row r="18" spans="1:14">
      <c r="E18" s="211"/>
      <c r="F18" s="211"/>
    </row>
    <row r="19" spans="1:14">
      <c r="E19" s="211"/>
      <c r="F19" s="211"/>
    </row>
    <row r="20" spans="1:14">
      <c r="E20" s="211"/>
      <c r="F20" s="211"/>
    </row>
    <row r="21" spans="1:14">
      <c r="E21" s="211"/>
      <c r="F21" s="211"/>
    </row>
    <row r="22" spans="1:14">
      <c r="E22" s="211"/>
      <c r="F22" s="211"/>
    </row>
    <row r="23" spans="1:14">
      <c r="E23" s="262" t="s">
        <v>124</v>
      </c>
      <c r="F23" s="263" t="str">
        <f>CONCATENATE(TEXT(SUM(Dat_01!R24),"0,0")," MWh")</f>
        <v>0,0 MWh</v>
      </c>
    </row>
    <row r="24" spans="1:14" s="213" customFormat="1">
      <c r="A24" s="54"/>
      <c r="B24" s="54"/>
      <c r="C24" s="54"/>
      <c r="D24" s="54"/>
      <c r="E24" s="262"/>
      <c r="F24" s="263"/>
      <c r="G24" s="206"/>
      <c r="H24" s="206"/>
      <c r="I24" s="206"/>
      <c r="J24" s="206"/>
      <c r="K24" s="206"/>
      <c r="L24" s="206"/>
      <c r="M24" s="206"/>
      <c r="N24" s="206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541D-287E-433A-85EE-E33678D4EDA8}">
  <dimension ref="C1:Y44"/>
  <sheetViews>
    <sheetView showGridLines="0" showRowColHeaders="0" topLeftCell="A2" zoomScaleNormal="100" workbookViewId="0"/>
  </sheetViews>
  <sheetFormatPr baseColWidth="10" defaultColWidth="11.54296875" defaultRowHeight="12.5"/>
  <cols>
    <col min="1" max="1" width="0.453125" style="54" customWidth="1"/>
    <col min="2" max="2" width="2.54296875" style="54" customWidth="1"/>
    <col min="3" max="3" width="23.54296875" style="54" customWidth="1"/>
    <col min="4" max="4" width="1.453125" style="54" customWidth="1"/>
    <col min="5" max="5" width="105.54296875" style="54" customWidth="1"/>
    <col min="6" max="6" width="11.54296875" style="54"/>
    <col min="7" max="7" width="30.453125" style="54" bestFit="1" customWidth="1"/>
    <col min="8" max="16384" width="11.54296875" style="54"/>
  </cols>
  <sheetData>
    <row r="1" spans="3:25" ht="0.65" customHeight="1"/>
    <row r="2" spans="3:25" ht="21" customHeight="1">
      <c r="E2" s="27" t="s">
        <v>19</v>
      </c>
    </row>
    <row r="3" spans="3:25" ht="15" customHeight="1">
      <c r="E3" s="26" t="s">
        <v>194</v>
      </c>
    </row>
    <row r="4" spans="3:25" ht="20.149999999999999" customHeight="1">
      <c r="C4" s="25" t="s">
        <v>171</v>
      </c>
    </row>
    <row r="5" spans="3:25" ht="12.65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0" t="s">
        <v>172</v>
      </c>
      <c r="E7" s="232"/>
    </row>
    <row r="8" spans="3:25">
      <c r="C8" s="250"/>
      <c r="E8" s="232"/>
    </row>
    <row r="9" spans="3:25">
      <c r="C9" s="250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033C-4529-4768-86A9-2419471A068D}">
  <sheetPr>
    <pageSetUpPr autoPageBreaks="0"/>
  </sheetPr>
  <dimension ref="A1:N20"/>
  <sheetViews>
    <sheetView showGridLines="0" showRowColHeaders="0" zoomScaleNormal="100" workbookViewId="0"/>
  </sheetViews>
  <sheetFormatPr baseColWidth="10" defaultRowHeight="12.5"/>
  <cols>
    <col min="1" max="1" width="0.453125" style="54" customWidth="1"/>
    <col min="2" max="2" width="2.54296875" style="54" customWidth="1"/>
    <col min="3" max="3" width="23.54296875" style="54" customWidth="1"/>
    <col min="4" max="4" width="1.453125" style="54" customWidth="1"/>
    <col min="5" max="5" width="26.7265625" style="206" customWidth="1"/>
    <col min="6" max="6" width="26.7265625" style="213" customWidth="1"/>
    <col min="7" max="8" width="11.54296875" style="206"/>
    <col min="9" max="12" width="11.54296875" style="206" bestFit="1" customWidth="1"/>
    <col min="13" max="13" width="12.453125" style="206" bestFit="1" customWidth="1"/>
    <col min="14" max="14" width="11.54296875" style="206" bestFit="1" customWidth="1"/>
    <col min="15" max="241" width="11.54296875" style="206"/>
    <col min="242" max="242" width="0.453125" style="206" customWidth="1"/>
    <col min="243" max="243" width="2.54296875" style="206" customWidth="1"/>
    <col min="244" max="244" width="15.453125" style="206" customWidth="1"/>
    <col min="245" max="245" width="1.453125" style="206" customWidth="1"/>
    <col min="246" max="246" width="27.54296875" style="206" customWidth="1"/>
    <col min="247" max="247" width="6.54296875" style="206" customWidth="1"/>
    <col min="248" max="248" width="1.54296875" style="206" customWidth="1"/>
    <col min="249" max="249" width="10.54296875" style="206" customWidth="1"/>
    <col min="250" max="250" width="5.54296875" style="206" customWidth="1"/>
    <col min="251" max="251" width="1.54296875" style="206" customWidth="1"/>
    <col min="252" max="252" width="10.54296875" style="206" customWidth="1"/>
    <col min="253" max="253" width="6.54296875" style="206" customWidth="1"/>
    <col min="254" max="254" width="1.54296875" style="206" customWidth="1"/>
    <col min="255" max="255" width="10.54296875" style="206" customWidth="1"/>
    <col min="256" max="256" width="9.54296875" style="206" customWidth="1"/>
    <col min="257" max="257" width="13.453125" style="206" bestFit="1" customWidth="1"/>
    <col min="258" max="258" width="7.54296875" style="206" customWidth="1"/>
    <col min="259" max="259" width="11.54296875" style="206"/>
    <col min="260" max="260" width="13.453125" style="206" bestFit="1" customWidth="1"/>
    <col min="261" max="497" width="11.54296875" style="206"/>
    <col min="498" max="498" width="0.453125" style="206" customWidth="1"/>
    <col min="499" max="499" width="2.54296875" style="206" customWidth="1"/>
    <col min="500" max="500" width="15.453125" style="206" customWidth="1"/>
    <col min="501" max="501" width="1.453125" style="206" customWidth="1"/>
    <col min="502" max="502" width="27.54296875" style="206" customWidth="1"/>
    <col min="503" max="503" width="6.54296875" style="206" customWidth="1"/>
    <col min="504" max="504" width="1.54296875" style="206" customWidth="1"/>
    <col min="505" max="505" width="10.54296875" style="206" customWidth="1"/>
    <col min="506" max="506" width="5.54296875" style="206" customWidth="1"/>
    <col min="507" max="507" width="1.54296875" style="206" customWidth="1"/>
    <col min="508" max="508" width="10.54296875" style="206" customWidth="1"/>
    <col min="509" max="509" width="6.54296875" style="206" customWidth="1"/>
    <col min="510" max="510" width="1.54296875" style="206" customWidth="1"/>
    <col min="511" max="511" width="10.54296875" style="206" customWidth="1"/>
    <col min="512" max="512" width="9.54296875" style="206" customWidth="1"/>
    <col min="513" max="513" width="13.453125" style="206" bestFit="1" customWidth="1"/>
    <col min="514" max="514" width="7.54296875" style="206" customWidth="1"/>
    <col min="515" max="515" width="11.54296875" style="206"/>
    <col min="516" max="516" width="13.453125" style="206" bestFit="1" customWidth="1"/>
    <col min="517" max="753" width="11.54296875" style="206"/>
    <col min="754" max="754" width="0.453125" style="206" customWidth="1"/>
    <col min="755" max="755" width="2.54296875" style="206" customWidth="1"/>
    <col min="756" max="756" width="15.453125" style="206" customWidth="1"/>
    <col min="757" max="757" width="1.453125" style="206" customWidth="1"/>
    <col min="758" max="758" width="27.54296875" style="206" customWidth="1"/>
    <col min="759" max="759" width="6.54296875" style="206" customWidth="1"/>
    <col min="760" max="760" width="1.54296875" style="206" customWidth="1"/>
    <col min="761" max="761" width="10.54296875" style="206" customWidth="1"/>
    <col min="762" max="762" width="5.54296875" style="206" customWidth="1"/>
    <col min="763" max="763" width="1.54296875" style="206" customWidth="1"/>
    <col min="764" max="764" width="10.54296875" style="206" customWidth="1"/>
    <col min="765" max="765" width="6.54296875" style="206" customWidth="1"/>
    <col min="766" max="766" width="1.54296875" style="206" customWidth="1"/>
    <col min="767" max="767" width="10.54296875" style="206" customWidth="1"/>
    <col min="768" max="768" width="9.54296875" style="206" customWidth="1"/>
    <col min="769" max="769" width="13.453125" style="206" bestFit="1" customWidth="1"/>
    <col min="770" max="770" width="7.54296875" style="206" customWidth="1"/>
    <col min="771" max="771" width="11.54296875" style="206"/>
    <col min="772" max="772" width="13.453125" style="206" bestFit="1" customWidth="1"/>
    <col min="773" max="1009" width="11.54296875" style="206"/>
    <col min="1010" max="1010" width="0.453125" style="206" customWidth="1"/>
    <col min="1011" max="1011" width="2.54296875" style="206" customWidth="1"/>
    <col min="1012" max="1012" width="15.453125" style="206" customWidth="1"/>
    <col min="1013" max="1013" width="1.453125" style="206" customWidth="1"/>
    <col min="1014" max="1014" width="27.54296875" style="206" customWidth="1"/>
    <col min="1015" max="1015" width="6.54296875" style="206" customWidth="1"/>
    <col min="1016" max="1016" width="1.54296875" style="206" customWidth="1"/>
    <col min="1017" max="1017" width="10.54296875" style="206" customWidth="1"/>
    <col min="1018" max="1018" width="5.54296875" style="206" customWidth="1"/>
    <col min="1019" max="1019" width="1.54296875" style="206" customWidth="1"/>
    <col min="1020" max="1020" width="10.54296875" style="206" customWidth="1"/>
    <col min="1021" max="1021" width="6.54296875" style="206" customWidth="1"/>
    <col min="1022" max="1022" width="1.54296875" style="206" customWidth="1"/>
    <col min="1023" max="1023" width="10.54296875" style="206" customWidth="1"/>
    <col min="1024" max="1024" width="9.54296875" style="206" customWidth="1"/>
    <col min="1025" max="1025" width="13.453125" style="206" bestFit="1" customWidth="1"/>
    <col min="1026" max="1026" width="7.54296875" style="206" customWidth="1"/>
    <col min="1027" max="1027" width="11.54296875" style="206"/>
    <col min="1028" max="1028" width="13.453125" style="206" bestFit="1" customWidth="1"/>
    <col min="1029" max="1265" width="11.54296875" style="206"/>
    <col min="1266" max="1266" width="0.453125" style="206" customWidth="1"/>
    <col min="1267" max="1267" width="2.54296875" style="206" customWidth="1"/>
    <col min="1268" max="1268" width="15.453125" style="206" customWidth="1"/>
    <col min="1269" max="1269" width="1.453125" style="206" customWidth="1"/>
    <col min="1270" max="1270" width="27.54296875" style="206" customWidth="1"/>
    <col min="1271" max="1271" width="6.54296875" style="206" customWidth="1"/>
    <col min="1272" max="1272" width="1.54296875" style="206" customWidth="1"/>
    <col min="1273" max="1273" width="10.54296875" style="206" customWidth="1"/>
    <col min="1274" max="1274" width="5.54296875" style="206" customWidth="1"/>
    <col min="1275" max="1275" width="1.54296875" style="206" customWidth="1"/>
    <col min="1276" max="1276" width="10.54296875" style="206" customWidth="1"/>
    <col min="1277" max="1277" width="6.54296875" style="206" customWidth="1"/>
    <col min="1278" max="1278" width="1.54296875" style="206" customWidth="1"/>
    <col min="1279" max="1279" width="10.54296875" style="206" customWidth="1"/>
    <col min="1280" max="1280" width="9.54296875" style="206" customWidth="1"/>
    <col min="1281" max="1281" width="13.453125" style="206" bestFit="1" customWidth="1"/>
    <col min="1282" max="1282" width="7.54296875" style="206" customWidth="1"/>
    <col min="1283" max="1283" width="11.54296875" style="206"/>
    <col min="1284" max="1284" width="13.453125" style="206" bestFit="1" customWidth="1"/>
    <col min="1285" max="1521" width="11.54296875" style="206"/>
    <col min="1522" max="1522" width="0.453125" style="206" customWidth="1"/>
    <col min="1523" max="1523" width="2.54296875" style="206" customWidth="1"/>
    <col min="1524" max="1524" width="15.453125" style="206" customWidth="1"/>
    <col min="1525" max="1525" width="1.453125" style="206" customWidth="1"/>
    <col min="1526" max="1526" width="27.54296875" style="206" customWidth="1"/>
    <col min="1527" max="1527" width="6.54296875" style="206" customWidth="1"/>
    <col min="1528" max="1528" width="1.54296875" style="206" customWidth="1"/>
    <col min="1529" max="1529" width="10.54296875" style="206" customWidth="1"/>
    <col min="1530" max="1530" width="5.54296875" style="206" customWidth="1"/>
    <col min="1531" max="1531" width="1.54296875" style="206" customWidth="1"/>
    <col min="1532" max="1532" width="10.54296875" style="206" customWidth="1"/>
    <col min="1533" max="1533" width="6.54296875" style="206" customWidth="1"/>
    <col min="1534" max="1534" width="1.54296875" style="206" customWidth="1"/>
    <col min="1535" max="1535" width="10.54296875" style="206" customWidth="1"/>
    <col min="1536" max="1536" width="9.54296875" style="206" customWidth="1"/>
    <col min="1537" max="1537" width="13.453125" style="206" bestFit="1" customWidth="1"/>
    <col min="1538" max="1538" width="7.54296875" style="206" customWidth="1"/>
    <col min="1539" max="1539" width="11.54296875" style="206"/>
    <col min="1540" max="1540" width="13.453125" style="206" bestFit="1" customWidth="1"/>
    <col min="1541" max="1777" width="11.54296875" style="206"/>
    <col min="1778" max="1778" width="0.453125" style="206" customWidth="1"/>
    <col min="1779" max="1779" width="2.54296875" style="206" customWidth="1"/>
    <col min="1780" max="1780" width="15.453125" style="206" customWidth="1"/>
    <col min="1781" max="1781" width="1.453125" style="206" customWidth="1"/>
    <col min="1782" max="1782" width="27.54296875" style="206" customWidth="1"/>
    <col min="1783" max="1783" width="6.54296875" style="206" customWidth="1"/>
    <col min="1784" max="1784" width="1.54296875" style="206" customWidth="1"/>
    <col min="1785" max="1785" width="10.54296875" style="206" customWidth="1"/>
    <col min="1786" max="1786" width="5.54296875" style="206" customWidth="1"/>
    <col min="1787" max="1787" width="1.54296875" style="206" customWidth="1"/>
    <col min="1788" max="1788" width="10.54296875" style="206" customWidth="1"/>
    <col min="1789" max="1789" width="6.54296875" style="206" customWidth="1"/>
    <col min="1790" max="1790" width="1.54296875" style="206" customWidth="1"/>
    <col min="1791" max="1791" width="10.54296875" style="206" customWidth="1"/>
    <col min="1792" max="1792" width="9.54296875" style="206" customWidth="1"/>
    <col min="1793" max="1793" width="13.453125" style="206" bestFit="1" customWidth="1"/>
    <col min="1794" max="1794" width="7.54296875" style="206" customWidth="1"/>
    <col min="1795" max="1795" width="11.54296875" style="206"/>
    <col min="1796" max="1796" width="13.453125" style="206" bestFit="1" customWidth="1"/>
    <col min="1797" max="2033" width="11.54296875" style="206"/>
    <col min="2034" max="2034" width="0.453125" style="206" customWidth="1"/>
    <col min="2035" max="2035" width="2.54296875" style="206" customWidth="1"/>
    <col min="2036" max="2036" width="15.453125" style="206" customWidth="1"/>
    <col min="2037" max="2037" width="1.453125" style="206" customWidth="1"/>
    <col min="2038" max="2038" width="27.54296875" style="206" customWidth="1"/>
    <col min="2039" max="2039" width="6.54296875" style="206" customWidth="1"/>
    <col min="2040" max="2040" width="1.54296875" style="206" customWidth="1"/>
    <col min="2041" max="2041" width="10.54296875" style="206" customWidth="1"/>
    <col min="2042" max="2042" width="5.54296875" style="206" customWidth="1"/>
    <col min="2043" max="2043" width="1.54296875" style="206" customWidth="1"/>
    <col min="2044" max="2044" width="10.54296875" style="206" customWidth="1"/>
    <col min="2045" max="2045" width="6.54296875" style="206" customWidth="1"/>
    <col min="2046" max="2046" width="1.54296875" style="206" customWidth="1"/>
    <col min="2047" max="2047" width="10.54296875" style="206" customWidth="1"/>
    <col min="2048" max="2048" width="9.54296875" style="206" customWidth="1"/>
    <col min="2049" max="2049" width="13.453125" style="206" bestFit="1" customWidth="1"/>
    <col min="2050" max="2050" width="7.54296875" style="206" customWidth="1"/>
    <col min="2051" max="2051" width="11.54296875" style="206"/>
    <col min="2052" max="2052" width="13.453125" style="206" bestFit="1" customWidth="1"/>
    <col min="2053" max="2289" width="11.54296875" style="206"/>
    <col min="2290" max="2290" width="0.453125" style="206" customWidth="1"/>
    <col min="2291" max="2291" width="2.54296875" style="206" customWidth="1"/>
    <col min="2292" max="2292" width="15.453125" style="206" customWidth="1"/>
    <col min="2293" max="2293" width="1.453125" style="206" customWidth="1"/>
    <col min="2294" max="2294" width="27.54296875" style="206" customWidth="1"/>
    <col min="2295" max="2295" width="6.54296875" style="206" customWidth="1"/>
    <col min="2296" max="2296" width="1.54296875" style="206" customWidth="1"/>
    <col min="2297" max="2297" width="10.54296875" style="206" customWidth="1"/>
    <col min="2298" max="2298" width="5.54296875" style="206" customWidth="1"/>
    <col min="2299" max="2299" width="1.54296875" style="206" customWidth="1"/>
    <col min="2300" max="2300" width="10.54296875" style="206" customWidth="1"/>
    <col min="2301" max="2301" width="6.54296875" style="206" customWidth="1"/>
    <col min="2302" max="2302" width="1.54296875" style="206" customWidth="1"/>
    <col min="2303" max="2303" width="10.54296875" style="206" customWidth="1"/>
    <col min="2304" max="2304" width="9.54296875" style="206" customWidth="1"/>
    <col min="2305" max="2305" width="13.453125" style="206" bestFit="1" customWidth="1"/>
    <col min="2306" max="2306" width="7.54296875" style="206" customWidth="1"/>
    <col min="2307" max="2307" width="11.54296875" style="206"/>
    <col min="2308" max="2308" width="13.453125" style="206" bestFit="1" customWidth="1"/>
    <col min="2309" max="2545" width="11.54296875" style="206"/>
    <col min="2546" max="2546" width="0.453125" style="206" customWidth="1"/>
    <col min="2547" max="2547" width="2.54296875" style="206" customWidth="1"/>
    <col min="2548" max="2548" width="15.453125" style="206" customWidth="1"/>
    <col min="2549" max="2549" width="1.453125" style="206" customWidth="1"/>
    <col min="2550" max="2550" width="27.54296875" style="206" customWidth="1"/>
    <col min="2551" max="2551" width="6.54296875" style="206" customWidth="1"/>
    <col min="2552" max="2552" width="1.54296875" style="206" customWidth="1"/>
    <col min="2553" max="2553" width="10.54296875" style="206" customWidth="1"/>
    <col min="2554" max="2554" width="5.54296875" style="206" customWidth="1"/>
    <col min="2555" max="2555" width="1.54296875" style="206" customWidth="1"/>
    <col min="2556" max="2556" width="10.54296875" style="206" customWidth="1"/>
    <col min="2557" max="2557" width="6.54296875" style="206" customWidth="1"/>
    <col min="2558" max="2558" width="1.54296875" style="206" customWidth="1"/>
    <col min="2559" max="2559" width="10.54296875" style="206" customWidth="1"/>
    <col min="2560" max="2560" width="9.54296875" style="206" customWidth="1"/>
    <col min="2561" max="2561" width="13.453125" style="206" bestFit="1" customWidth="1"/>
    <col min="2562" max="2562" width="7.54296875" style="206" customWidth="1"/>
    <col min="2563" max="2563" width="11.54296875" style="206"/>
    <col min="2564" max="2564" width="13.453125" style="206" bestFit="1" customWidth="1"/>
    <col min="2565" max="2801" width="11.54296875" style="206"/>
    <col min="2802" max="2802" width="0.453125" style="206" customWidth="1"/>
    <col min="2803" max="2803" width="2.54296875" style="206" customWidth="1"/>
    <col min="2804" max="2804" width="15.453125" style="206" customWidth="1"/>
    <col min="2805" max="2805" width="1.453125" style="206" customWidth="1"/>
    <col min="2806" max="2806" width="27.54296875" style="206" customWidth="1"/>
    <col min="2807" max="2807" width="6.54296875" style="206" customWidth="1"/>
    <col min="2808" max="2808" width="1.54296875" style="206" customWidth="1"/>
    <col min="2809" max="2809" width="10.54296875" style="206" customWidth="1"/>
    <col min="2810" max="2810" width="5.54296875" style="206" customWidth="1"/>
    <col min="2811" max="2811" width="1.54296875" style="206" customWidth="1"/>
    <col min="2812" max="2812" width="10.54296875" style="206" customWidth="1"/>
    <col min="2813" max="2813" width="6.54296875" style="206" customWidth="1"/>
    <col min="2814" max="2814" width="1.54296875" style="206" customWidth="1"/>
    <col min="2815" max="2815" width="10.54296875" style="206" customWidth="1"/>
    <col min="2816" max="2816" width="9.54296875" style="206" customWidth="1"/>
    <col min="2817" max="2817" width="13.453125" style="206" bestFit="1" customWidth="1"/>
    <col min="2818" max="2818" width="7.54296875" style="206" customWidth="1"/>
    <col min="2819" max="2819" width="11.54296875" style="206"/>
    <col min="2820" max="2820" width="13.453125" style="206" bestFit="1" customWidth="1"/>
    <col min="2821" max="3057" width="11.54296875" style="206"/>
    <col min="3058" max="3058" width="0.453125" style="206" customWidth="1"/>
    <col min="3059" max="3059" width="2.54296875" style="206" customWidth="1"/>
    <col min="3060" max="3060" width="15.453125" style="206" customWidth="1"/>
    <col min="3061" max="3061" width="1.453125" style="206" customWidth="1"/>
    <col min="3062" max="3062" width="27.54296875" style="206" customWidth="1"/>
    <col min="3063" max="3063" width="6.54296875" style="206" customWidth="1"/>
    <col min="3064" max="3064" width="1.54296875" style="206" customWidth="1"/>
    <col min="3065" max="3065" width="10.54296875" style="206" customWidth="1"/>
    <col min="3066" max="3066" width="5.54296875" style="206" customWidth="1"/>
    <col min="3067" max="3067" width="1.54296875" style="206" customWidth="1"/>
    <col min="3068" max="3068" width="10.54296875" style="206" customWidth="1"/>
    <col min="3069" max="3069" width="6.54296875" style="206" customWidth="1"/>
    <col min="3070" max="3070" width="1.54296875" style="206" customWidth="1"/>
    <col min="3071" max="3071" width="10.54296875" style="206" customWidth="1"/>
    <col min="3072" max="3072" width="9.54296875" style="206" customWidth="1"/>
    <col min="3073" max="3073" width="13.453125" style="206" bestFit="1" customWidth="1"/>
    <col min="3074" max="3074" width="7.54296875" style="206" customWidth="1"/>
    <col min="3075" max="3075" width="11.54296875" style="206"/>
    <col min="3076" max="3076" width="13.453125" style="206" bestFit="1" customWidth="1"/>
    <col min="3077" max="3313" width="11.54296875" style="206"/>
    <col min="3314" max="3314" width="0.453125" style="206" customWidth="1"/>
    <col min="3315" max="3315" width="2.54296875" style="206" customWidth="1"/>
    <col min="3316" max="3316" width="15.453125" style="206" customWidth="1"/>
    <col min="3317" max="3317" width="1.453125" style="206" customWidth="1"/>
    <col min="3318" max="3318" width="27.54296875" style="206" customWidth="1"/>
    <col min="3319" max="3319" width="6.54296875" style="206" customWidth="1"/>
    <col min="3320" max="3320" width="1.54296875" style="206" customWidth="1"/>
    <col min="3321" max="3321" width="10.54296875" style="206" customWidth="1"/>
    <col min="3322" max="3322" width="5.54296875" style="206" customWidth="1"/>
    <col min="3323" max="3323" width="1.54296875" style="206" customWidth="1"/>
    <col min="3324" max="3324" width="10.54296875" style="206" customWidth="1"/>
    <col min="3325" max="3325" width="6.54296875" style="206" customWidth="1"/>
    <col min="3326" max="3326" width="1.54296875" style="206" customWidth="1"/>
    <col min="3327" max="3327" width="10.54296875" style="206" customWidth="1"/>
    <col min="3328" max="3328" width="9.54296875" style="206" customWidth="1"/>
    <col min="3329" max="3329" width="13.453125" style="206" bestFit="1" customWidth="1"/>
    <col min="3330" max="3330" width="7.54296875" style="206" customWidth="1"/>
    <col min="3331" max="3331" width="11.54296875" style="206"/>
    <col min="3332" max="3332" width="13.453125" style="206" bestFit="1" customWidth="1"/>
    <col min="3333" max="3569" width="11.54296875" style="206"/>
    <col min="3570" max="3570" width="0.453125" style="206" customWidth="1"/>
    <col min="3571" max="3571" width="2.54296875" style="206" customWidth="1"/>
    <col min="3572" max="3572" width="15.453125" style="206" customWidth="1"/>
    <col min="3573" max="3573" width="1.453125" style="206" customWidth="1"/>
    <col min="3574" max="3574" width="27.54296875" style="206" customWidth="1"/>
    <col min="3575" max="3575" width="6.54296875" style="206" customWidth="1"/>
    <col min="3576" max="3576" width="1.54296875" style="206" customWidth="1"/>
    <col min="3577" max="3577" width="10.54296875" style="206" customWidth="1"/>
    <col min="3578" max="3578" width="5.54296875" style="206" customWidth="1"/>
    <col min="3579" max="3579" width="1.54296875" style="206" customWidth="1"/>
    <col min="3580" max="3580" width="10.54296875" style="206" customWidth="1"/>
    <col min="3581" max="3581" width="6.54296875" style="206" customWidth="1"/>
    <col min="3582" max="3582" width="1.54296875" style="206" customWidth="1"/>
    <col min="3583" max="3583" width="10.54296875" style="206" customWidth="1"/>
    <col min="3584" max="3584" width="9.54296875" style="206" customWidth="1"/>
    <col min="3585" max="3585" width="13.453125" style="206" bestFit="1" customWidth="1"/>
    <col min="3586" max="3586" width="7.54296875" style="206" customWidth="1"/>
    <col min="3587" max="3587" width="11.54296875" style="206"/>
    <col min="3588" max="3588" width="13.453125" style="206" bestFit="1" customWidth="1"/>
    <col min="3589" max="3825" width="11.54296875" style="206"/>
    <col min="3826" max="3826" width="0.453125" style="206" customWidth="1"/>
    <col min="3827" max="3827" width="2.54296875" style="206" customWidth="1"/>
    <col min="3828" max="3828" width="15.453125" style="206" customWidth="1"/>
    <col min="3829" max="3829" width="1.453125" style="206" customWidth="1"/>
    <col min="3830" max="3830" width="27.54296875" style="206" customWidth="1"/>
    <col min="3831" max="3831" width="6.54296875" style="206" customWidth="1"/>
    <col min="3832" max="3832" width="1.54296875" style="206" customWidth="1"/>
    <col min="3833" max="3833" width="10.54296875" style="206" customWidth="1"/>
    <col min="3834" max="3834" width="5.54296875" style="206" customWidth="1"/>
    <col min="3835" max="3835" width="1.54296875" style="206" customWidth="1"/>
    <col min="3836" max="3836" width="10.54296875" style="206" customWidth="1"/>
    <col min="3837" max="3837" width="6.54296875" style="206" customWidth="1"/>
    <col min="3838" max="3838" width="1.54296875" style="206" customWidth="1"/>
    <col min="3839" max="3839" width="10.54296875" style="206" customWidth="1"/>
    <col min="3840" max="3840" width="9.54296875" style="206" customWidth="1"/>
    <col min="3841" max="3841" width="13.453125" style="206" bestFit="1" customWidth="1"/>
    <col min="3842" max="3842" width="7.54296875" style="206" customWidth="1"/>
    <col min="3843" max="3843" width="11.54296875" style="206"/>
    <col min="3844" max="3844" width="13.453125" style="206" bestFit="1" customWidth="1"/>
    <col min="3845" max="4081" width="11.54296875" style="206"/>
    <col min="4082" max="4082" width="0.453125" style="206" customWidth="1"/>
    <col min="4083" max="4083" width="2.54296875" style="206" customWidth="1"/>
    <col min="4084" max="4084" width="15.453125" style="206" customWidth="1"/>
    <col min="4085" max="4085" width="1.453125" style="206" customWidth="1"/>
    <col min="4086" max="4086" width="27.54296875" style="206" customWidth="1"/>
    <col min="4087" max="4087" width="6.54296875" style="206" customWidth="1"/>
    <col min="4088" max="4088" width="1.54296875" style="206" customWidth="1"/>
    <col min="4089" max="4089" width="10.54296875" style="206" customWidth="1"/>
    <col min="4090" max="4090" width="5.54296875" style="206" customWidth="1"/>
    <col min="4091" max="4091" width="1.54296875" style="206" customWidth="1"/>
    <col min="4092" max="4092" width="10.54296875" style="206" customWidth="1"/>
    <col min="4093" max="4093" width="6.54296875" style="206" customWidth="1"/>
    <col min="4094" max="4094" width="1.54296875" style="206" customWidth="1"/>
    <col min="4095" max="4095" width="10.54296875" style="206" customWidth="1"/>
    <col min="4096" max="4096" width="9.54296875" style="206" customWidth="1"/>
    <col min="4097" max="4097" width="13.453125" style="206" bestFit="1" customWidth="1"/>
    <col min="4098" max="4098" width="7.54296875" style="206" customWidth="1"/>
    <col min="4099" max="4099" width="11.54296875" style="206"/>
    <col min="4100" max="4100" width="13.453125" style="206" bestFit="1" customWidth="1"/>
    <col min="4101" max="4337" width="11.54296875" style="206"/>
    <col min="4338" max="4338" width="0.453125" style="206" customWidth="1"/>
    <col min="4339" max="4339" width="2.54296875" style="206" customWidth="1"/>
    <col min="4340" max="4340" width="15.453125" style="206" customWidth="1"/>
    <col min="4341" max="4341" width="1.453125" style="206" customWidth="1"/>
    <col min="4342" max="4342" width="27.54296875" style="206" customWidth="1"/>
    <col min="4343" max="4343" width="6.54296875" style="206" customWidth="1"/>
    <col min="4344" max="4344" width="1.54296875" style="206" customWidth="1"/>
    <col min="4345" max="4345" width="10.54296875" style="206" customWidth="1"/>
    <col min="4346" max="4346" width="5.54296875" style="206" customWidth="1"/>
    <col min="4347" max="4347" width="1.54296875" style="206" customWidth="1"/>
    <col min="4348" max="4348" width="10.54296875" style="206" customWidth="1"/>
    <col min="4349" max="4349" width="6.54296875" style="206" customWidth="1"/>
    <col min="4350" max="4350" width="1.54296875" style="206" customWidth="1"/>
    <col min="4351" max="4351" width="10.54296875" style="206" customWidth="1"/>
    <col min="4352" max="4352" width="9.54296875" style="206" customWidth="1"/>
    <col min="4353" max="4353" width="13.453125" style="206" bestFit="1" customWidth="1"/>
    <col min="4354" max="4354" width="7.54296875" style="206" customWidth="1"/>
    <col min="4355" max="4355" width="11.54296875" style="206"/>
    <col min="4356" max="4356" width="13.453125" style="206" bestFit="1" customWidth="1"/>
    <col min="4357" max="4593" width="11.54296875" style="206"/>
    <col min="4594" max="4594" width="0.453125" style="206" customWidth="1"/>
    <col min="4595" max="4595" width="2.54296875" style="206" customWidth="1"/>
    <col min="4596" max="4596" width="15.453125" style="206" customWidth="1"/>
    <col min="4597" max="4597" width="1.453125" style="206" customWidth="1"/>
    <col min="4598" max="4598" width="27.54296875" style="206" customWidth="1"/>
    <col min="4599" max="4599" width="6.54296875" style="206" customWidth="1"/>
    <col min="4600" max="4600" width="1.54296875" style="206" customWidth="1"/>
    <col min="4601" max="4601" width="10.54296875" style="206" customWidth="1"/>
    <col min="4602" max="4602" width="5.54296875" style="206" customWidth="1"/>
    <col min="4603" max="4603" width="1.54296875" style="206" customWidth="1"/>
    <col min="4604" max="4604" width="10.54296875" style="206" customWidth="1"/>
    <col min="4605" max="4605" width="6.54296875" style="206" customWidth="1"/>
    <col min="4606" max="4606" width="1.54296875" style="206" customWidth="1"/>
    <col min="4607" max="4607" width="10.54296875" style="206" customWidth="1"/>
    <col min="4608" max="4608" width="9.54296875" style="206" customWidth="1"/>
    <col min="4609" max="4609" width="13.453125" style="206" bestFit="1" customWidth="1"/>
    <col min="4610" max="4610" width="7.54296875" style="206" customWidth="1"/>
    <col min="4611" max="4611" width="11.54296875" style="206"/>
    <col min="4612" max="4612" width="13.453125" style="206" bestFit="1" customWidth="1"/>
    <col min="4613" max="4849" width="11.54296875" style="206"/>
    <col min="4850" max="4850" width="0.453125" style="206" customWidth="1"/>
    <col min="4851" max="4851" width="2.54296875" style="206" customWidth="1"/>
    <col min="4852" max="4852" width="15.453125" style="206" customWidth="1"/>
    <col min="4853" max="4853" width="1.453125" style="206" customWidth="1"/>
    <col min="4854" max="4854" width="27.54296875" style="206" customWidth="1"/>
    <col min="4855" max="4855" width="6.54296875" style="206" customWidth="1"/>
    <col min="4856" max="4856" width="1.54296875" style="206" customWidth="1"/>
    <col min="4857" max="4857" width="10.54296875" style="206" customWidth="1"/>
    <col min="4858" max="4858" width="5.54296875" style="206" customWidth="1"/>
    <col min="4859" max="4859" width="1.54296875" style="206" customWidth="1"/>
    <col min="4860" max="4860" width="10.54296875" style="206" customWidth="1"/>
    <col min="4861" max="4861" width="6.54296875" style="206" customWidth="1"/>
    <col min="4862" max="4862" width="1.54296875" style="206" customWidth="1"/>
    <col min="4863" max="4863" width="10.54296875" style="206" customWidth="1"/>
    <col min="4864" max="4864" width="9.54296875" style="206" customWidth="1"/>
    <col min="4865" max="4865" width="13.453125" style="206" bestFit="1" customWidth="1"/>
    <col min="4866" max="4866" width="7.54296875" style="206" customWidth="1"/>
    <col min="4867" max="4867" width="11.54296875" style="206"/>
    <col min="4868" max="4868" width="13.453125" style="206" bestFit="1" customWidth="1"/>
    <col min="4869" max="5105" width="11.54296875" style="206"/>
    <col min="5106" max="5106" width="0.453125" style="206" customWidth="1"/>
    <col min="5107" max="5107" width="2.54296875" style="206" customWidth="1"/>
    <col min="5108" max="5108" width="15.453125" style="206" customWidth="1"/>
    <col min="5109" max="5109" width="1.453125" style="206" customWidth="1"/>
    <col min="5110" max="5110" width="27.54296875" style="206" customWidth="1"/>
    <col min="5111" max="5111" width="6.54296875" style="206" customWidth="1"/>
    <col min="5112" max="5112" width="1.54296875" style="206" customWidth="1"/>
    <col min="5113" max="5113" width="10.54296875" style="206" customWidth="1"/>
    <col min="5114" max="5114" width="5.54296875" style="206" customWidth="1"/>
    <col min="5115" max="5115" width="1.54296875" style="206" customWidth="1"/>
    <col min="5116" max="5116" width="10.54296875" style="206" customWidth="1"/>
    <col min="5117" max="5117" width="6.54296875" style="206" customWidth="1"/>
    <col min="5118" max="5118" width="1.54296875" style="206" customWidth="1"/>
    <col min="5119" max="5119" width="10.54296875" style="206" customWidth="1"/>
    <col min="5120" max="5120" width="9.54296875" style="206" customWidth="1"/>
    <col min="5121" max="5121" width="13.453125" style="206" bestFit="1" customWidth="1"/>
    <col min="5122" max="5122" width="7.54296875" style="206" customWidth="1"/>
    <col min="5123" max="5123" width="11.54296875" style="206"/>
    <col min="5124" max="5124" width="13.453125" style="206" bestFit="1" customWidth="1"/>
    <col min="5125" max="5361" width="11.54296875" style="206"/>
    <col min="5362" max="5362" width="0.453125" style="206" customWidth="1"/>
    <col min="5363" max="5363" width="2.54296875" style="206" customWidth="1"/>
    <col min="5364" max="5364" width="15.453125" style="206" customWidth="1"/>
    <col min="5365" max="5365" width="1.453125" style="206" customWidth="1"/>
    <col min="5366" max="5366" width="27.54296875" style="206" customWidth="1"/>
    <col min="5367" max="5367" width="6.54296875" style="206" customWidth="1"/>
    <col min="5368" max="5368" width="1.54296875" style="206" customWidth="1"/>
    <col min="5369" max="5369" width="10.54296875" style="206" customWidth="1"/>
    <col min="5370" max="5370" width="5.54296875" style="206" customWidth="1"/>
    <col min="5371" max="5371" width="1.54296875" style="206" customWidth="1"/>
    <col min="5372" max="5372" width="10.54296875" style="206" customWidth="1"/>
    <col min="5373" max="5373" width="6.54296875" style="206" customWidth="1"/>
    <col min="5374" max="5374" width="1.54296875" style="206" customWidth="1"/>
    <col min="5375" max="5375" width="10.54296875" style="206" customWidth="1"/>
    <col min="5376" max="5376" width="9.54296875" style="206" customWidth="1"/>
    <col min="5377" max="5377" width="13.453125" style="206" bestFit="1" customWidth="1"/>
    <col min="5378" max="5378" width="7.54296875" style="206" customWidth="1"/>
    <col min="5379" max="5379" width="11.54296875" style="206"/>
    <col min="5380" max="5380" width="13.453125" style="206" bestFit="1" customWidth="1"/>
    <col min="5381" max="5617" width="11.54296875" style="206"/>
    <col min="5618" max="5618" width="0.453125" style="206" customWidth="1"/>
    <col min="5619" max="5619" width="2.54296875" style="206" customWidth="1"/>
    <col min="5620" max="5620" width="15.453125" style="206" customWidth="1"/>
    <col min="5621" max="5621" width="1.453125" style="206" customWidth="1"/>
    <col min="5622" max="5622" width="27.54296875" style="206" customWidth="1"/>
    <col min="5623" max="5623" width="6.54296875" style="206" customWidth="1"/>
    <col min="5624" max="5624" width="1.54296875" style="206" customWidth="1"/>
    <col min="5625" max="5625" width="10.54296875" style="206" customWidth="1"/>
    <col min="5626" max="5626" width="5.54296875" style="206" customWidth="1"/>
    <col min="5627" max="5627" width="1.54296875" style="206" customWidth="1"/>
    <col min="5628" max="5628" width="10.54296875" style="206" customWidth="1"/>
    <col min="5629" max="5629" width="6.54296875" style="206" customWidth="1"/>
    <col min="5630" max="5630" width="1.54296875" style="206" customWidth="1"/>
    <col min="5631" max="5631" width="10.54296875" style="206" customWidth="1"/>
    <col min="5632" max="5632" width="9.54296875" style="206" customWidth="1"/>
    <col min="5633" max="5633" width="13.453125" style="206" bestFit="1" customWidth="1"/>
    <col min="5634" max="5634" width="7.54296875" style="206" customWidth="1"/>
    <col min="5635" max="5635" width="11.54296875" style="206"/>
    <col min="5636" max="5636" width="13.453125" style="206" bestFit="1" customWidth="1"/>
    <col min="5637" max="5873" width="11.54296875" style="206"/>
    <col min="5874" max="5874" width="0.453125" style="206" customWidth="1"/>
    <col min="5875" max="5875" width="2.54296875" style="206" customWidth="1"/>
    <col min="5876" max="5876" width="15.453125" style="206" customWidth="1"/>
    <col min="5877" max="5877" width="1.453125" style="206" customWidth="1"/>
    <col min="5878" max="5878" width="27.54296875" style="206" customWidth="1"/>
    <col min="5879" max="5879" width="6.54296875" style="206" customWidth="1"/>
    <col min="5880" max="5880" width="1.54296875" style="206" customWidth="1"/>
    <col min="5881" max="5881" width="10.54296875" style="206" customWidth="1"/>
    <col min="5882" max="5882" width="5.54296875" style="206" customWidth="1"/>
    <col min="5883" max="5883" width="1.54296875" style="206" customWidth="1"/>
    <col min="5884" max="5884" width="10.54296875" style="206" customWidth="1"/>
    <col min="5885" max="5885" width="6.54296875" style="206" customWidth="1"/>
    <col min="5886" max="5886" width="1.54296875" style="206" customWidth="1"/>
    <col min="5887" max="5887" width="10.54296875" style="206" customWidth="1"/>
    <col min="5888" max="5888" width="9.54296875" style="206" customWidth="1"/>
    <col min="5889" max="5889" width="13.453125" style="206" bestFit="1" customWidth="1"/>
    <col min="5890" max="5890" width="7.54296875" style="206" customWidth="1"/>
    <col min="5891" max="5891" width="11.54296875" style="206"/>
    <col min="5892" max="5892" width="13.453125" style="206" bestFit="1" customWidth="1"/>
    <col min="5893" max="6129" width="11.54296875" style="206"/>
    <col min="6130" max="6130" width="0.453125" style="206" customWidth="1"/>
    <col min="6131" max="6131" width="2.54296875" style="206" customWidth="1"/>
    <col min="6132" max="6132" width="15.453125" style="206" customWidth="1"/>
    <col min="6133" max="6133" width="1.453125" style="206" customWidth="1"/>
    <col min="6134" max="6134" width="27.54296875" style="206" customWidth="1"/>
    <col min="6135" max="6135" width="6.54296875" style="206" customWidth="1"/>
    <col min="6136" max="6136" width="1.54296875" style="206" customWidth="1"/>
    <col min="6137" max="6137" width="10.54296875" style="206" customWidth="1"/>
    <col min="6138" max="6138" width="5.54296875" style="206" customWidth="1"/>
    <col min="6139" max="6139" width="1.54296875" style="206" customWidth="1"/>
    <col min="6140" max="6140" width="10.54296875" style="206" customWidth="1"/>
    <col min="6141" max="6141" width="6.54296875" style="206" customWidth="1"/>
    <col min="6142" max="6142" width="1.54296875" style="206" customWidth="1"/>
    <col min="6143" max="6143" width="10.54296875" style="206" customWidth="1"/>
    <col min="6144" max="6144" width="9.54296875" style="206" customWidth="1"/>
    <col min="6145" max="6145" width="13.453125" style="206" bestFit="1" customWidth="1"/>
    <col min="6146" max="6146" width="7.54296875" style="206" customWidth="1"/>
    <col min="6147" max="6147" width="11.54296875" style="206"/>
    <col min="6148" max="6148" width="13.453125" style="206" bestFit="1" customWidth="1"/>
    <col min="6149" max="6385" width="11.54296875" style="206"/>
    <col min="6386" max="6386" width="0.453125" style="206" customWidth="1"/>
    <col min="6387" max="6387" width="2.54296875" style="206" customWidth="1"/>
    <col min="6388" max="6388" width="15.453125" style="206" customWidth="1"/>
    <col min="6389" max="6389" width="1.453125" style="206" customWidth="1"/>
    <col min="6390" max="6390" width="27.54296875" style="206" customWidth="1"/>
    <col min="6391" max="6391" width="6.54296875" style="206" customWidth="1"/>
    <col min="6392" max="6392" width="1.54296875" style="206" customWidth="1"/>
    <col min="6393" max="6393" width="10.54296875" style="206" customWidth="1"/>
    <col min="6394" max="6394" width="5.54296875" style="206" customWidth="1"/>
    <col min="6395" max="6395" width="1.54296875" style="206" customWidth="1"/>
    <col min="6396" max="6396" width="10.54296875" style="206" customWidth="1"/>
    <col min="6397" max="6397" width="6.54296875" style="206" customWidth="1"/>
    <col min="6398" max="6398" width="1.54296875" style="206" customWidth="1"/>
    <col min="6399" max="6399" width="10.54296875" style="206" customWidth="1"/>
    <col min="6400" max="6400" width="9.54296875" style="206" customWidth="1"/>
    <col min="6401" max="6401" width="13.453125" style="206" bestFit="1" customWidth="1"/>
    <col min="6402" max="6402" width="7.54296875" style="206" customWidth="1"/>
    <col min="6403" max="6403" width="11.54296875" style="206"/>
    <col min="6404" max="6404" width="13.453125" style="206" bestFit="1" customWidth="1"/>
    <col min="6405" max="6641" width="11.54296875" style="206"/>
    <col min="6642" max="6642" width="0.453125" style="206" customWidth="1"/>
    <col min="6643" max="6643" width="2.54296875" style="206" customWidth="1"/>
    <col min="6644" max="6644" width="15.453125" style="206" customWidth="1"/>
    <col min="6645" max="6645" width="1.453125" style="206" customWidth="1"/>
    <col min="6646" max="6646" width="27.54296875" style="206" customWidth="1"/>
    <col min="6647" max="6647" width="6.54296875" style="206" customWidth="1"/>
    <col min="6648" max="6648" width="1.54296875" style="206" customWidth="1"/>
    <col min="6649" max="6649" width="10.54296875" style="206" customWidth="1"/>
    <col min="6650" max="6650" width="5.54296875" style="206" customWidth="1"/>
    <col min="6651" max="6651" width="1.54296875" style="206" customWidth="1"/>
    <col min="6652" max="6652" width="10.54296875" style="206" customWidth="1"/>
    <col min="6653" max="6653" width="6.54296875" style="206" customWidth="1"/>
    <col min="6654" max="6654" width="1.54296875" style="206" customWidth="1"/>
    <col min="6655" max="6655" width="10.54296875" style="206" customWidth="1"/>
    <col min="6656" max="6656" width="9.54296875" style="206" customWidth="1"/>
    <col min="6657" max="6657" width="13.453125" style="206" bestFit="1" customWidth="1"/>
    <col min="6658" max="6658" width="7.54296875" style="206" customWidth="1"/>
    <col min="6659" max="6659" width="11.54296875" style="206"/>
    <col min="6660" max="6660" width="13.453125" style="206" bestFit="1" customWidth="1"/>
    <col min="6661" max="6897" width="11.54296875" style="206"/>
    <col min="6898" max="6898" width="0.453125" style="206" customWidth="1"/>
    <col min="6899" max="6899" width="2.54296875" style="206" customWidth="1"/>
    <col min="6900" max="6900" width="15.453125" style="206" customWidth="1"/>
    <col min="6901" max="6901" width="1.453125" style="206" customWidth="1"/>
    <col min="6902" max="6902" width="27.54296875" style="206" customWidth="1"/>
    <col min="6903" max="6903" width="6.54296875" style="206" customWidth="1"/>
    <col min="6904" max="6904" width="1.54296875" style="206" customWidth="1"/>
    <col min="6905" max="6905" width="10.54296875" style="206" customWidth="1"/>
    <col min="6906" max="6906" width="5.54296875" style="206" customWidth="1"/>
    <col min="6907" max="6907" width="1.54296875" style="206" customWidth="1"/>
    <col min="6908" max="6908" width="10.54296875" style="206" customWidth="1"/>
    <col min="6909" max="6909" width="6.54296875" style="206" customWidth="1"/>
    <col min="6910" max="6910" width="1.54296875" style="206" customWidth="1"/>
    <col min="6911" max="6911" width="10.54296875" style="206" customWidth="1"/>
    <col min="6912" max="6912" width="9.54296875" style="206" customWidth="1"/>
    <col min="6913" max="6913" width="13.453125" style="206" bestFit="1" customWidth="1"/>
    <col min="6914" max="6914" width="7.54296875" style="206" customWidth="1"/>
    <col min="6915" max="6915" width="11.54296875" style="206"/>
    <col min="6916" max="6916" width="13.453125" style="206" bestFit="1" customWidth="1"/>
    <col min="6917" max="7153" width="11.54296875" style="206"/>
    <col min="7154" max="7154" width="0.453125" style="206" customWidth="1"/>
    <col min="7155" max="7155" width="2.54296875" style="206" customWidth="1"/>
    <col min="7156" max="7156" width="15.453125" style="206" customWidth="1"/>
    <col min="7157" max="7157" width="1.453125" style="206" customWidth="1"/>
    <col min="7158" max="7158" width="27.54296875" style="206" customWidth="1"/>
    <col min="7159" max="7159" width="6.54296875" style="206" customWidth="1"/>
    <col min="7160" max="7160" width="1.54296875" style="206" customWidth="1"/>
    <col min="7161" max="7161" width="10.54296875" style="206" customWidth="1"/>
    <col min="7162" max="7162" width="5.54296875" style="206" customWidth="1"/>
    <col min="7163" max="7163" width="1.54296875" style="206" customWidth="1"/>
    <col min="7164" max="7164" width="10.54296875" style="206" customWidth="1"/>
    <col min="7165" max="7165" width="6.54296875" style="206" customWidth="1"/>
    <col min="7166" max="7166" width="1.54296875" style="206" customWidth="1"/>
    <col min="7167" max="7167" width="10.54296875" style="206" customWidth="1"/>
    <col min="7168" max="7168" width="9.54296875" style="206" customWidth="1"/>
    <col min="7169" max="7169" width="13.453125" style="206" bestFit="1" customWidth="1"/>
    <col min="7170" max="7170" width="7.54296875" style="206" customWidth="1"/>
    <col min="7171" max="7171" width="11.54296875" style="206"/>
    <col min="7172" max="7172" width="13.453125" style="206" bestFit="1" customWidth="1"/>
    <col min="7173" max="7409" width="11.54296875" style="206"/>
    <col min="7410" max="7410" width="0.453125" style="206" customWidth="1"/>
    <col min="7411" max="7411" width="2.54296875" style="206" customWidth="1"/>
    <col min="7412" max="7412" width="15.453125" style="206" customWidth="1"/>
    <col min="7413" max="7413" width="1.453125" style="206" customWidth="1"/>
    <col min="7414" max="7414" width="27.54296875" style="206" customWidth="1"/>
    <col min="7415" max="7415" width="6.54296875" style="206" customWidth="1"/>
    <col min="7416" max="7416" width="1.54296875" style="206" customWidth="1"/>
    <col min="7417" max="7417" width="10.54296875" style="206" customWidth="1"/>
    <col min="7418" max="7418" width="5.54296875" style="206" customWidth="1"/>
    <col min="7419" max="7419" width="1.54296875" style="206" customWidth="1"/>
    <col min="7420" max="7420" width="10.54296875" style="206" customWidth="1"/>
    <col min="7421" max="7421" width="6.54296875" style="206" customWidth="1"/>
    <col min="7422" max="7422" width="1.54296875" style="206" customWidth="1"/>
    <col min="7423" max="7423" width="10.54296875" style="206" customWidth="1"/>
    <col min="7424" max="7424" width="9.54296875" style="206" customWidth="1"/>
    <col min="7425" max="7425" width="13.453125" style="206" bestFit="1" customWidth="1"/>
    <col min="7426" max="7426" width="7.54296875" style="206" customWidth="1"/>
    <col min="7427" max="7427" width="11.54296875" style="206"/>
    <col min="7428" max="7428" width="13.453125" style="206" bestFit="1" customWidth="1"/>
    <col min="7429" max="7665" width="11.54296875" style="206"/>
    <col min="7666" max="7666" width="0.453125" style="206" customWidth="1"/>
    <col min="7667" max="7667" width="2.54296875" style="206" customWidth="1"/>
    <col min="7668" max="7668" width="15.453125" style="206" customWidth="1"/>
    <col min="7669" max="7669" width="1.453125" style="206" customWidth="1"/>
    <col min="7670" max="7670" width="27.54296875" style="206" customWidth="1"/>
    <col min="7671" max="7671" width="6.54296875" style="206" customWidth="1"/>
    <col min="7672" max="7672" width="1.54296875" style="206" customWidth="1"/>
    <col min="7673" max="7673" width="10.54296875" style="206" customWidth="1"/>
    <col min="7674" max="7674" width="5.54296875" style="206" customWidth="1"/>
    <col min="7675" max="7675" width="1.54296875" style="206" customWidth="1"/>
    <col min="7676" max="7676" width="10.54296875" style="206" customWidth="1"/>
    <col min="7677" max="7677" width="6.54296875" style="206" customWidth="1"/>
    <col min="7678" max="7678" width="1.54296875" style="206" customWidth="1"/>
    <col min="7679" max="7679" width="10.54296875" style="206" customWidth="1"/>
    <col min="7680" max="7680" width="9.54296875" style="206" customWidth="1"/>
    <col min="7681" max="7681" width="13.453125" style="206" bestFit="1" customWidth="1"/>
    <col min="7682" max="7682" width="7.54296875" style="206" customWidth="1"/>
    <col min="7683" max="7683" width="11.54296875" style="206"/>
    <col min="7684" max="7684" width="13.453125" style="206" bestFit="1" customWidth="1"/>
    <col min="7685" max="7921" width="11.54296875" style="206"/>
    <col min="7922" max="7922" width="0.453125" style="206" customWidth="1"/>
    <col min="7923" max="7923" width="2.54296875" style="206" customWidth="1"/>
    <col min="7924" max="7924" width="15.453125" style="206" customWidth="1"/>
    <col min="7925" max="7925" width="1.453125" style="206" customWidth="1"/>
    <col min="7926" max="7926" width="27.54296875" style="206" customWidth="1"/>
    <col min="7927" max="7927" width="6.54296875" style="206" customWidth="1"/>
    <col min="7928" max="7928" width="1.54296875" style="206" customWidth="1"/>
    <col min="7929" max="7929" width="10.54296875" style="206" customWidth="1"/>
    <col min="7930" max="7930" width="5.54296875" style="206" customWidth="1"/>
    <col min="7931" max="7931" width="1.54296875" style="206" customWidth="1"/>
    <col min="7932" max="7932" width="10.54296875" style="206" customWidth="1"/>
    <col min="7933" max="7933" width="6.54296875" style="206" customWidth="1"/>
    <col min="7934" max="7934" width="1.54296875" style="206" customWidth="1"/>
    <col min="7935" max="7935" width="10.54296875" style="206" customWidth="1"/>
    <col min="7936" max="7936" width="9.54296875" style="206" customWidth="1"/>
    <col min="7937" max="7937" width="13.453125" style="206" bestFit="1" customWidth="1"/>
    <col min="7938" max="7938" width="7.54296875" style="206" customWidth="1"/>
    <col min="7939" max="7939" width="11.54296875" style="206"/>
    <col min="7940" max="7940" width="13.453125" style="206" bestFit="1" customWidth="1"/>
    <col min="7941" max="8177" width="11.54296875" style="206"/>
    <col min="8178" max="8178" width="0.453125" style="206" customWidth="1"/>
    <col min="8179" max="8179" width="2.54296875" style="206" customWidth="1"/>
    <col min="8180" max="8180" width="15.453125" style="206" customWidth="1"/>
    <col min="8181" max="8181" width="1.453125" style="206" customWidth="1"/>
    <col min="8182" max="8182" width="27.54296875" style="206" customWidth="1"/>
    <col min="8183" max="8183" width="6.54296875" style="206" customWidth="1"/>
    <col min="8184" max="8184" width="1.54296875" style="206" customWidth="1"/>
    <col min="8185" max="8185" width="10.54296875" style="206" customWidth="1"/>
    <col min="8186" max="8186" width="5.54296875" style="206" customWidth="1"/>
    <col min="8187" max="8187" width="1.54296875" style="206" customWidth="1"/>
    <col min="8188" max="8188" width="10.54296875" style="206" customWidth="1"/>
    <col min="8189" max="8189" width="6.54296875" style="206" customWidth="1"/>
    <col min="8190" max="8190" width="1.54296875" style="206" customWidth="1"/>
    <col min="8191" max="8191" width="10.54296875" style="206" customWidth="1"/>
    <col min="8192" max="8192" width="9.54296875" style="206" customWidth="1"/>
    <col min="8193" max="8193" width="13.453125" style="206" bestFit="1" customWidth="1"/>
    <col min="8194" max="8194" width="7.54296875" style="206" customWidth="1"/>
    <col min="8195" max="8195" width="11.54296875" style="206"/>
    <col min="8196" max="8196" width="13.453125" style="206" bestFit="1" customWidth="1"/>
    <col min="8197" max="8433" width="11.54296875" style="206"/>
    <col min="8434" max="8434" width="0.453125" style="206" customWidth="1"/>
    <col min="8435" max="8435" width="2.54296875" style="206" customWidth="1"/>
    <col min="8436" max="8436" width="15.453125" style="206" customWidth="1"/>
    <col min="8437" max="8437" width="1.453125" style="206" customWidth="1"/>
    <col min="8438" max="8438" width="27.54296875" style="206" customWidth="1"/>
    <col min="8439" max="8439" width="6.54296875" style="206" customWidth="1"/>
    <col min="8440" max="8440" width="1.54296875" style="206" customWidth="1"/>
    <col min="8441" max="8441" width="10.54296875" style="206" customWidth="1"/>
    <col min="8442" max="8442" width="5.54296875" style="206" customWidth="1"/>
    <col min="8443" max="8443" width="1.54296875" style="206" customWidth="1"/>
    <col min="8444" max="8444" width="10.54296875" style="206" customWidth="1"/>
    <col min="8445" max="8445" width="6.54296875" style="206" customWidth="1"/>
    <col min="8446" max="8446" width="1.54296875" style="206" customWidth="1"/>
    <col min="8447" max="8447" width="10.54296875" style="206" customWidth="1"/>
    <col min="8448" max="8448" width="9.54296875" style="206" customWidth="1"/>
    <col min="8449" max="8449" width="13.453125" style="206" bestFit="1" customWidth="1"/>
    <col min="8450" max="8450" width="7.54296875" style="206" customWidth="1"/>
    <col min="8451" max="8451" width="11.54296875" style="206"/>
    <col min="8452" max="8452" width="13.453125" style="206" bestFit="1" customWidth="1"/>
    <col min="8453" max="8689" width="11.54296875" style="206"/>
    <col min="8690" max="8690" width="0.453125" style="206" customWidth="1"/>
    <col min="8691" max="8691" width="2.54296875" style="206" customWidth="1"/>
    <col min="8692" max="8692" width="15.453125" style="206" customWidth="1"/>
    <col min="8693" max="8693" width="1.453125" style="206" customWidth="1"/>
    <col min="8694" max="8694" width="27.54296875" style="206" customWidth="1"/>
    <col min="8695" max="8695" width="6.54296875" style="206" customWidth="1"/>
    <col min="8696" max="8696" width="1.54296875" style="206" customWidth="1"/>
    <col min="8697" max="8697" width="10.54296875" style="206" customWidth="1"/>
    <col min="8698" max="8698" width="5.54296875" style="206" customWidth="1"/>
    <col min="8699" max="8699" width="1.54296875" style="206" customWidth="1"/>
    <col min="8700" max="8700" width="10.54296875" style="206" customWidth="1"/>
    <col min="8701" max="8701" width="6.54296875" style="206" customWidth="1"/>
    <col min="8702" max="8702" width="1.54296875" style="206" customWidth="1"/>
    <col min="8703" max="8703" width="10.54296875" style="206" customWidth="1"/>
    <col min="8704" max="8704" width="9.54296875" style="206" customWidth="1"/>
    <col min="8705" max="8705" width="13.453125" style="206" bestFit="1" customWidth="1"/>
    <col min="8706" max="8706" width="7.54296875" style="206" customWidth="1"/>
    <col min="8707" max="8707" width="11.54296875" style="206"/>
    <col min="8708" max="8708" width="13.453125" style="206" bestFit="1" customWidth="1"/>
    <col min="8709" max="8945" width="11.54296875" style="206"/>
    <col min="8946" max="8946" width="0.453125" style="206" customWidth="1"/>
    <col min="8947" max="8947" width="2.54296875" style="206" customWidth="1"/>
    <col min="8948" max="8948" width="15.453125" style="206" customWidth="1"/>
    <col min="8949" max="8949" width="1.453125" style="206" customWidth="1"/>
    <col min="8950" max="8950" width="27.54296875" style="206" customWidth="1"/>
    <col min="8951" max="8951" width="6.54296875" style="206" customWidth="1"/>
    <col min="8952" max="8952" width="1.54296875" style="206" customWidth="1"/>
    <col min="8953" max="8953" width="10.54296875" style="206" customWidth="1"/>
    <col min="8954" max="8954" width="5.54296875" style="206" customWidth="1"/>
    <col min="8955" max="8955" width="1.54296875" style="206" customWidth="1"/>
    <col min="8956" max="8956" width="10.54296875" style="206" customWidth="1"/>
    <col min="8957" max="8957" width="6.54296875" style="206" customWidth="1"/>
    <col min="8958" max="8958" width="1.54296875" style="206" customWidth="1"/>
    <col min="8959" max="8959" width="10.54296875" style="206" customWidth="1"/>
    <col min="8960" max="8960" width="9.54296875" style="206" customWidth="1"/>
    <col min="8961" max="8961" width="13.453125" style="206" bestFit="1" customWidth="1"/>
    <col min="8962" max="8962" width="7.54296875" style="206" customWidth="1"/>
    <col min="8963" max="8963" width="11.54296875" style="206"/>
    <col min="8964" max="8964" width="13.453125" style="206" bestFit="1" customWidth="1"/>
    <col min="8965" max="9201" width="11.54296875" style="206"/>
    <col min="9202" max="9202" width="0.453125" style="206" customWidth="1"/>
    <col min="9203" max="9203" width="2.54296875" style="206" customWidth="1"/>
    <col min="9204" max="9204" width="15.453125" style="206" customWidth="1"/>
    <col min="9205" max="9205" width="1.453125" style="206" customWidth="1"/>
    <col min="9206" max="9206" width="27.54296875" style="206" customWidth="1"/>
    <col min="9207" max="9207" width="6.54296875" style="206" customWidth="1"/>
    <col min="9208" max="9208" width="1.54296875" style="206" customWidth="1"/>
    <col min="9209" max="9209" width="10.54296875" style="206" customWidth="1"/>
    <col min="9210" max="9210" width="5.54296875" style="206" customWidth="1"/>
    <col min="9211" max="9211" width="1.54296875" style="206" customWidth="1"/>
    <col min="9212" max="9212" width="10.54296875" style="206" customWidth="1"/>
    <col min="9213" max="9213" width="6.54296875" style="206" customWidth="1"/>
    <col min="9214" max="9214" width="1.54296875" style="206" customWidth="1"/>
    <col min="9215" max="9215" width="10.54296875" style="206" customWidth="1"/>
    <col min="9216" max="9216" width="9.54296875" style="206" customWidth="1"/>
    <col min="9217" max="9217" width="13.453125" style="206" bestFit="1" customWidth="1"/>
    <col min="9218" max="9218" width="7.54296875" style="206" customWidth="1"/>
    <col min="9219" max="9219" width="11.54296875" style="206"/>
    <col min="9220" max="9220" width="13.453125" style="206" bestFit="1" customWidth="1"/>
    <col min="9221" max="9457" width="11.54296875" style="206"/>
    <col min="9458" max="9458" width="0.453125" style="206" customWidth="1"/>
    <col min="9459" max="9459" width="2.54296875" style="206" customWidth="1"/>
    <col min="9460" max="9460" width="15.453125" style="206" customWidth="1"/>
    <col min="9461" max="9461" width="1.453125" style="206" customWidth="1"/>
    <col min="9462" max="9462" width="27.54296875" style="206" customWidth="1"/>
    <col min="9463" max="9463" width="6.54296875" style="206" customWidth="1"/>
    <col min="9464" max="9464" width="1.54296875" style="206" customWidth="1"/>
    <col min="9465" max="9465" width="10.54296875" style="206" customWidth="1"/>
    <col min="9466" max="9466" width="5.54296875" style="206" customWidth="1"/>
    <col min="9467" max="9467" width="1.54296875" style="206" customWidth="1"/>
    <col min="9468" max="9468" width="10.54296875" style="206" customWidth="1"/>
    <col min="9469" max="9469" width="6.54296875" style="206" customWidth="1"/>
    <col min="9470" max="9470" width="1.54296875" style="206" customWidth="1"/>
    <col min="9471" max="9471" width="10.54296875" style="206" customWidth="1"/>
    <col min="9472" max="9472" width="9.54296875" style="206" customWidth="1"/>
    <col min="9473" max="9473" width="13.453125" style="206" bestFit="1" customWidth="1"/>
    <col min="9474" max="9474" width="7.54296875" style="206" customWidth="1"/>
    <col min="9475" max="9475" width="11.54296875" style="206"/>
    <col min="9476" max="9476" width="13.453125" style="206" bestFit="1" customWidth="1"/>
    <col min="9477" max="9713" width="11.54296875" style="206"/>
    <col min="9714" max="9714" width="0.453125" style="206" customWidth="1"/>
    <col min="9715" max="9715" width="2.54296875" style="206" customWidth="1"/>
    <col min="9716" max="9716" width="15.453125" style="206" customWidth="1"/>
    <col min="9717" max="9717" width="1.453125" style="206" customWidth="1"/>
    <col min="9718" max="9718" width="27.54296875" style="206" customWidth="1"/>
    <col min="9719" max="9719" width="6.54296875" style="206" customWidth="1"/>
    <col min="9720" max="9720" width="1.54296875" style="206" customWidth="1"/>
    <col min="9721" max="9721" width="10.54296875" style="206" customWidth="1"/>
    <col min="9722" max="9722" width="5.54296875" style="206" customWidth="1"/>
    <col min="9723" max="9723" width="1.54296875" style="206" customWidth="1"/>
    <col min="9724" max="9724" width="10.54296875" style="206" customWidth="1"/>
    <col min="9725" max="9725" width="6.54296875" style="206" customWidth="1"/>
    <col min="9726" max="9726" width="1.54296875" style="206" customWidth="1"/>
    <col min="9727" max="9727" width="10.54296875" style="206" customWidth="1"/>
    <col min="9728" max="9728" width="9.54296875" style="206" customWidth="1"/>
    <col min="9729" max="9729" width="13.453125" style="206" bestFit="1" customWidth="1"/>
    <col min="9730" max="9730" width="7.54296875" style="206" customWidth="1"/>
    <col min="9731" max="9731" width="11.54296875" style="206"/>
    <col min="9732" max="9732" width="13.453125" style="206" bestFit="1" customWidth="1"/>
    <col min="9733" max="9969" width="11.54296875" style="206"/>
    <col min="9970" max="9970" width="0.453125" style="206" customWidth="1"/>
    <col min="9971" max="9971" width="2.54296875" style="206" customWidth="1"/>
    <col min="9972" max="9972" width="15.453125" style="206" customWidth="1"/>
    <col min="9973" max="9973" width="1.453125" style="206" customWidth="1"/>
    <col min="9974" max="9974" width="27.54296875" style="206" customWidth="1"/>
    <col min="9975" max="9975" width="6.54296875" style="206" customWidth="1"/>
    <col min="9976" max="9976" width="1.54296875" style="206" customWidth="1"/>
    <col min="9977" max="9977" width="10.54296875" style="206" customWidth="1"/>
    <col min="9978" max="9978" width="5.54296875" style="206" customWidth="1"/>
    <col min="9979" max="9979" width="1.54296875" style="206" customWidth="1"/>
    <col min="9980" max="9980" width="10.54296875" style="206" customWidth="1"/>
    <col min="9981" max="9981" width="6.54296875" style="206" customWidth="1"/>
    <col min="9982" max="9982" width="1.54296875" style="206" customWidth="1"/>
    <col min="9983" max="9983" width="10.54296875" style="206" customWidth="1"/>
    <col min="9984" max="9984" width="9.54296875" style="206" customWidth="1"/>
    <col min="9985" max="9985" width="13.453125" style="206" bestFit="1" customWidth="1"/>
    <col min="9986" max="9986" width="7.54296875" style="206" customWidth="1"/>
    <col min="9987" max="9987" width="11.54296875" style="206"/>
    <col min="9988" max="9988" width="13.453125" style="206" bestFit="1" customWidth="1"/>
    <col min="9989" max="10225" width="11.54296875" style="206"/>
    <col min="10226" max="10226" width="0.453125" style="206" customWidth="1"/>
    <col min="10227" max="10227" width="2.54296875" style="206" customWidth="1"/>
    <col min="10228" max="10228" width="15.453125" style="206" customWidth="1"/>
    <col min="10229" max="10229" width="1.453125" style="206" customWidth="1"/>
    <col min="10230" max="10230" width="27.54296875" style="206" customWidth="1"/>
    <col min="10231" max="10231" width="6.54296875" style="206" customWidth="1"/>
    <col min="10232" max="10232" width="1.54296875" style="206" customWidth="1"/>
    <col min="10233" max="10233" width="10.54296875" style="206" customWidth="1"/>
    <col min="10234" max="10234" width="5.54296875" style="206" customWidth="1"/>
    <col min="10235" max="10235" width="1.54296875" style="206" customWidth="1"/>
    <col min="10236" max="10236" width="10.54296875" style="206" customWidth="1"/>
    <col min="10237" max="10237" width="6.54296875" style="206" customWidth="1"/>
    <col min="10238" max="10238" width="1.54296875" style="206" customWidth="1"/>
    <col min="10239" max="10239" width="10.54296875" style="206" customWidth="1"/>
    <col min="10240" max="10240" width="9.54296875" style="206" customWidth="1"/>
    <col min="10241" max="10241" width="13.453125" style="206" bestFit="1" customWidth="1"/>
    <col min="10242" max="10242" width="7.54296875" style="206" customWidth="1"/>
    <col min="10243" max="10243" width="11.54296875" style="206"/>
    <col min="10244" max="10244" width="13.453125" style="206" bestFit="1" customWidth="1"/>
    <col min="10245" max="10481" width="11.54296875" style="206"/>
    <col min="10482" max="10482" width="0.453125" style="206" customWidth="1"/>
    <col min="10483" max="10483" width="2.54296875" style="206" customWidth="1"/>
    <col min="10484" max="10484" width="15.453125" style="206" customWidth="1"/>
    <col min="10485" max="10485" width="1.453125" style="206" customWidth="1"/>
    <col min="10486" max="10486" width="27.54296875" style="206" customWidth="1"/>
    <col min="10487" max="10487" width="6.54296875" style="206" customWidth="1"/>
    <col min="10488" max="10488" width="1.54296875" style="206" customWidth="1"/>
    <col min="10489" max="10489" width="10.54296875" style="206" customWidth="1"/>
    <col min="10490" max="10490" width="5.54296875" style="206" customWidth="1"/>
    <col min="10491" max="10491" width="1.54296875" style="206" customWidth="1"/>
    <col min="10492" max="10492" width="10.54296875" style="206" customWidth="1"/>
    <col min="10493" max="10493" width="6.54296875" style="206" customWidth="1"/>
    <col min="10494" max="10494" width="1.54296875" style="206" customWidth="1"/>
    <col min="10495" max="10495" width="10.54296875" style="206" customWidth="1"/>
    <col min="10496" max="10496" width="9.54296875" style="206" customWidth="1"/>
    <col min="10497" max="10497" width="13.453125" style="206" bestFit="1" customWidth="1"/>
    <col min="10498" max="10498" width="7.54296875" style="206" customWidth="1"/>
    <col min="10499" max="10499" width="11.54296875" style="206"/>
    <col min="10500" max="10500" width="13.453125" style="206" bestFit="1" customWidth="1"/>
    <col min="10501" max="10737" width="11.54296875" style="206"/>
    <col min="10738" max="10738" width="0.453125" style="206" customWidth="1"/>
    <col min="10739" max="10739" width="2.54296875" style="206" customWidth="1"/>
    <col min="10740" max="10740" width="15.453125" style="206" customWidth="1"/>
    <col min="10741" max="10741" width="1.453125" style="206" customWidth="1"/>
    <col min="10742" max="10742" width="27.54296875" style="206" customWidth="1"/>
    <col min="10743" max="10743" width="6.54296875" style="206" customWidth="1"/>
    <col min="10744" max="10744" width="1.54296875" style="206" customWidth="1"/>
    <col min="10745" max="10745" width="10.54296875" style="206" customWidth="1"/>
    <col min="10746" max="10746" width="5.54296875" style="206" customWidth="1"/>
    <col min="10747" max="10747" width="1.54296875" style="206" customWidth="1"/>
    <col min="10748" max="10748" width="10.54296875" style="206" customWidth="1"/>
    <col min="10749" max="10749" width="6.54296875" style="206" customWidth="1"/>
    <col min="10750" max="10750" width="1.54296875" style="206" customWidth="1"/>
    <col min="10751" max="10751" width="10.54296875" style="206" customWidth="1"/>
    <col min="10752" max="10752" width="9.54296875" style="206" customWidth="1"/>
    <col min="10753" max="10753" width="13.453125" style="206" bestFit="1" customWidth="1"/>
    <col min="10754" max="10754" width="7.54296875" style="206" customWidth="1"/>
    <col min="10755" max="10755" width="11.54296875" style="206"/>
    <col min="10756" max="10756" width="13.453125" style="206" bestFit="1" customWidth="1"/>
    <col min="10757" max="10993" width="11.54296875" style="206"/>
    <col min="10994" max="10994" width="0.453125" style="206" customWidth="1"/>
    <col min="10995" max="10995" width="2.54296875" style="206" customWidth="1"/>
    <col min="10996" max="10996" width="15.453125" style="206" customWidth="1"/>
    <col min="10997" max="10997" width="1.453125" style="206" customWidth="1"/>
    <col min="10998" max="10998" width="27.54296875" style="206" customWidth="1"/>
    <col min="10999" max="10999" width="6.54296875" style="206" customWidth="1"/>
    <col min="11000" max="11000" width="1.54296875" style="206" customWidth="1"/>
    <col min="11001" max="11001" width="10.54296875" style="206" customWidth="1"/>
    <col min="11002" max="11002" width="5.54296875" style="206" customWidth="1"/>
    <col min="11003" max="11003" width="1.54296875" style="206" customWidth="1"/>
    <col min="11004" max="11004" width="10.54296875" style="206" customWidth="1"/>
    <col min="11005" max="11005" width="6.54296875" style="206" customWidth="1"/>
    <col min="11006" max="11006" width="1.54296875" style="206" customWidth="1"/>
    <col min="11007" max="11007" width="10.54296875" style="206" customWidth="1"/>
    <col min="11008" max="11008" width="9.54296875" style="206" customWidth="1"/>
    <col min="11009" max="11009" width="13.453125" style="206" bestFit="1" customWidth="1"/>
    <col min="11010" max="11010" width="7.54296875" style="206" customWidth="1"/>
    <col min="11011" max="11011" width="11.54296875" style="206"/>
    <col min="11012" max="11012" width="13.453125" style="206" bestFit="1" customWidth="1"/>
    <col min="11013" max="11249" width="11.54296875" style="206"/>
    <col min="11250" max="11250" width="0.453125" style="206" customWidth="1"/>
    <col min="11251" max="11251" width="2.54296875" style="206" customWidth="1"/>
    <col min="11252" max="11252" width="15.453125" style="206" customWidth="1"/>
    <col min="11253" max="11253" width="1.453125" style="206" customWidth="1"/>
    <col min="11254" max="11254" width="27.54296875" style="206" customWidth="1"/>
    <col min="11255" max="11255" width="6.54296875" style="206" customWidth="1"/>
    <col min="11256" max="11256" width="1.54296875" style="206" customWidth="1"/>
    <col min="11257" max="11257" width="10.54296875" style="206" customWidth="1"/>
    <col min="11258" max="11258" width="5.54296875" style="206" customWidth="1"/>
    <col min="11259" max="11259" width="1.54296875" style="206" customWidth="1"/>
    <col min="11260" max="11260" width="10.54296875" style="206" customWidth="1"/>
    <col min="11261" max="11261" width="6.54296875" style="206" customWidth="1"/>
    <col min="11262" max="11262" width="1.54296875" style="206" customWidth="1"/>
    <col min="11263" max="11263" width="10.54296875" style="206" customWidth="1"/>
    <col min="11264" max="11264" width="9.54296875" style="206" customWidth="1"/>
    <col min="11265" max="11265" width="13.453125" style="206" bestFit="1" customWidth="1"/>
    <col min="11266" max="11266" width="7.54296875" style="206" customWidth="1"/>
    <col min="11267" max="11267" width="11.54296875" style="206"/>
    <col min="11268" max="11268" width="13.453125" style="206" bestFit="1" customWidth="1"/>
    <col min="11269" max="11505" width="11.54296875" style="206"/>
    <col min="11506" max="11506" width="0.453125" style="206" customWidth="1"/>
    <col min="11507" max="11507" width="2.54296875" style="206" customWidth="1"/>
    <col min="11508" max="11508" width="15.453125" style="206" customWidth="1"/>
    <col min="11509" max="11509" width="1.453125" style="206" customWidth="1"/>
    <col min="11510" max="11510" width="27.54296875" style="206" customWidth="1"/>
    <col min="11511" max="11511" width="6.54296875" style="206" customWidth="1"/>
    <col min="11512" max="11512" width="1.54296875" style="206" customWidth="1"/>
    <col min="11513" max="11513" width="10.54296875" style="206" customWidth="1"/>
    <col min="11514" max="11514" width="5.54296875" style="206" customWidth="1"/>
    <col min="11515" max="11515" width="1.54296875" style="206" customWidth="1"/>
    <col min="11516" max="11516" width="10.54296875" style="206" customWidth="1"/>
    <col min="11517" max="11517" width="6.54296875" style="206" customWidth="1"/>
    <col min="11518" max="11518" width="1.54296875" style="206" customWidth="1"/>
    <col min="11519" max="11519" width="10.54296875" style="206" customWidth="1"/>
    <col min="11520" max="11520" width="9.54296875" style="206" customWidth="1"/>
    <col min="11521" max="11521" width="13.453125" style="206" bestFit="1" customWidth="1"/>
    <col min="11522" max="11522" width="7.54296875" style="206" customWidth="1"/>
    <col min="11523" max="11523" width="11.54296875" style="206"/>
    <col min="11524" max="11524" width="13.453125" style="206" bestFit="1" customWidth="1"/>
    <col min="11525" max="11761" width="11.54296875" style="206"/>
    <col min="11762" max="11762" width="0.453125" style="206" customWidth="1"/>
    <col min="11763" max="11763" width="2.54296875" style="206" customWidth="1"/>
    <col min="11764" max="11764" width="15.453125" style="206" customWidth="1"/>
    <col min="11765" max="11765" width="1.453125" style="206" customWidth="1"/>
    <col min="11766" max="11766" width="27.54296875" style="206" customWidth="1"/>
    <col min="11767" max="11767" width="6.54296875" style="206" customWidth="1"/>
    <col min="11768" max="11768" width="1.54296875" style="206" customWidth="1"/>
    <col min="11769" max="11769" width="10.54296875" style="206" customWidth="1"/>
    <col min="11770" max="11770" width="5.54296875" style="206" customWidth="1"/>
    <col min="11771" max="11771" width="1.54296875" style="206" customWidth="1"/>
    <col min="11772" max="11772" width="10.54296875" style="206" customWidth="1"/>
    <col min="11773" max="11773" width="6.54296875" style="206" customWidth="1"/>
    <col min="11774" max="11774" width="1.54296875" style="206" customWidth="1"/>
    <col min="11775" max="11775" width="10.54296875" style="206" customWidth="1"/>
    <col min="11776" max="11776" width="9.54296875" style="206" customWidth="1"/>
    <col min="11777" max="11777" width="13.453125" style="206" bestFit="1" customWidth="1"/>
    <col min="11778" max="11778" width="7.54296875" style="206" customWidth="1"/>
    <col min="11779" max="11779" width="11.54296875" style="206"/>
    <col min="11780" max="11780" width="13.453125" style="206" bestFit="1" customWidth="1"/>
    <col min="11781" max="12017" width="11.54296875" style="206"/>
    <col min="12018" max="12018" width="0.453125" style="206" customWidth="1"/>
    <col min="12019" max="12019" width="2.54296875" style="206" customWidth="1"/>
    <col min="12020" max="12020" width="15.453125" style="206" customWidth="1"/>
    <col min="12021" max="12021" width="1.453125" style="206" customWidth="1"/>
    <col min="12022" max="12022" width="27.54296875" style="206" customWidth="1"/>
    <col min="12023" max="12023" width="6.54296875" style="206" customWidth="1"/>
    <col min="12024" max="12024" width="1.54296875" style="206" customWidth="1"/>
    <col min="12025" max="12025" width="10.54296875" style="206" customWidth="1"/>
    <col min="12026" max="12026" width="5.54296875" style="206" customWidth="1"/>
    <col min="12027" max="12027" width="1.54296875" style="206" customWidth="1"/>
    <col min="12028" max="12028" width="10.54296875" style="206" customWidth="1"/>
    <col min="12029" max="12029" width="6.54296875" style="206" customWidth="1"/>
    <col min="12030" max="12030" width="1.54296875" style="206" customWidth="1"/>
    <col min="12031" max="12031" width="10.54296875" style="206" customWidth="1"/>
    <col min="12032" max="12032" width="9.54296875" style="206" customWidth="1"/>
    <col min="12033" max="12033" width="13.453125" style="206" bestFit="1" customWidth="1"/>
    <col min="12034" max="12034" width="7.54296875" style="206" customWidth="1"/>
    <col min="12035" max="12035" width="11.54296875" style="206"/>
    <col min="12036" max="12036" width="13.453125" style="206" bestFit="1" customWidth="1"/>
    <col min="12037" max="12273" width="11.54296875" style="206"/>
    <col min="12274" max="12274" width="0.453125" style="206" customWidth="1"/>
    <col min="12275" max="12275" width="2.54296875" style="206" customWidth="1"/>
    <col min="12276" max="12276" width="15.453125" style="206" customWidth="1"/>
    <col min="12277" max="12277" width="1.453125" style="206" customWidth="1"/>
    <col min="12278" max="12278" width="27.54296875" style="206" customWidth="1"/>
    <col min="12279" max="12279" width="6.54296875" style="206" customWidth="1"/>
    <col min="12280" max="12280" width="1.54296875" style="206" customWidth="1"/>
    <col min="12281" max="12281" width="10.54296875" style="206" customWidth="1"/>
    <col min="12282" max="12282" width="5.54296875" style="206" customWidth="1"/>
    <col min="12283" max="12283" width="1.54296875" style="206" customWidth="1"/>
    <col min="12284" max="12284" width="10.54296875" style="206" customWidth="1"/>
    <col min="12285" max="12285" width="6.54296875" style="206" customWidth="1"/>
    <col min="12286" max="12286" width="1.54296875" style="206" customWidth="1"/>
    <col min="12287" max="12287" width="10.54296875" style="206" customWidth="1"/>
    <col min="12288" max="12288" width="9.54296875" style="206" customWidth="1"/>
    <col min="12289" max="12289" width="13.453125" style="206" bestFit="1" customWidth="1"/>
    <col min="12290" max="12290" width="7.54296875" style="206" customWidth="1"/>
    <col min="12291" max="12291" width="11.54296875" style="206"/>
    <col min="12292" max="12292" width="13.453125" style="206" bestFit="1" customWidth="1"/>
    <col min="12293" max="12529" width="11.54296875" style="206"/>
    <col min="12530" max="12530" width="0.453125" style="206" customWidth="1"/>
    <col min="12531" max="12531" width="2.54296875" style="206" customWidth="1"/>
    <col min="12532" max="12532" width="15.453125" style="206" customWidth="1"/>
    <col min="12533" max="12533" width="1.453125" style="206" customWidth="1"/>
    <col min="12534" max="12534" width="27.54296875" style="206" customWidth="1"/>
    <col min="12535" max="12535" width="6.54296875" style="206" customWidth="1"/>
    <col min="12536" max="12536" width="1.54296875" style="206" customWidth="1"/>
    <col min="12537" max="12537" width="10.54296875" style="206" customWidth="1"/>
    <col min="12538" max="12538" width="5.54296875" style="206" customWidth="1"/>
    <col min="12539" max="12539" width="1.54296875" style="206" customWidth="1"/>
    <col min="12540" max="12540" width="10.54296875" style="206" customWidth="1"/>
    <col min="12541" max="12541" width="6.54296875" style="206" customWidth="1"/>
    <col min="12542" max="12542" width="1.54296875" style="206" customWidth="1"/>
    <col min="12543" max="12543" width="10.54296875" style="206" customWidth="1"/>
    <col min="12544" max="12544" width="9.54296875" style="206" customWidth="1"/>
    <col min="12545" max="12545" width="13.453125" style="206" bestFit="1" customWidth="1"/>
    <col min="12546" max="12546" width="7.54296875" style="206" customWidth="1"/>
    <col min="12547" max="12547" width="11.54296875" style="206"/>
    <col min="12548" max="12548" width="13.453125" style="206" bestFit="1" customWidth="1"/>
    <col min="12549" max="12785" width="11.54296875" style="206"/>
    <col min="12786" max="12786" width="0.453125" style="206" customWidth="1"/>
    <col min="12787" max="12787" width="2.54296875" style="206" customWidth="1"/>
    <col min="12788" max="12788" width="15.453125" style="206" customWidth="1"/>
    <col min="12789" max="12789" width="1.453125" style="206" customWidth="1"/>
    <col min="12790" max="12790" width="27.54296875" style="206" customWidth="1"/>
    <col min="12791" max="12791" width="6.54296875" style="206" customWidth="1"/>
    <col min="12792" max="12792" width="1.54296875" style="206" customWidth="1"/>
    <col min="12793" max="12793" width="10.54296875" style="206" customWidth="1"/>
    <col min="12794" max="12794" width="5.54296875" style="206" customWidth="1"/>
    <col min="12795" max="12795" width="1.54296875" style="206" customWidth="1"/>
    <col min="12796" max="12796" width="10.54296875" style="206" customWidth="1"/>
    <col min="12797" max="12797" width="6.54296875" style="206" customWidth="1"/>
    <col min="12798" max="12798" width="1.54296875" style="206" customWidth="1"/>
    <col min="12799" max="12799" width="10.54296875" style="206" customWidth="1"/>
    <col min="12800" max="12800" width="9.54296875" style="206" customWidth="1"/>
    <col min="12801" max="12801" width="13.453125" style="206" bestFit="1" customWidth="1"/>
    <col min="12802" max="12802" width="7.54296875" style="206" customWidth="1"/>
    <col min="12803" max="12803" width="11.54296875" style="206"/>
    <col min="12804" max="12804" width="13.453125" style="206" bestFit="1" customWidth="1"/>
    <col min="12805" max="13041" width="11.54296875" style="206"/>
    <col min="13042" max="13042" width="0.453125" style="206" customWidth="1"/>
    <col min="13043" max="13043" width="2.54296875" style="206" customWidth="1"/>
    <col min="13044" max="13044" width="15.453125" style="206" customWidth="1"/>
    <col min="13045" max="13045" width="1.453125" style="206" customWidth="1"/>
    <col min="13046" max="13046" width="27.54296875" style="206" customWidth="1"/>
    <col min="13047" max="13047" width="6.54296875" style="206" customWidth="1"/>
    <col min="13048" max="13048" width="1.54296875" style="206" customWidth="1"/>
    <col min="13049" max="13049" width="10.54296875" style="206" customWidth="1"/>
    <col min="13050" max="13050" width="5.54296875" style="206" customWidth="1"/>
    <col min="13051" max="13051" width="1.54296875" style="206" customWidth="1"/>
    <col min="13052" max="13052" width="10.54296875" style="206" customWidth="1"/>
    <col min="13053" max="13053" width="6.54296875" style="206" customWidth="1"/>
    <col min="13054" max="13054" width="1.54296875" style="206" customWidth="1"/>
    <col min="13055" max="13055" width="10.54296875" style="206" customWidth="1"/>
    <col min="13056" max="13056" width="9.54296875" style="206" customWidth="1"/>
    <col min="13057" max="13057" width="13.453125" style="206" bestFit="1" customWidth="1"/>
    <col min="13058" max="13058" width="7.54296875" style="206" customWidth="1"/>
    <col min="13059" max="13059" width="11.54296875" style="206"/>
    <col min="13060" max="13060" width="13.453125" style="206" bestFit="1" customWidth="1"/>
    <col min="13061" max="13297" width="11.54296875" style="206"/>
    <col min="13298" max="13298" width="0.453125" style="206" customWidth="1"/>
    <col min="13299" max="13299" width="2.54296875" style="206" customWidth="1"/>
    <col min="13300" max="13300" width="15.453125" style="206" customWidth="1"/>
    <col min="13301" max="13301" width="1.453125" style="206" customWidth="1"/>
    <col min="13302" max="13302" width="27.54296875" style="206" customWidth="1"/>
    <col min="13303" max="13303" width="6.54296875" style="206" customWidth="1"/>
    <col min="13304" max="13304" width="1.54296875" style="206" customWidth="1"/>
    <col min="13305" max="13305" width="10.54296875" style="206" customWidth="1"/>
    <col min="13306" max="13306" width="5.54296875" style="206" customWidth="1"/>
    <col min="13307" max="13307" width="1.54296875" style="206" customWidth="1"/>
    <col min="13308" max="13308" width="10.54296875" style="206" customWidth="1"/>
    <col min="13309" max="13309" width="6.54296875" style="206" customWidth="1"/>
    <col min="13310" max="13310" width="1.54296875" style="206" customWidth="1"/>
    <col min="13311" max="13311" width="10.54296875" style="206" customWidth="1"/>
    <col min="13312" max="13312" width="9.54296875" style="206" customWidth="1"/>
    <col min="13313" max="13313" width="13.453125" style="206" bestFit="1" customWidth="1"/>
    <col min="13314" max="13314" width="7.54296875" style="206" customWidth="1"/>
    <col min="13315" max="13315" width="11.54296875" style="206"/>
    <col min="13316" max="13316" width="13.453125" style="206" bestFit="1" customWidth="1"/>
    <col min="13317" max="13553" width="11.54296875" style="206"/>
    <col min="13554" max="13554" width="0.453125" style="206" customWidth="1"/>
    <col min="13555" max="13555" width="2.54296875" style="206" customWidth="1"/>
    <col min="13556" max="13556" width="15.453125" style="206" customWidth="1"/>
    <col min="13557" max="13557" width="1.453125" style="206" customWidth="1"/>
    <col min="13558" max="13558" width="27.54296875" style="206" customWidth="1"/>
    <col min="13559" max="13559" width="6.54296875" style="206" customWidth="1"/>
    <col min="13560" max="13560" width="1.54296875" style="206" customWidth="1"/>
    <col min="13561" max="13561" width="10.54296875" style="206" customWidth="1"/>
    <col min="13562" max="13562" width="5.54296875" style="206" customWidth="1"/>
    <col min="13563" max="13563" width="1.54296875" style="206" customWidth="1"/>
    <col min="13564" max="13564" width="10.54296875" style="206" customWidth="1"/>
    <col min="13565" max="13565" width="6.54296875" style="206" customWidth="1"/>
    <col min="13566" max="13566" width="1.54296875" style="206" customWidth="1"/>
    <col min="13567" max="13567" width="10.54296875" style="206" customWidth="1"/>
    <col min="13568" max="13568" width="9.54296875" style="206" customWidth="1"/>
    <col min="13569" max="13569" width="13.453125" style="206" bestFit="1" customWidth="1"/>
    <col min="13570" max="13570" width="7.54296875" style="206" customWidth="1"/>
    <col min="13571" max="13571" width="11.54296875" style="206"/>
    <col min="13572" max="13572" width="13.453125" style="206" bestFit="1" customWidth="1"/>
    <col min="13573" max="13809" width="11.54296875" style="206"/>
    <col min="13810" max="13810" width="0.453125" style="206" customWidth="1"/>
    <col min="13811" max="13811" width="2.54296875" style="206" customWidth="1"/>
    <col min="13812" max="13812" width="15.453125" style="206" customWidth="1"/>
    <col min="13813" max="13813" width="1.453125" style="206" customWidth="1"/>
    <col min="13814" max="13814" width="27.54296875" style="206" customWidth="1"/>
    <col min="13815" max="13815" width="6.54296875" style="206" customWidth="1"/>
    <col min="13816" max="13816" width="1.54296875" style="206" customWidth="1"/>
    <col min="13817" max="13817" width="10.54296875" style="206" customWidth="1"/>
    <col min="13818" max="13818" width="5.54296875" style="206" customWidth="1"/>
    <col min="13819" max="13819" width="1.54296875" style="206" customWidth="1"/>
    <col min="13820" max="13820" width="10.54296875" style="206" customWidth="1"/>
    <col min="13821" max="13821" width="6.54296875" style="206" customWidth="1"/>
    <col min="13822" max="13822" width="1.54296875" style="206" customWidth="1"/>
    <col min="13823" max="13823" width="10.54296875" style="206" customWidth="1"/>
    <col min="13824" max="13824" width="9.54296875" style="206" customWidth="1"/>
    <col min="13825" max="13825" width="13.453125" style="206" bestFit="1" customWidth="1"/>
    <col min="13826" max="13826" width="7.54296875" style="206" customWidth="1"/>
    <col min="13827" max="13827" width="11.54296875" style="206"/>
    <col min="13828" max="13828" width="13.453125" style="206" bestFit="1" customWidth="1"/>
    <col min="13829" max="14065" width="11.54296875" style="206"/>
    <col min="14066" max="14066" width="0.453125" style="206" customWidth="1"/>
    <col min="14067" max="14067" width="2.54296875" style="206" customWidth="1"/>
    <col min="14068" max="14068" width="15.453125" style="206" customWidth="1"/>
    <col min="14069" max="14069" width="1.453125" style="206" customWidth="1"/>
    <col min="14070" max="14070" width="27.54296875" style="206" customWidth="1"/>
    <col min="14071" max="14071" width="6.54296875" style="206" customWidth="1"/>
    <col min="14072" max="14072" width="1.54296875" style="206" customWidth="1"/>
    <col min="14073" max="14073" width="10.54296875" style="206" customWidth="1"/>
    <col min="14074" max="14074" width="5.54296875" style="206" customWidth="1"/>
    <col min="14075" max="14075" width="1.54296875" style="206" customWidth="1"/>
    <col min="14076" max="14076" width="10.54296875" style="206" customWidth="1"/>
    <col min="14077" max="14077" width="6.54296875" style="206" customWidth="1"/>
    <col min="14078" max="14078" width="1.54296875" style="206" customWidth="1"/>
    <col min="14079" max="14079" width="10.54296875" style="206" customWidth="1"/>
    <col min="14080" max="14080" width="9.54296875" style="206" customWidth="1"/>
    <col min="14081" max="14081" width="13.453125" style="206" bestFit="1" customWidth="1"/>
    <col min="14082" max="14082" width="7.54296875" style="206" customWidth="1"/>
    <col min="14083" max="14083" width="11.54296875" style="206"/>
    <col min="14084" max="14084" width="13.453125" style="206" bestFit="1" customWidth="1"/>
    <col min="14085" max="14321" width="11.54296875" style="206"/>
    <col min="14322" max="14322" width="0.453125" style="206" customWidth="1"/>
    <col min="14323" max="14323" width="2.54296875" style="206" customWidth="1"/>
    <col min="14324" max="14324" width="15.453125" style="206" customWidth="1"/>
    <col min="14325" max="14325" width="1.453125" style="206" customWidth="1"/>
    <col min="14326" max="14326" width="27.54296875" style="206" customWidth="1"/>
    <col min="14327" max="14327" width="6.54296875" style="206" customWidth="1"/>
    <col min="14328" max="14328" width="1.54296875" style="206" customWidth="1"/>
    <col min="14329" max="14329" width="10.54296875" style="206" customWidth="1"/>
    <col min="14330" max="14330" width="5.54296875" style="206" customWidth="1"/>
    <col min="14331" max="14331" width="1.54296875" style="206" customWidth="1"/>
    <col min="14332" max="14332" width="10.54296875" style="206" customWidth="1"/>
    <col min="14333" max="14333" width="6.54296875" style="206" customWidth="1"/>
    <col min="14334" max="14334" width="1.54296875" style="206" customWidth="1"/>
    <col min="14335" max="14335" width="10.54296875" style="206" customWidth="1"/>
    <col min="14336" max="14336" width="9.54296875" style="206" customWidth="1"/>
    <col min="14337" max="14337" width="13.453125" style="206" bestFit="1" customWidth="1"/>
    <col min="14338" max="14338" width="7.54296875" style="206" customWidth="1"/>
    <col min="14339" max="14339" width="11.54296875" style="206"/>
    <col min="14340" max="14340" width="13.453125" style="206" bestFit="1" customWidth="1"/>
    <col min="14341" max="14577" width="11.54296875" style="206"/>
    <col min="14578" max="14578" width="0.453125" style="206" customWidth="1"/>
    <col min="14579" max="14579" width="2.54296875" style="206" customWidth="1"/>
    <col min="14580" max="14580" width="15.453125" style="206" customWidth="1"/>
    <col min="14581" max="14581" width="1.453125" style="206" customWidth="1"/>
    <col min="14582" max="14582" width="27.54296875" style="206" customWidth="1"/>
    <col min="14583" max="14583" width="6.54296875" style="206" customWidth="1"/>
    <col min="14584" max="14584" width="1.54296875" style="206" customWidth="1"/>
    <col min="14585" max="14585" width="10.54296875" style="206" customWidth="1"/>
    <col min="14586" max="14586" width="5.54296875" style="206" customWidth="1"/>
    <col min="14587" max="14587" width="1.54296875" style="206" customWidth="1"/>
    <col min="14588" max="14588" width="10.54296875" style="206" customWidth="1"/>
    <col min="14589" max="14589" width="6.54296875" style="206" customWidth="1"/>
    <col min="14590" max="14590" width="1.54296875" style="206" customWidth="1"/>
    <col min="14591" max="14591" width="10.54296875" style="206" customWidth="1"/>
    <col min="14592" max="14592" width="9.54296875" style="206" customWidth="1"/>
    <col min="14593" max="14593" width="13.453125" style="206" bestFit="1" customWidth="1"/>
    <col min="14594" max="14594" width="7.54296875" style="206" customWidth="1"/>
    <col min="14595" max="14595" width="11.54296875" style="206"/>
    <col min="14596" max="14596" width="13.453125" style="206" bestFit="1" customWidth="1"/>
    <col min="14597" max="14833" width="11.54296875" style="206"/>
    <col min="14834" max="14834" width="0.453125" style="206" customWidth="1"/>
    <col min="14835" max="14835" width="2.54296875" style="206" customWidth="1"/>
    <col min="14836" max="14836" width="15.453125" style="206" customWidth="1"/>
    <col min="14837" max="14837" width="1.453125" style="206" customWidth="1"/>
    <col min="14838" max="14838" width="27.54296875" style="206" customWidth="1"/>
    <col min="14839" max="14839" width="6.54296875" style="206" customWidth="1"/>
    <col min="14840" max="14840" width="1.54296875" style="206" customWidth="1"/>
    <col min="14841" max="14841" width="10.54296875" style="206" customWidth="1"/>
    <col min="14842" max="14842" width="5.54296875" style="206" customWidth="1"/>
    <col min="14843" max="14843" width="1.54296875" style="206" customWidth="1"/>
    <col min="14844" max="14844" width="10.54296875" style="206" customWidth="1"/>
    <col min="14845" max="14845" width="6.54296875" style="206" customWidth="1"/>
    <col min="14846" max="14846" width="1.54296875" style="206" customWidth="1"/>
    <col min="14847" max="14847" width="10.54296875" style="206" customWidth="1"/>
    <col min="14848" max="14848" width="9.54296875" style="206" customWidth="1"/>
    <col min="14849" max="14849" width="13.453125" style="206" bestFit="1" customWidth="1"/>
    <col min="14850" max="14850" width="7.54296875" style="206" customWidth="1"/>
    <col min="14851" max="14851" width="11.54296875" style="206"/>
    <col min="14852" max="14852" width="13.453125" style="206" bestFit="1" customWidth="1"/>
    <col min="14853" max="15089" width="11.54296875" style="206"/>
    <col min="15090" max="15090" width="0.453125" style="206" customWidth="1"/>
    <col min="15091" max="15091" width="2.54296875" style="206" customWidth="1"/>
    <col min="15092" max="15092" width="15.453125" style="206" customWidth="1"/>
    <col min="15093" max="15093" width="1.453125" style="206" customWidth="1"/>
    <col min="15094" max="15094" width="27.54296875" style="206" customWidth="1"/>
    <col min="15095" max="15095" width="6.54296875" style="206" customWidth="1"/>
    <col min="15096" max="15096" width="1.54296875" style="206" customWidth="1"/>
    <col min="15097" max="15097" width="10.54296875" style="206" customWidth="1"/>
    <col min="15098" max="15098" width="5.54296875" style="206" customWidth="1"/>
    <col min="15099" max="15099" width="1.54296875" style="206" customWidth="1"/>
    <col min="15100" max="15100" width="10.54296875" style="206" customWidth="1"/>
    <col min="15101" max="15101" width="6.54296875" style="206" customWidth="1"/>
    <col min="15102" max="15102" width="1.54296875" style="206" customWidth="1"/>
    <col min="15103" max="15103" width="10.54296875" style="206" customWidth="1"/>
    <col min="15104" max="15104" width="9.54296875" style="206" customWidth="1"/>
    <col min="15105" max="15105" width="13.453125" style="206" bestFit="1" customWidth="1"/>
    <col min="15106" max="15106" width="7.54296875" style="206" customWidth="1"/>
    <col min="15107" max="15107" width="11.54296875" style="206"/>
    <col min="15108" max="15108" width="13.453125" style="206" bestFit="1" customWidth="1"/>
    <col min="15109" max="15345" width="11.54296875" style="206"/>
    <col min="15346" max="15346" width="0.453125" style="206" customWidth="1"/>
    <col min="15347" max="15347" width="2.54296875" style="206" customWidth="1"/>
    <col min="15348" max="15348" width="15.453125" style="206" customWidth="1"/>
    <col min="15349" max="15349" width="1.453125" style="206" customWidth="1"/>
    <col min="15350" max="15350" width="27.54296875" style="206" customWidth="1"/>
    <col min="15351" max="15351" width="6.54296875" style="206" customWidth="1"/>
    <col min="15352" max="15352" width="1.54296875" style="206" customWidth="1"/>
    <col min="15353" max="15353" width="10.54296875" style="206" customWidth="1"/>
    <col min="15354" max="15354" width="5.54296875" style="206" customWidth="1"/>
    <col min="15355" max="15355" width="1.54296875" style="206" customWidth="1"/>
    <col min="15356" max="15356" width="10.54296875" style="206" customWidth="1"/>
    <col min="15357" max="15357" width="6.54296875" style="206" customWidth="1"/>
    <col min="15358" max="15358" width="1.54296875" style="206" customWidth="1"/>
    <col min="15359" max="15359" width="10.54296875" style="206" customWidth="1"/>
    <col min="15360" max="15360" width="9.54296875" style="206" customWidth="1"/>
    <col min="15361" max="15361" width="13.453125" style="206" bestFit="1" customWidth="1"/>
    <col min="15362" max="15362" width="7.54296875" style="206" customWidth="1"/>
    <col min="15363" max="15363" width="11.54296875" style="206"/>
    <col min="15364" max="15364" width="13.453125" style="206" bestFit="1" customWidth="1"/>
    <col min="15365" max="15601" width="11.54296875" style="206"/>
    <col min="15602" max="15602" width="0.453125" style="206" customWidth="1"/>
    <col min="15603" max="15603" width="2.54296875" style="206" customWidth="1"/>
    <col min="15604" max="15604" width="15.453125" style="206" customWidth="1"/>
    <col min="15605" max="15605" width="1.453125" style="206" customWidth="1"/>
    <col min="15606" max="15606" width="27.54296875" style="206" customWidth="1"/>
    <col min="15607" max="15607" width="6.54296875" style="206" customWidth="1"/>
    <col min="15608" max="15608" width="1.54296875" style="206" customWidth="1"/>
    <col min="15609" max="15609" width="10.54296875" style="206" customWidth="1"/>
    <col min="15610" max="15610" width="5.54296875" style="206" customWidth="1"/>
    <col min="15611" max="15611" width="1.54296875" style="206" customWidth="1"/>
    <col min="15612" max="15612" width="10.54296875" style="206" customWidth="1"/>
    <col min="15613" max="15613" width="6.54296875" style="206" customWidth="1"/>
    <col min="15614" max="15614" width="1.54296875" style="206" customWidth="1"/>
    <col min="15615" max="15615" width="10.54296875" style="206" customWidth="1"/>
    <col min="15616" max="15616" width="9.54296875" style="206" customWidth="1"/>
    <col min="15617" max="15617" width="13.453125" style="206" bestFit="1" customWidth="1"/>
    <col min="15618" max="15618" width="7.54296875" style="206" customWidth="1"/>
    <col min="15619" max="15619" width="11.54296875" style="206"/>
    <col min="15620" max="15620" width="13.453125" style="206" bestFit="1" customWidth="1"/>
    <col min="15621" max="15857" width="11.54296875" style="206"/>
    <col min="15858" max="15858" width="0.453125" style="206" customWidth="1"/>
    <col min="15859" max="15859" width="2.54296875" style="206" customWidth="1"/>
    <col min="15860" max="15860" width="15.453125" style="206" customWidth="1"/>
    <col min="15861" max="15861" width="1.453125" style="206" customWidth="1"/>
    <col min="15862" max="15862" width="27.54296875" style="206" customWidth="1"/>
    <col min="15863" max="15863" width="6.54296875" style="206" customWidth="1"/>
    <col min="15864" max="15864" width="1.54296875" style="206" customWidth="1"/>
    <col min="15865" max="15865" width="10.54296875" style="206" customWidth="1"/>
    <col min="15866" max="15866" width="5.54296875" style="206" customWidth="1"/>
    <col min="15867" max="15867" width="1.54296875" style="206" customWidth="1"/>
    <col min="15868" max="15868" width="10.54296875" style="206" customWidth="1"/>
    <col min="15869" max="15869" width="6.54296875" style="206" customWidth="1"/>
    <col min="15870" max="15870" width="1.54296875" style="206" customWidth="1"/>
    <col min="15871" max="15871" width="10.54296875" style="206" customWidth="1"/>
    <col min="15872" max="15872" width="9.54296875" style="206" customWidth="1"/>
    <col min="15873" max="15873" width="13.453125" style="206" bestFit="1" customWidth="1"/>
    <col min="15874" max="15874" width="7.54296875" style="206" customWidth="1"/>
    <col min="15875" max="15875" width="11.54296875" style="206"/>
    <col min="15876" max="15876" width="13.453125" style="206" bestFit="1" customWidth="1"/>
    <col min="15877" max="16113" width="11.54296875" style="206"/>
    <col min="16114" max="16114" width="0.453125" style="206" customWidth="1"/>
    <col min="16115" max="16115" width="2.54296875" style="206" customWidth="1"/>
    <col min="16116" max="16116" width="15.453125" style="206" customWidth="1"/>
    <col min="16117" max="16117" width="1.453125" style="206" customWidth="1"/>
    <col min="16118" max="16118" width="27.54296875" style="206" customWidth="1"/>
    <col min="16119" max="16119" width="6.54296875" style="206" customWidth="1"/>
    <col min="16120" max="16120" width="1.54296875" style="206" customWidth="1"/>
    <col min="16121" max="16121" width="10.54296875" style="206" customWidth="1"/>
    <col min="16122" max="16122" width="5.54296875" style="206" customWidth="1"/>
    <col min="16123" max="16123" width="1.54296875" style="206" customWidth="1"/>
    <col min="16124" max="16124" width="10.54296875" style="206" customWidth="1"/>
    <col min="16125" max="16125" width="6.54296875" style="206" customWidth="1"/>
    <col min="16126" max="16126" width="1.54296875" style="206" customWidth="1"/>
    <col min="16127" max="16127" width="10.54296875" style="206" customWidth="1"/>
    <col min="16128" max="16128" width="9.54296875" style="206" customWidth="1"/>
    <col min="16129" max="16129" width="13.453125" style="206" bestFit="1" customWidth="1"/>
    <col min="16130" max="16130" width="7.54296875" style="206" customWidth="1"/>
    <col min="16131" max="16131" width="11.54296875" style="206"/>
    <col min="16132" max="16132" width="13.453125" style="206" bestFit="1" customWidth="1"/>
    <col min="16133" max="16384" width="11.5429687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194</v>
      </c>
    </row>
    <row r="4" spans="1:14" s="58" customFormat="1" ht="20.25" customHeight="1">
      <c r="B4" s="57"/>
      <c r="C4" s="25" t="s">
        <v>171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173</v>
      </c>
      <c r="D7" s="55"/>
      <c r="G7" s="204"/>
    </row>
    <row r="8" spans="1:14" ht="12.75" customHeight="1">
      <c r="A8" s="58"/>
      <c r="B8" s="57"/>
      <c r="C8" s="261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3E1CA-F00E-4C41-B349-4D5C5D0E5F59}">
  <dimension ref="C1:Y44"/>
  <sheetViews>
    <sheetView showGridLines="0" showRowColHeaders="0" topLeftCell="A2" zoomScaleNormal="100" workbookViewId="0"/>
  </sheetViews>
  <sheetFormatPr baseColWidth="10" defaultColWidth="11.54296875" defaultRowHeight="12.5"/>
  <cols>
    <col min="1" max="1" width="0.453125" style="54" customWidth="1"/>
    <col min="2" max="2" width="2.54296875" style="54" customWidth="1"/>
    <col min="3" max="3" width="23.54296875" style="54" customWidth="1"/>
    <col min="4" max="4" width="1.453125" style="54" customWidth="1"/>
    <col min="5" max="5" width="105.54296875" style="54" customWidth="1"/>
    <col min="6" max="6" width="11.54296875" style="54"/>
    <col min="7" max="7" width="30.453125" style="54" bestFit="1" customWidth="1"/>
    <col min="8" max="16384" width="11.54296875" style="54"/>
  </cols>
  <sheetData>
    <row r="1" spans="3:25" ht="0.65" customHeight="1"/>
    <row r="2" spans="3:25" ht="21" customHeight="1">
      <c r="E2" s="27" t="s">
        <v>19</v>
      </c>
    </row>
    <row r="3" spans="3:25" ht="15" customHeight="1">
      <c r="E3" s="26" t="s">
        <v>194</v>
      </c>
    </row>
    <row r="4" spans="3:25" ht="20.149999999999999" customHeight="1">
      <c r="C4" s="25" t="s">
        <v>171</v>
      </c>
    </row>
    <row r="5" spans="3:25" ht="12.65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0" t="s">
        <v>174</v>
      </c>
      <c r="E7" s="232"/>
    </row>
    <row r="8" spans="3:25">
      <c r="C8" s="250"/>
      <c r="E8" s="232"/>
    </row>
    <row r="9" spans="3:25">
      <c r="C9" s="250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A95C9-8BC7-4D60-9281-E0A7029C4F20}">
  <sheetPr>
    <pageSetUpPr autoPageBreaks="0"/>
  </sheetPr>
  <dimension ref="A1:N20"/>
  <sheetViews>
    <sheetView showGridLines="0" showRowColHeaders="0" topLeftCell="A2" zoomScaleNormal="100" workbookViewId="0">
      <selection activeCell="C7" sqref="C7:C8"/>
    </sheetView>
  </sheetViews>
  <sheetFormatPr baseColWidth="10" defaultRowHeight="12.5"/>
  <cols>
    <col min="1" max="1" width="0.453125" style="54" customWidth="1"/>
    <col min="2" max="2" width="2.54296875" style="54" customWidth="1"/>
    <col min="3" max="3" width="23.54296875" style="54" customWidth="1"/>
    <col min="4" max="4" width="1.453125" style="54" customWidth="1"/>
    <col min="5" max="5" width="26.7265625" style="206" customWidth="1"/>
    <col min="6" max="6" width="26.7265625" style="213" customWidth="1"/>
    <col min="7" max="8" width="11.54296875" style="206"/>
    <col min="9" max="12" width="11.54296875" style="206" bestFit="1" customWidth="1"/>
    <col min="13" max="13" width="12.453125" style="206" bestFit="1" customWidth="1"/>
    <col min="14" max="14" width="11.54296875" style="206" bestFit="1" customWidth="1"/>
    <col min="15" max="241" width="11.54296875" style="206"/>
    <col min="242" max="242" width="0.453125" style="206" customWidth="1"/>
    <col min="243" max="243" width="2.54296875" style="206" customWidth="1"/>
    <col min="244" max="244" width="15.453125" style="206" customWidth="1"/>
    <col min="245" max="245" width="1.453125" style="206" customWidth="1"/>
    <col min="246" max="246" width="27.54296875" style="206" customWidth="1"/>
    <col min="247" max="247" width="6.54296875" style="206" customWidth="1"/>
    <col min="248" max="248" width="1.54296875" style="206" customWidth="1"/>
    <col min="249" max="249" width="10.54296875" style="206" customWidth="1"/>
    <col min="250" max="250" width="5.54296875" style="206" customWidth="1"/>
    <col min="251" max="251" width="1.54296875" style="206" customWidth="1"/>
    <col min="252" max="252" width="10.54296875" style="206" customWidth="1"/>
    <col min="253" max="253" width="6.54296875" style="206" customWidth="1"/>
    <col min="254" max="254" width="1.54296875" style="206" customWidth="1"/>
    <col min="255" max="255" width="10.54296875" style="206" customWidth="1"/>
    <col min="256" max="256" width="9.54296875" style="206" customWidth="1"/>
    <col min="257" max="257" width="13.453125" style="206" bestFit="1" customWidth="1"/>
    <col min="258" max="258" width="7.54296875" style="206" customWidth="1"/>
    <col min="259" max="259" width="11.54296875" style="206"/>
    <col min="260" max="260" width="13.453125" style="206" bestFit="1" customWidth="1"/>
    <col min="261" max="497" width="11.54296875" style="206"/>
    <col min="498" max="498" width="0.453125" style="206" customWidth="1"/>
    <col min="499" max="499" width="2.54296875" style="206" customWidth="1"/>
    <col min="500" max="500" width="15.453125" style="206" customWidth="1"/>
    <col min="501" max="501" width="1.453125" style="206" customWidth="1"/>
    <col min="502" max="502" width="27.54296875" style="206" customWidth="1"/>
    <col min="503" max="503" width="6.54296875" style="206" customWidth="1"/>
    <col min="504" max="504" width="1.54296875" style="206" customWidth="1"/>
    <col min="505" max="505" width="10.54296875" style="206" customWidth="1"/>
    <col min="506" max="506" width="5.54296875" style="206" customWidth="1"/>
    <col min="507" max="507" width="1.54296875" style="206" customWidth="1"/>
    <col min="508" max="508" width="10.54296875" style="206" customWidth="1"/>
    <col min="509" max="509" width="6.54296875" style="206" customWidth="1"/>
    <col min="510" max="510" width="1.54296875" style="206" customWidth="1"/>
    <col min="511" max="511" width="10.54296875" style="206" customWidth="1"/>
    <col min="512" max="512" width="9.54296875" style="206" customWidth="1"/>
    <col min="513" max="513" width="13.453125" style="206" bestFit="1" customWidth="1"/>
    <col min="514" max="514" width="7.54296875" style="206" customWidth="1"/>
    <col min="515" max="515" width="11.54296875" style="206"/>
    <col min="516" max="516" width="13.453125" style="206" bestFit="1" customWidth="1"/>
    <col min="517" max="753" width="11.54296875" style="206"/>
    <col min="754" max="754" width="0.453125" style="206" customWidth="1"/>
    <col min="755" max="755" width="2.54296875" style="206" customWidth="1"/>
    <col min="756" max="756" width="15.453125" style="206" customWidth="1"/>
    <col min="757" max="757" width="1.453125" style="206" customWidth="1"/>
    <col min="758" max="758" width="27.54296875" style="206" customWidth="1"/>
    <col min="759" max="759" width="6.54296875" style="206" customWidth="1"/>
    <col min="760" max="760" width="1.54296875" style="206" customWidth="1"/>
    <col min="761" max="761" width="10.54296875" style="206" customWidth="1"/>
    <col min="762" max="762" width="5.54296875" style="206" customWidth="1"/>
    <col min="763" max="763" width="1.54296875" style="206" customWidth="1"/>
    <col min="764" max="764" width="10.54296875" style="206" customWidth="1"/>
    <col min="765" max="765" width="6.54296875" style="206" customWidth="1"/>
    <col min="766" max="766" width="1.54296875" style="206" customWidth="1"/>
    <col min="767" max="767" width="10.54296875" style="206" customWidth="1"/>
    <col min="768" max="768" width="9.54296875" style="206" customWidth="1"/>
    <col min="769" max="769" width="13.453125" style="206" bestFit="1" customWidth="1"/>
    <col min="770" max="770" width="7.54296875" style="206" customWidth="1"/>
    <col min="771" max="771" width="11.54296875" style="206"/>
    <col min="772" max="772" width="13.453125" style="206" bestFit="1" customWidth="1"/>
    <col min="773" max="1009" width="11.54296875" style="206"/>
    <col min="1010" max="1010" width="0.453125" style="206" customWidth="1"/>
    <col min="1011" max="1011" width="2.54296875" style="206" customWidth="1"/>
    <col min="1012" max="1012" width="15.453125" style="206" customWidth="1"/>
    <col min="1013" max="1013" width="1.453125" style="206" customWidth="1"/>
    <col min="1014" max="1014" width="27.54296875" style="206" customWidth="1"/>
    <col min="1015" max="1015" width="6.54296875" style="206" customWidth="1"/>
    <col min="1016" max="1016" width="1.54296875" style="206" customWidth="1"/>
    <col min="1017" max="1017" width="10.54296875" style="206" customWidth="1"/>
    <col min="1018" max="1018" width="5.54296875" style="206" customWidth="1"/>
    <col min="1019" max="1019" width="1.54296875" style="206" customWidth="1"/>
    <col min="1020" max="1020" width="10.54296875" style="206" customWidth="1"/>
    <col min="1021" max="1021" width="6.54296875" style="206" customWidth="1"/>
    <col min="1022" max="1022" width="1.54296875" style="206" customWidth="1"/>
    <col min="1023" max="1023" width="10.54296875" style="206" customWidth="1"/>
    <col min="1024" max="1024" width="9.54296875" style="206" customWidth="1"/>
    <col min="1025" max="1025" width="13.453125" style="206" bestFit="1" customWidth="1"/>
    <col min="1026" max="1026" width="7.54296875" style="206" customWidth="1"/>
    <col min="1027" max="1027" width="11.54296875" style="206"/>
    <col min="1028" max="1028" width="13.453125" style="206" bestFit="1" customWidth="1"/>
    <col min="1029" max="1265" width="11.54296875" style="206"/>
    <col min="1266" max="1266" width="0.453125" style="206" customWidth="1"/>
    <col min="1267" max="1267" width="2.54296875" style="206" customWidth="1"/>
    <col min="1268" max="1268" width="15.453125" style="206" customWidth="1"/>
    <col min="1269" max="1269" width="1.453125" style="206" customWidth="1"/>
    <col min="1270" max="1270" width="27.54296875" style="206" customWidth="1"/>
    <col min="1271" max="1271" width="6.54296875" style="206" customWidth="1"/>
    <col min="1272" max="1272" width="1.54296875" style="206" customWidth="1"/>
    <col min="1273" max="1273" width="10.54296875" style="206" customWidth="1"/>
    <col min="1274" max="1274" width="5.54296875" style="206" customWidth="1"/>
    <col min="1275" max="1275" width="1.54296875" style="206" customWidth="1"/>
    <col min="1276" max="1276" width="10.54296875" style="206" customWidth="1"/>
    <col min="1277" max="1277" width="6.54296875" style="206" customWidth="1"/>
    <col min="1278" max="1278" width="1.54296875" style="206" customWidth="1"/>
    <col min="1279" max="1279" width="10.54296875" style="206" customWidth="1"/>
    <col min="1280" max="1280" width="9.54296875" style="206" customWidth="1"/>
    <col min="1281" max="1281" width="13.453125" style="206" bestFit="1" customWidth="1"/>
    <col min="1282" max="1282" width="7.54296875" style="206" customWidth="1"/>
    <col min="1283" max="1283" width="11.54296875" style="206"/>
    <col min="1284" max="1284" width="13.453125" style="206" bestFit="1" customWidth="1"/>
    <col min="1285" max="1521" width="11.54296875" style="206"/>
    <col min="1522" max="1522" width="0.453125" style="206" customWidth="1"/>
    <col min="1523" max="1523" width="2.54296875" style="206" customWidth="1"/>
    <col min="1524" max="1524" width="15.453125" style="206" customWidth="1"/>
    <col min="1525" max="1525" width="1.453125" style="206" customWidth="1"/>
    <col min="1526" max="1526" width="27.54296875" style="206" customWidth="1"/>
    <col min="1527" max="1527" width="6.54296875" style="206" customWidth="1"/>
    <col min="1528" max="1528" width="1.54296875" style="206" customWidth="1"/>
    <col min="1529" max="1529" width="10.54296875" style="206" customWidth="1"/>
    <col min="1530" max="1530" width="5.54296875" style="206" customWidth="1"/>
    <col min="1531" max="1531" width="1.54296875" style="206" customWidth="1"/>
    <col min="1532" max="1532" width="10.54296875" style="206" customWidth="1"/>
    <col min="1533" max="1533" width="6.54296875" style="206" customWidth="1"/>
    <col min="1534" max="1534" width="1.54296875" style="206" customWidth="1"/>
    <col min="1535" max="1535" width="10.54296875" style="206" customWidth="1"/>
    <col min="1536" max="1536" width="9.54296875" style="206" customWidth="1"/>
    <col min="1537" max="1537" width="13.453125" style="206" bestFit="1" customWidth="1"/>
    <col min="1538" max="1538" width="7.54296875" style="206" customWidth="1"/>
    <col min="1539" max="1539" width="11.54296875" style="206"/>
    <col min="1540" max="1540" width="13.453125" style="206" bestFit="1" customWidth="1"/>
    <col min="1541" max="1777" width="11.54296875" style="206"/>
    <col min="1778" max="1778" width="0.453125" style="206" customWidth="1"/>
    <col min="1779" max="1779" width="2.54296875" style="206" customWidth="1"/>
    <col min="1780" max="1780" width="15.453125" style="206" customWidth="1"/>
    <col min="1781" max="1781" width="1.453125" style="206" customWidth="1"/>
    <col min="1782" max="1782" width="27.54296875" style="206" customWidth="1"/>
    <col min="1783" max="1783" width="6.54296875" style="206" customWidth="1"/>
    <col min="1784" max="1784" width="1.54296875" style="206" customWidth="1"/>
    <col min="1785" max="1785" width="10.54296875" style="206" customWidth="1"/>
    <col min="1786" max="1786" width="5.54296875" style="206" customWidth="1"/>
    <col min="1787" max="1787" width="1.54296875" style="206" customWidth="1"/>
    <col min="1788" max="1788" width="10.54296875" style="206" customWidth="1"/>
    <col min="1789" max="1789" width="6.54296875" style="206" customWidth="1"/>
    <col min="1790" max="1790" width="1.54296875" style="206" customWidth="1"/>
    <col min="1791" max="1791" width="10.54296875" style="206" customWidth="1"/>
    <col min="1792" max="1792" width="9.54296875" style="206" customWidth="1"/>
    <col min="1793" max="1793" width="13.453125" style="206" bestFit="1" customWidth="1"/>
    <col min="1794" max="1794" width="7.54296875" style="206" customWidth="1"/>
    <col min="1795" max="1795" width="11.54296875" style="206"/>
    <col min="1796" max="1796" width="13.453125" style="206" bestFit="1" customWidth="1"/>
    <col min="1797" max="2033" width="11.54296875" style="206"/>
    <col min="2034" max="2034" width="0.453125" style="206" customWidth="1"/>
    <col min="2035" max="2035" width="2.54296875" style="206" customWidth="1"/>
    <col min="2036" max="2036" width="15.453125" style="206" customWidth="1"/>
    <col min="2037" max="2037" width="1.453125" style="206" customWidth="1"/>
    <col min="2038" max="2038" width="27.54296875" style="206" customWidth="1"/>
    <col min="2039" max="2039" width="6.54296875" style="206" customWidth="1"/>
    <col min="2040" max="2040" width="1.54296875" style="206" customWidth="1"/>
    <col min="2041" max="2041" width="10.54296875" style="206" customWidth="1"/>
    <col min="2042" max="2042" width="5.54296875" style="206" customWidth="1"/>
    <col min="2043" max="2043" width="1.54296875" style="206" customWidth="1"/>
    <col min="2044" max="2044" width="10.54296875" style="206" customWidth="1"/>
    <col min="2045" max="2045" width="6.54296875" style="206" customWidth="1"/>
    <col min="2046" max="2046" width="1.54296875" style="206" customWidth="1"/>
    <col min="2047" max="2047" width="10.54296875" style="206" customWidth="1"/>
    <col min="2048" max="2048" width="9.54296875" style="206" customWidth="1"/>
    <col min="2049" max="2049" width="13.453125" style="206" bestFit="1" customWidth="1"/>
    <col min="2050" max="2050" width="7.54296875" style="206" customWidth="1"/>
    <col min="2051" max="2051" width="11.54296875" style="206"/>
    <col min="2052" max="2052" width="13.453125" style="206" bestFit="1" customWidth="1"/>
    <col min="2053" max="2289" width="11.54296875" style="206"/>
    <col min="2290" max="2290" width="0.453125" style="206" customWidth="1"/>
    <col min="2291" max="2291" width="2.54296875" style="206" customWidth="1"/>
    <col min="2292" max="2292" width="15.453125" style="206" customWidth="1"/>
    <col min="2293" max="2293" width="1.453125" style="206" customWidth="1"/>
    <col min="2294" max="2294" width="27.54296875" style="206" customWidth="1"/>
    <col min="2295" max="2295" width="6.54296875" style="206" customWidth="1"/>
    <col min="2296" max="2296" width="1.54296875" style="206" customWidth="1"/>
    <col min="2297" max="2297" width="10.54296875" style="206" customWidth="1"/>
    <col min="2298" max="2298" width="5.54296875" style="206" customWidth="1"/>
    <col min="2299" max="2299" width="1.54296875" style="206" customWidth="1"/>
    <col min="2300" max="2300" width="10.54296875" style="206" customWidth="1"/>
    <col min="2301" max="2301" width="6.54296875" style="206" customWidth="1"/>
    <col min="2302" max="2302" width="1.54296875" style="206" customWidth="1"/>
    <col min="2303" max="2303" width="10.54296875" style="206" customWidth="1"/>
    <col min="2304" max="2304" width="9.54296875" style="206" customWidth="1"/>
    <col min="2305" max="2305" width="13.453125" style="206" bestFit="1" customWidth="1"/>
    <col min="2306" max="2306" width="7.54296875" style="206" customWidth="1"/>
    <col min="2307" max="2307" width="11.54296875" style="206"/>
    <col min="2308" max="2308" width="13.453125" style="206" bestFit="1" customWidth="1"/>
    <col min="2309" max="2545" width="11.54296875" style="206"/>
    <col min="2546" max="2546" width="0.453125" style="206" customWidth="1"/>
    <col min="2547" max="2547" width="2.54296875" style="206" customWidth="1"/>
    <col min="2548" max="2548" width="15.453125" style="206" customWidth="1"/>
    <col min="2549" max="2549" width="1.453125" style="206" customWidth="1"/>
    <col min="2550" max="2550" width="27.54296875" style="206" customWidth="1"/>
    <col min="2551" max="2551" width="6.54296875" style="206" customWidth="1"/>
    <col min="2552" max="2552" width="1.54296875" style="206" customWidth="1"/>
    <col min="2553" max="2553" width="10.54296875" style="206" customWidth="1"/>
    <col min="2554" max="2554" width="5.54296875" style="206" customWidth="1"/>
    <col min="2555" max="2555" width="1.54296875" style="206" customWidth="1"/>
    <col min="2556" max="2556" width="10.54296875" style="206" customWidth="1"/>
    <col min="2557" max="2557" width="6.54296875" style="206" customWidth="1"/>
    <col min="2558" max="2558" width="1.54296875" style="206" customWidth="1"/>
    <col min="2559" max="2559" width="10.54296875" style="206" customWidth="1"/>
    <col min="2560" max="2560" width="9.54296875" style="206" customWidth="1"/>
    <col min="2561" max="2561" width="13.453125" style="206" bestFit="1" customWidth="1"/>
    <col min="2562" max="2562" width="7.54296875" style="206" customWidth="1"/>
    <col min="2563" max="2563" width="11.54296875" style="206"/>
    <col min="2564" max="2564" width="13.453125" style="206" bestFit="1" customWidth="1"/>
    <col min="2565" max="2801" width="11.54296875" style="206"/>
    <col min="2802" max="2802" width="0.453125" style="206" customWidth="1"/>
    <col min="2803" max="2803" width="2.54296875" style="206" customWidth="1"/>
    <col min="2804" max="2804" width="15.453125" style="206" customWidth="1"/>
    <col min="2805" max="2805" width="1.453125" style="206" customWidth="1"/>
    <col min="2806" max="2806" width="27.54296875" style="206" customWidth="1"/>
    <col min="2807" max="2807" width="6.54296875" style="206" customWidth="1"/>
    <col min="2808" max="2808" width="1.54296875" style="206" customWidth="1"/>
    <col min="2809" max="2809" width="10.54296875" style="206" customWidth="1"/>
    <col min="2810" max="2810" width="5.54296875" style="206" customWidth="1"/>
    <col min="2811" max="2811" width="1.54296875" style="206" customWidth="1"/>
    <col min="2812" max="2812" width="10.54296875" style="206" customWidth="1"/>
    <col min="2813" max="2813" width="6.54296875" style="206" customWidth="1"/>
    <col min="2814" max="2814" width="1.54296875" style="206" customWidth="1"/>
    <col min="2815" max="2815" width="10.54296875" style="206" customWidth="1"/>
    <col min="2816" max="2816" width="9.54296875" style="206" customWidth="1"/>
    <col min="2817" max="2817" width="13.453125" style="206" bestFit="1" customWidth="1"/>
    <col min="2818" max="2818" width="7.54296875" style="206" customWidth="1"/>
    <col min="2819" max="2819" width="11.54296875" style="206"/>
    <col min="2820" max="2820" width="13.453125" style="206" bestFit="1" customWidth="1"/>
    <col min="2821" max="3057" width="11.54296875" style="206"/>
    <col min="3058" max="3058" width="0.453125" style="206" customWidth="1"/>
    <col min="3059" max="3059" width="2.54296875" style="206" customWidth="1"/>
    <col min="3060" max="3060" width="15.453125" style="206" customWidth="1"/>
    <col min="3061" max="3061" width="1.453125" style="206" customWidth="1"/>
    <col min="3062" max="3062" width="27.54296875" style="206" customWidth="1"/>
    <col min="3063" max="3063" width="6.54296875" style="206" customWidth="1"/>
    <col min="3064" max="3064" width="1.54296875" style="206" customWidth="1"/>
    <col min="3065" max="3065" width="10.54296875" style="206" customWidth="1"/>
    <col min="3066" max="3066" width="5.54296875" style="206" customWidth="1"/>
    <col min="3067" max="3067" width="1.54296875" style="206" customWidth="1"/>
    <col min="3068" max="3068" width="10.54296875" style="206" customWidth="1"/>
    <col min="3069" max="3069" width="6.54296875" style="206" customWidth="1"/>
    <col min="3070" max="3070" width="1.54296875" style="206" customWidth="1"/>
    <col min="3071" max="3071" width="10.54296875" style="206" customWidth="1"/>
    <col min="3072" max="3072" width="9.54296875" style="206" customWidth="1"/>
    <col min="3073" max="3073" width="13.453125" style="206" bestFit="1" customWidth="1"/>
    <col min="3074" max="3074" width="7.54296875" style="206" customWidth="1"/>
    <col min="3075" max="3075" width="11.54296875" style="206"/>
    <col min="3076" max="3076" width="13.453125" style="206" bestFit="1" customWidth="1"/>
    <col min="3077" max="3313" width="11.54296875" style="206"/>
    <col min="3314" max="3314" width="0.453125" style="206" customWidth="1"/>
    <col min="3315" max="3315" width="2.54296875" style="206" customWidth="1"/>
    <col min="3316" max="3316" width="15.453125" style="206" customWidth="1"/>
    <col min="3317" max="3317" width="1.453125" style="206" customWidth="1"/>
    <col min="3318" max="3318" width="27.54296875" style="206" customWidth="1"/>
    <col min="3319" max="3319" width="6.54296875" style="206" customWidth="1"/>
    <col min="3320" max="3320" width="1.54296875" style="206" customWidth="1"/>
    <col min="3321" max="3321" width="10.54296875" style="206" customWidth="1"/>
    <col min="3322" max="3322" width="5.54296875" style="206" customWidth="1"/>
    <col min="3323" max="3323" width="1.54296875" style="206" customWidth="1"/>
    <col min="3324" max="3324" width="10.54296875" style="206" customWidth="1"/>
    <col min="3325" max="3325" width="6.54296875" style="206" customWidth="1"/>
    <col min="3326" max="3326" width="1.54296875" style="206" customWidth="1"/>
    <col min="3327" max="3327" width="10.54296875" style="206" customWidth="1"/>
    <col min="3328" max="3328" width="9.54296875" style="206" customWidth="1"/>
    <col min="3329" max="3329" width="13.453125" style="206" bestFit="1" customWidth="1"/>
    <col min="3330" max="3330" width="7.54296875" style="206" customWidth="1"/>
    <col min="3331" max="3331" width="11.54296875" style="206"/>
    <col min="3332" max="3332" width="13.453125" style="206" bestFit="1" customWidth="1"/>
    <col min="3333" max="3569" width="11.54296875" style="206"/>
    <col min="3570" max="3570" width="0.453125" style="206" customWidth="1"/>
    <col min="3571" max="3571" width="2.54296875" style="206" customWidth="1"/>
    <col min="3572" max="3572" width="15.453125" style="206" customWidth="1"/>
    <col min="3573" max="3573" width="1.453125" style="206" customWidth="1"/>
    <col min="3574" max="3574" width="27.54296875" style="206" customWidth="1"/>
    <col min="3575" max="3575" width="6.54296875" style="206" customWidth="1"/>
    <col min="3576" max="3576" width="1.54296875" style="206" customWidth="1"/>
    <col min="3577" max="3577" width="10.54296875" style="206" customWidth="1"/>
    <col min="3578" max="3578" width="5.54296875" style="206" customWidth="1"/>
    <col min="3579" max="3579" width="1.54296875" style="206" customWidth="1"/>
    <col min="3580" max="3580" width="10.54296875" style="206" customWidth="1"/>
    <col min="3581" max="3581" width="6.54296875" style="206" customWidth="1"/>
    <col min="3582" max="3582" width="1.54296875" style="206" customWidth="1"/>
    <col min="3583" max="3583" width="10.54296875" style="206" customWidth="1"/>
    <col min="3584" max="3584" width="9.54296875" style="206" customWidth="1"/>
    <col min="3585" max="3585" width="13.453125" style="206" bestFit="1" customWidth="1"/>
    <col min="3586" max="3586" width="7.54296875" style="206" customWidth="1"/>
    <col min="3587" max="3587" width="11.54296875" style="206"/>
    <col min="3588" max="3588" width="13.453125" style="206" bestFit="1" customWidth="1"/>
    <col min="3589" max="3825" width="11.54296875" style="206"/>
    <col min="3826" max="3826" width="0.453125" style="206" customWidth="1"/>
    <col min="3827" max="3827" width="2.54296875" style="206" customWidth="1"/>
    <col min="3828" max="3828" width="15.453125" style="206" customWidth="1"/>
    <col min="3829" max="3829" width="1.453125" style="206" customWidth="1"/>
    <col min="3830" max="3830" width="27.54296875" style="206" customWidth="1"/>
    <col min="3831" max="3831" width="6.54296875" style="206" customWidth="1"/>
    <col min="3832" max="3832" width="1.54296875" style="206" customWidth="1"/>
    <col min="3833" max="3833" width="10.54296875" style="206" customWidth="1"/>
    <col min="3834" max="3834" width="5.54296875" style="206" customWidth="1"/>
    <col min="3835" max="3835" width="1.54296875" style="206" customWidth="1"/>
    <col min="3836" max="3836" width="10.54296875" style="206" customWidth="1"/>
    <col min="3837" max="3837" width="6.54296875" style="206" customWidth="1"/>
    <col min="3838" max="3838" width="1.54296875" style="206" customWidth="1"/>
    <col min="3839" max="3839" width="10.54296875" style="206" customWidth="1"/>
    <col min="3840" max="3840" width="9.54296875" style="206" customWidth="1"/>
    <col min="3841" max="3841" width="13.453125" style="206" bestFit="1" customWidth="1"/>
    <col min="3842" max="3842" width="7.54296875" style="206" customWidth="1"/>
    <col min="3843" max="3843" width="11.54296875" style="206"/>
    <col min="3844" max="3844" width="13.453125" style="206" bestFit="1" customWidth="1"/>
    <col min="3845" max="4081" width="11.54296875" style="206"/>
    <col min="4082" max="4082" width="0.453125" style="206" customWidth="1"/>
    <col min="4083" max="4083" width="2.54296875" style="206" customWidth="1"/>
    <col min="4084" max="4084" width="15.453125" style="206" customWidth="1"/>
    <col min="4085" max="4085" width="1.453125" style="206" customWidth="1"/>
    <col min="4086" max="4086" width="27.54296875" style="206" customWidth="1"/>
    <col min="4087" max="4087" width="6.54296875" style="206" customWidth="1"/>
    <col min="4088" max="4088" width="1.54296875" style="206" customWidth="1"/>
    <col min="4089" max="4089" width="10.54296875" style="206" customWidth="1"/>
    <col min="4090" max="4090" width="5.54296875" style="206" customWidth="1"/>
    <col min="4091" max="4091" width="1.54296875" style="206" customWidth="1"/>
    <col min="4092" max="4092" width="10.54296875" style="206" customWidth="1"/>
    <col min="4093" max="4093" width="6.54296875" style="206" customWidth="1"/>
    <col min="4094" max="4094" width="1.54296875" style="206" customWidth="1"/>
    <col min="4095" max="4095" width="10.54296875" style="206" customWidth="1"/>
    <col min="4096" max="4096" width="9.54296875" style="206" customWidth="1"/>
    <col min="4097" max="4097" width="13.453125" style="206" bestFit="1" customWidth="1"/>
    <col min="4098" max="4098" width="7.54296875" style="206" customWidth="1"/>
    <col min="4099" max="4099" width="11.54296875" style="206"/>
    <col min="4100" max="4100" width="13.453125" style="206" bestFit="1" customWidth="1"/>
    <col min="4101" max="4337" width="11.54296875" style="206"/>
    <col min="4338" max="4338" width="0.453125" style="206" customWidth="1"/>
    <col min="4339" max="4339" width="2.54296875" style="206" customWidth="1"/>
    <col min="4340" max="4340" width="15.453125" style="206" customWidth="1"/>
    <col min="4341" max="4341" width="1.453125" style="206" customWidth="1"/>
    <col min="4342" max="4342" width="27.54296875" style="206" customWidth="1"/>
    <col min="4343" max="4343" width="6.54296875" style="206" customWidth="1"/>
    <col min="4344" max="4344" width="1.54296875" style="206" customWidth="1"/>
    <col min="4345" max="4345" width="10.54296875" style="206" customWidth="1"/>
    <col min="4346" max="4346" width="5.54296875" style="206" customWidth="1"/>
    <col min="4347" max="4347" width="1.54296875" style="206" customWidth="1"/>
    <col min="4348" max="4348" width="10.54296875" style="206" customWidth="1"/>
    <col min="4349" max="4349" width="6.54296875" style="206" customWidth="1"/>
    <col min="4350" max="4350" width="1.54296875" style="206" customWidth="1"/>
    <col min="4351" max="4351" width="10.54296875" style="206" customWidth="1"/>
    <col min="4352" max="4352" width="9.54296875" style="206" customWidth="1"/>
    <col min="4353" max="4353" width="13.453125" style="206" bestFit="1" customWidth="1"/>
    <col min="4354" max="4354" width="7.54296875" style="206" customWidth="1"/>
    <col min="4355" max="4355" width="11.54296875" style="206"/>
    <col min="4356" max="4356" width="13.453125" style="206" bestFit="1" customWidth="1"/>
    <col min="4357" max="4593" width="11.54296875" style="206"/>
    <col min="4594" max="4594" width="0.453125" style="206" customWidth="1"/>
    <col min="4595" max="4595" width="2.54296875" style="206" customWidth="1"/>
    <col min="4596" max="4596" width="15.453125" style="206" customWidth="1"/>
    <col min="4597" max="4597" width="1.453125" style="206" customWidth="1"/>
    <col min="4598" max="4598" width="27.54296875" style="206" customWidth="1"/>
    <col min="4599" max="4599" width="6.54296875" style="206" customWidth="1"/>
    <col min="4600" max="4600" width="1.54296875" style="206" customWidth="1"/>
    <col min="4601" max="4601" width="10.54296875" style="206" customWidth="1"/>
    <col min="4602" max="4602" width="5.54296875" style="206" customWidth="1"/>
    <col min="4603" max="4603" width="1.54296875" style="206" customWidth="1"/>
    <col min="4604" max="4604" width="10.54296875" style="206" customWidth="1"/>
    <col min="4605" max="4605" width="6.54296875" style="206" customWidth="1"/>
    <col min="4606" max="4606" width="1.54296875" style="206" customWidth="1"/>
    <col min="4607" max="4607" width="10.54296875" style="206" customWidth="1"/>
    <col min="4608" max="4608" width="9.54296875" style="206" customWidth="1"/>
    <col min="4609" max="4609" width="13.453125" style="206" bestFit="1" customWidth="1"/>
    <col min="4610" max="4610" width="7.54296875" style="206" customWidth="1"/>
    <col min="4611" max="4611" width="11.54296875" style="206"/>
    <col min="4612" max="4612" width="13.453125" style="206" bestFit="1" customWidth="1"/>
    <col min="4613" max="4849" width="11.54296875" style="206"/>
    <col min="4850" max="4850" width="0.453125" style="206" customWidth="1"/>
    <col min="4851" max="4851" width="2.54296875" style="206" customWidth="1"/>
    <col min="4852" max="4852" width="15.453125" style="206" customWidth="1"/>
    <col min="4853" max="4853" width="1.453125" style="206" customWidth="1"/>
    <col min="4854" max="4854" width="27.54296875" style="206" customWidth="1"/>
    <col min="4855" max="4855" width="6.54296875" style="206" customWidth="1"/>
    <col min="4856" max="4856" width="1.54296875" style="206" customWidth="1"/>
    <col min="4857" max="4857" width="10.54296875" style="206" customWidth="1"/>
    <col min="4858" max="4858" width="5.54296875" style="206" customWidth="1"/>
    <col min="4859" max="4859" width="1.54296875" style="206" customWidth="1"/>
    <col min="4860" max="4860" width="10.54296875" style="206" customWidth="1"/>
    <col min="4861" max="4861" width="6.54296875" style="206" customWidth="1"/>
    <col min="4862" max="4862" width="1.54296875" style="206" customWidth="1"/>
    <col min="4863" max="4863" width="10.54296875" style="206" customWidth="1"/>
    <col min="4864" max="4864" width="9.54296875" style="206" customWidth="1"/>
    <col min="4865" max="4865" width="13.453125" style="206" bestFit="1" customWidth="1"/>
    <col min="4866" max="4866" width="7.54296875" style="206" customWidth="1"/>
    <col min="4867" max="4867" width="11.54296875" style="206"/>
    <col min="4868" max="4868" width="13.453125" style="206" bestFit="1" customWidth="1"/>
    <col min="4869" max="5105" width="11.54296875" style="206"/>
    <col min="5106" max="5106" width="0.453125" style="206" customWidth="1"/>
    <col min="5107" max="5107" width="2.54296875" style="206" customWidth="1"/>
    <col min="5108" max="5108" width="15.453125" style="206" customWidth="1"/>
    <col min="5109" max="5109" width="1.453125" style="206" customWidth="1"/>
    <col min="5110" max="5110" width="27.54296875" style="206" customWidth="1"/>
    <col min="5111" max="5111" width="6.54296875" style="206" customWidth="1"/>
    <col min="5112" max="5112" width="1.54296875" style="206" customWidth="1"/>
    <col min="5113" max="5113" width="10.54296875" style="206" customWidth="1"/>
    <col min="5114" max="5114" width="5.54296875" style="206" customWidth="1"/>
    <col min="5115" max="5115" width="1.54296875" style="206" customWidth="1"/>
    <col min="5116" max="5116" width="10.54296875" style="206" customWidth="1"/>
    <col min="5117" max="5117" width="6.54296875" style="206" customWidth="1"/>
    <col min="5118" max="5118" width="1.54296875" style="206" customWidth="1"/>
    <col min="5119" max="5119" width="10.54296875" style="206" customWidth="1"/>
    <col min="5120" max="5120" width="9.54296875" style="206" customWidth="1"/>
    <col min="5121" max="5121" width="13.453125" style="206" bestFit="1" customWidth="1"/>
    <col min="5122" max="5122" width="7.54296875" style="206" customWidth="1"/>
    <col min="5123" max="5123" width="11.54296875" style="206"/>
    <col min="5124" max="5124" width="13.453125" style="206" bestFit="1" customWidth="1"/>
    <col min="5125" max="5361" width="11.54296875" style="206"/>
    <col min="5362" max="5362" width="0.453125" style="206" customWidth="1"/>
    <col min="5363" max="5363" width="2.54296875" style="206" customWidth="1"/>
    <col min="5364" max="5364" width="15.453125" style="206" customWidth="1"/>
    <col min="5365" max="5365" width="1.453125" style="206" customWidth="1"/>
    <col min="5366" max="5366" width="27.54296875" style="206" customWidth="1"/>
    <col min="5367" max="5367" width="6.54296875" style="206" customWidth="1"/>
    <col min="5368" max="5368" width="1.54296875" style="206" customWidth="1"/>
    <col min="5369" max="5369" width="10.54296875" style="206" customWidth="1"/>
    <col min="5370" max="5370" width="5.54296875" style="206" customWidth="1"/>
    <col min="5371" max="5371" width="1.54296875" style="206" customWidth="1"/>
    <col min="5372" max="5372" width="10.54296875" style="206" customWidth="1"/>
    <col min="5373" max="5373" width="6.54296875" style="206" customWidth="1"/>
    <col min="5374" max="5374" width="1.54296875" style="206" customWidth="1"/>
    <col min="5375" max="5375" width="10.54296875" style="206" customWidth="1"/>
    <col min="5376" max="5376" width="9.54296875" style="206" customWidth="1"/>
    <col min="5377" max="5377" width="13.453125" style="206" bestFit="1" customWidth="1"/>
    <col min="5378" max="5378" width="7.54296875" style="206" customWidth="1"/>
    <col min="5379" max="5379" width="11.54296875" style="206"/>
    <col min="5380" max="5380" width="13.453125" style="206" bestFit="1" customWidth="1"/>
    <col min="5381" max="5617" width="11.54296875" style="206"/>
    <col min="5618" max="5618" width="0.453125" style="206" customWidth="1"/>
    <col min="5619" max="5619" width="2.54296875" style="206" customWidth="1"/>
    <col min="5620" max="5620" width="15.453125" style="206" customWidth="1"/>
    <col min="5621" max="5621" width="1.453125" style="206" customWidth="1"/>
    <col min="5622" max="5622" width="27.54296875" style="206" customWidth="1"/>
    <col min="5623" max="5623" width="6.54296875" style="206" customWidth="1"/>
    <col min="5624" max="5624" width="1.54296875" style="206" customWidth="1"/>
    <col min="5625" max="5625" width="10.54296875" style="206" customWidth="1"/>
    <col min="5626" max="5626" width="5.54296875" style="206" customWidth="1"/>
    <col min="5627" max="5627" width="1.54296875" style="206" customWidth="1"/>
    <col min="5628" max="5628" width="10.54296875" style="206" customWidth="1"/>
    <col min="5629" max="5629" width="6.54296875" style="206" customWidth="1"/>
    <col min="5630" max="5630" width="1.54296875" style="206" customWidth="1"/>
    <col min="5631" max="5631" width="10.54296875" style="206" customWidth="1"/>
    <col min="5632" max="5632" width="9.54296875" style="206" customWidth="1"/>
    <col min="5633" max="5633" width="13.453125" style="206" bestFit="1" customWidth="1"/>
    <col min="5634" max="5634" width="7.54296875" style="206" customWidth="1"/>
    <col min="5635" max="5635" width="11.54296875" style="206"/>
    <col min="5636" max="5636" width="13.453125" style="206" bestFit="1" customWidth="1"/>
    <col min="5637" max="5873" width="11.54296875" style="206"/>
    <col min="5874" max="5874" width="0.453125" style="206" customWidth="1"/>
    <col min="5875" max="5875" width="2.54296875" style="206" customWidth="1"/>
    <col min="5876" max="5876" width="15.453125" style="206" customWidth="1"/>
    <col min="5877" max="5877" width="1.453125" style="206" customWidth="1"/>
    <col min="5878" max="5878" width="27.54296875" style="206" customWidth="1"/>
    <col min="5879" max="5879" width="6.54296875" style="206" customWidth="1"/>
    <col min="5880" max="5880" width="1.54296875" style="206" customWidth="1"/>
    <col min="5881" max="5881" width="10.54296875" style="206" customWidth="1"/>
    <col min="5882" max="5882" width="5.54296875" style="206" customWidth="1"/>
    <col min="5883" max="5883" width="1.54296875" style="206" customWidth="1"/>
    <col min="5884" max="5884" width="10.54296875" style="206" customWidth="1"/>
    <col min="5885" max="5885" width="6.54296875" style="206" customWidth="1"/>
    <col min="5886" max="5886" width="1.54296875" style="206" customWidth="1"/>
    <col min="5887" max="5887" width="10.54296875" style="206" customWidth="1"/>
    <col min="5888" max="5888" width="9.54296875" style="206" customWidth="1"/>
    <col min="5889" max="5889" width="13.453125" style="206" bestFit="1" customWidth="1"/>
    <col min="5890" max="5890" width="7.54296875" style="206" customWidth="1"/>
    <col min="5891" max="5891" width="11.54296875" style="206"/>
    <col min="5892" max="5892" width="13.453125" style="206" bestFit="1" customWidth="1"/>
    <col min="5893" max="6129" width="11.54296875" style="206"/>
    <col min="6130" max="6130" width="0.453125" style="206" customWidth="1"/>
    <col min="6131" max="6131" width="2.54296875" style="206" customWidth="1"/>
    <col min="6132" max="6132" width="15.453125" style="206" customWidth="1"/>
    <col min="6133" max="6133" width="1.453125" style="206" customWidth="1"/>
    <col min="6134" max="6134" width="27.54296875" style="206" customWidth="1"/>
    <col min="6135" max="6135" width="6.54296875" style="206" customWidth="1"/>
    <col min="6136" max="6136" width="1.54296875" style="206" customWidth="1"/>
    <col min="6137" max="6137" width="10.54296875" style="206" customWidth="1"/>
    <col min="6138" max="6138" width="5.54296875" style="206" customWidth="1"/>
    <col min="6139" max="6139" width="1.54296875" style="206" customWidth="1"/>
    <col min="6140" max="6140" width="10.54296875" style="206" customWidth="1"/>
    <col min="6141" max="6141" width="6.54296875" style="206" customWidth="1"/>
    <col min="6142" max="6142" width="1.54296875" style="206" customWidth="1"/>
    <col min="6143" max="6143" width="10.54296875" style="206" customWidth="1"/>
    <col min="6144" max="6144" width="9.54296875" style="206" customWidth="1"/>
    <col min="6145" max="6145" width="13.453125" style="206" bestFit="1" customWidth="1"/>
    <col min="6146" max="6146" width="7.54296875" style="206" customWidth="1"/>
    <col min="6147" max="6147" width="11.54296875" style="206"/>
    <col min="6148" max="6148" width="13.453125" style="206" bestFit="1" customWidth="1"/>
    <col min="6149" max="6385" width="11.54296875" style="206"/>
    <col min="6386" max="6386" width="0.453125" style="206" customWidth="1"/>
    <col min="6387" max="6387" width="2.54296875" style="206" customWidth="1"/>
    <col min="6388" max="6388" width="15.453125" style="206" customWidth="1"/>
    <col min="6389" max="6389" width="1.453125" style="206" customWidth="1"/>
    <col min="6390" max="6390" width="27.54296875" style="206" customWidth="1"/>
    <col min="6391" max="6391" width="6.54296875" style="206" customWidth="1"/>
    <col min="6392" max="6392" width="1.54296875" style="206" customWidth="1"/>
    <col min="6393" max="6393" width="10.54296875" style="206" customWidth="1"/>
    <col min="6394" max="6394" width="5.54296875" style="206" customWidth="1"/>
    <col min="6395" max="6395" width="1.54296875" style="206" customWidth="1"/>
    <col min="6396" max="6396" width="10.54296875" style="206" customWidth="1"/>
    <col min="6397" max="6397" width="6.54296875" style="206" customWidth="1"/>
    <col min="6398" max="6398" width="1.54296875" style="206" customWidth="1"/>
    <col min="6399" max="6399" width="10.54296875" style="206" customWidth="1"/>
    <col min="6400" max="6400" width="9.54296875" style="206" customWidth="1"/>
    <col min="6401" max="6401" width="13.453125" style="206" bestFit="1" customWidth="1"/>
    <col min="6402" max="6402" width="7.54296875" style="206" customWidth="1"/>
    <col min="6403" max="6403" width="11.54296875" style="206"/>
    <col min="6404" max="6404" width="13.453125" style="206" bestFit="1" customWidth="1"/>
    <col min="6405" max="6641" width="11.54296875" style="206"/>
    <col min="6642" max="6642" width="0.453125" style="206" customWidth="1"/>
    <col min="6643" max="6643" width="2.54296875" style="206" customWidth="1"/>
    <col min="6644" max="6644" width="15.453125" style="206" customWidth="1"/>
    <col min="6645" max="6645" width="1.453125" style="206" customWidth="1"/>
    <col min="6646" max="6646" width="27.54296875" style="206" customWidth="1"/>
    <col min="6647" max="6647" width="6.54296875" style="206" customWidth="1"/>
    <col min="6648" max="6648" width="1.54296875" style="206" customWidth="1"/>
    <col min="6649" max="6649" width="10.54296875" style="206" customWidth="1"/>
    <col min="6650" max="6650" width="5.54296875" style="206" customWidth="1"/>
    <col min="6651" max="6651" width="1.54296875" style="206" customWidth="1"/>
    <col min="6652" max="6652" width="10.54296875" style="206" customWidth="1"/>
    <col min="6653" max="6653" width="6.54296875" style="206" customWidth="1"/>
    <col min="6654" max="6654" width="1.54296875" style="206" customWidth="1"/>
    <col min="6655" max="6655" width="10.54296875" style="206" customWidth="1"/>
    <col min="6656" max="6656" width="9.54296875" style="206" customWidth="1"/>
    <col min="6657" max="6657" width="13.453125" style="206" bestFit="1" customWidth="1"/>
    <col min="6658" max="6658" width="7.54296875" style="206" customWidth="1"/>
    <col min="6659" max="6659" width="11.54296875" style="206"/>
    <col min="6660" max="6660" width="13.453125" style="206" bestFit="1" customWidth="1"/>
    <col min="6661" max="6897" width="11.54296875" style="206"/>
    <col min="6898" max="6898" width="0.453125" style="206" customWidth="1"/>
    <col min="6899" max="6899" width="2.54296875" style="206" customWidth="1"/>
    <col min="6900" max="6900" width="15.453125" style="206" customWidth="1"/>
    <col min="6901" max="6901" width="1.453125" style="206" customWidth="1"/>
    <col min="6902" max="6902" width="27.54296875" style="206" customWidth="1"/>
    <col min="6903" max="6903" width="6.54296875" style="206" customWidth="1"/>
    <col min="6904" max="6904" width="1.54296875" style="206" customWidth="1"/>
    <col min="6905" max="6905" width="10.54296875" style="206" customWidth="1"/>
    <col min="6906" max="6906" width="5.54296875" style="206" customWidth="1"/>
    <col min="6907" max="6907" width="1.54296875" style="206" customWidth="1"/>
    <col min="6908" max="6908" width="10.54296875" style="206" customWidth="1"/>
    <col min="6909" max="6909" width="6.54296875" style="206" customWidth="1"/>
    <col min="6910" max="6910" width="1.54296875" style="206" customWidth="1"/>
    <col min="6911" max="6911" width="10.54296875" style="206" customWidth="1"/>
    <col min="6912" max="6912" width="9.54296875" style="206" customWidth="1"/>
    <col min="6913" max="6913" width="13.453125" style="206" bestFit="1" customWidth="1"/>
    <col min="6914" max="6914" width="7.54296875" style="206" customWidth="1"/>
    <col min="6915" max="6915" width="11.54296875" style="206"/>
    <col min="6916" max="6916" width="13.453125" style="206" bestFit="1" customWidth="1"/>
    <col min="6917" max="7153" width="11.54296875" style="206"/>
    <col min="7154" max="7154" width="0.453125" style="206" customWidth="1"/>
    <col min="7155" max="7155" width="2.54296875" style="206" customWidth="1"/>
    <col min="7156" max="7156" width="15.453125" style="206" customWidth="1"/>
    <col min="7157" max="7157" width="1.453125" style="206" customWidth="1"/>
    <col min="7158" max="7158" width="27.54296875" style="206" customWidth="1"/>
    <col min="7159" max="7159" width="6.54296875" style="206" customWidth="1"/>
    <col min="7160" max="7160" width="1.54296875" style="206" customWidth="1"/>
    <col min="7161" max="7161" width="10.54296875" style="206" customWidth="1"/>
    <col min="7162" max="7162" width="5.54296875" style="206" customWidth="1"/>
    <col min="7163" max="7163" width="1.54296875" style="206" customWidth="1"/>
    <col min="7164" max="7164" width="10.54296875" style="206" customWidth="1"/>
    <col min="7165" max="7165" width="6.54296875" style="206" customWidth="1"/>
    <col min="7166" max="7166" width="1.54296875" style="206" customWidth="1"/>
    <col min="7167" max="7167" width="10.54296875" style="206" customWidth="1"/>
    <col min="7168" max="7168" width="9.54296875" style="206" customWidth="1"/>
    <col min="7169" max="7169" width="13.453125" style="206" bestFit="1" customWidth="1"/>
    <col min="7170" max="7170" width="7.54296875" style="206" customWidth="1"/>
    <col min="7171" max="7171" width="11.54296875" style="206"/>
    <col min="7172" max="7172" width="13.453125" style="206" bestFit="1" customWidth="1"/>
    <col min="7173" max="7409" width="11.54296875" style="206"/>
    <col min="7410" max="7410" width="0.453125" style="206" customWidth="1"/>
    <col min="7411" max="7411" width="2.54296875" style="206" customWidth="1"/>
    <col min="7412" max="7412" width="15.453125" style="206" customWidth="1"/>
    <col min="7413" max="7413" width="1.453125" style="206" customWidth="1"/>
    <col min="7414" max="7414" width="27.54296875" style="206" customWidth="1"/>
    <col min="7415" max="7415" width="6.54296875" style="206" customWidth="1"/>
    <col min="7416" max="7416" width="1.54296875" style="206" customWidth="1"/>
    <col min="7417" max="7417" width="10.54296875" style="206" customWidth="1"/>
    <col min="7418" max="7418" width="5.54296875" style="206" customWidth="1"/>
    <col min="7419" max="7419" width="1.54296875" style="206" customWidth="1"/>
    <col min="7420" max="7420" width="10.54296875" style="206" customWidth="1"/>
    <col min="7421" max="7421" width="6.54296875" style="206" customWidth="1"/>
    <col min="7422" max="7422" width="1.54296875" style="206" customWidth="1"/>
    <col min="7423" max="7423" width="10.54296875" style="206" customWidth="1"/>
    <col min="7424" max="7424" width="9.54296875" style="206" customWidth="1"/>
    <col min="7425" max="7425" width="13.453125" style="206" bestFit="1" customWidth="1"/>
    <col min="7426" max="7426" width="7.54296875" style="206" customWidth="1"/>
    <col min="7427" max="7427" width="11.54296875" style="206"/>
    <col min="7428" max="7428" width="13.453125" style="206" bestFit="1" customWidth="1"/>
    <col min="7429" max="7665" width="11.54296875" style="206"/>
    <col min="7666" max="7666" width="0.453125" style="206" customWidth="1"/>
    <col min="7667" max="7667" width="2.54296875" style="206" customWidth="1"/>
    <col min="7668" max="7668" width="15.453125" style="206" customWidth="1"/>
    <col min="7669" max="7669" width="1.453125" style="206" customWidth="1"/>
    <col min="7670" max="7670" width="27.54296875" style="206" customWidth="1"/>
    <col min="7671" max="7671" width="6.54296875" style="206" customWidth="1"/>
    <col min="7672" max="7672" width="1.54296875" style="206" customWidth="1"/>
    <col min="7673" max="7673" width="10.54296875" style="206" customWidth="1"/>
    <col min="7674" max="7674" width="5.54296875" style="206" customWidth="1"/>
    <col min="7675" max="7675" width="1.54296875" style="206" customWidth="1"/>
    <col min="7676" max="7676" width="10.54296875" style="206" customWidth="1"/>
    <col min="7677" max="7677" width="6.54296875" style="206" customWidth="1"/>
    <col min="7678" max="7678" width="1.54296875" style="206" customWidth="1"/>
    <col min="7679" max="7679" width="10.54296875" style="206" customWidth="1"/>
    <col min="7680" max="7680" width="9.54296875" style="206" customWidth="1"/>
    <col min="7681" max="7681" width="13.453125" style="206" bestFit="1" customWidth="1"/>
    <col min="7682" max="7682" width="7.54296875" style="206" customWidth="1"/>
    <col min="7683" max="7683" width="11.54296875" style="206"/>
    <col min="7684" max="7684" width="13.453125" style="206" bestFit="1" customWidth="1"/>
    <col min="7685" max="7921" width="11.54296875" style="206"/>
    <col min="7922" max="7922" width="0.453125" style="206" customWidth="1"/>
    <col min="7923" max="7923" width="2.54296875" style="206" customWidth="1"/>
    <col min="7924" max="7924" width="15.453125" style="206" customWidth="1"/>
    <col min="7925" max="7925" width="1.453125" style="206" customWidth="1"/>
    <col min="7926" max="7926" width="27.54296875" style="206" customWidth="1"/>
    <col min="7927" max="7927" width="6.54296875" style="206" customWidth="1"/>
    <col min="7928" max="7928" width="1.54296875" style="206" customWidth="1"/>
    <col min="7929" max="7929" width="10.54296875" style="206" customWidth="1"/>
    <col min="7930" max="7930" width="5.54296875" style="206" customWidth="1"/>
    <col min="7931" max="7931" width="1.54296875" style="206" customWidth="1"/>
    <col min="7932" max="7932" width="10.54296875" style="206" customWidth="1"/>
    <col min="7933" max="7933" width="6.54296875" style="206" customWidth="1"/>
    <col min="7934" max="7934" width="1.54296875" style="206" customWidth="1"/>
    <col min="7935" max="7935" width="10.54296875" style="206" customWidth="1"/>
    <col min="7936" max="7936" width="9.54296875" style="206" customWidth="1"/>
    <col min="7937" max="7937" width="13.453125" style="206" bestFit="1" customWidth="1"/>
    <col min="7938" max="7938" width="7.54296875" style="206" customWidth="1"/>
    <col min="7939" max="7939" width="11.54296875" style="206"/>
    <col min="7940" max="7940" width="13.453125" style="206" bestFit="1" customWidth="1"/>
    <col min="7941" max="8177" width="11.54296875" style="206"/>
    <col min="8178" max="8178" width="0.453125" style="206" customWidth="1"/>
    <col min="8179" max="8179" width="2.54296875" style="206" customWidth="1"/>
    <col min="8180" max="8180" width="15.453125" style="206" customWidth="1"/>
    <col min="8181" max="8181" width="1.453125" style="206" customWidth="1"/>
    <col min="8182" max="8182" width="27.54296875" style="206" customWidth="1"/>
    <col min="8183" max="8183" width="6.54296875" style="206" customWidth="1"/>
    <col min="8184" max="8184" width="1.54296875" style="206" customWidth="1"/>
    <col min="8185" max="8185" width="10.54296875" style="206" customWidth="1"/>
    <col min="8186" max="8186" width="5.54296875" style="206" customWidth="1"/>
    <col min="8187" max="8187" width="1.54296875" style="206" customWidth="1"/>
    <col min="8188" max="8188" width="10.54296875" style="206" customWidth="1"/>
    <col min="8189" max="8189" width="6.54296875" style="206" customWidth="1"/>
    <col min="8190" max="8190" width="1.54296875" style="206" customWidth="1"/>
    <col min="8191" max="8191" width="10.54296875" style="206" customWidth="1"/>
    <col min="8192" max="8192" width="9.54296875" style="206" customWidth="1"/>
    <col min="8193" max="8193" width="13.453125" style="206" bestFit="1" customWidth="1"/>
    <col min="8194" max="8194" width="7.54296875" style="206" customWidth="1"/>
    <col min="8195" max="8195" width="11.54296875" style="206"/>
    <col min="8196" max="8196" width="13.453125" style="206" bestFit="1" customWidth="1"/>
    <col min="8197" max="8433" width="11.54296875" style="206"/>
    <col min="8434" max="8434" width="0.453125" style="206" customWidth="1"/>
    <col min="8435" max="8435" width="2.54296875" style="206" customWidth="1"/>
    <col min="8436" max="8436" width="15.453125" style="206" customWidth="1"/>
    <col min="8437" max="8437" width="1.453125" style="206" customWidth="1"/>
    <col min="8438" max="8438" width="27.54296875" style="206" customWidth="1"/>
    <col min="8439" max="8439" width="6.54296875" style="206" customWidth="1"/>
    <col min="8440" max="8440" width="1.54296875" style="206" customWidth="1"/>
    <col min="8441" max="8441" width="10.54296875" style="206" customWidth="1"/>
    <col min="8442" max="8442" width="5.54296875" style="206" customWidth="1"/>
    <col min="8443" max="8443" width="1.54296875" style="206" customWidth="1"/>
    <col min="8444" max="8444" width="10.54296875" style="206" customWidth="1"/>
    <col min="8445" max="8445" width="6.54296875" style="206" customWidth="1"/>
    <col min="8446" max="8446" width="1.54296875" style="206" customWidth="1"/>
    <col min="8447" max="8447" width="10.54296875" style="206" customWidth="1"/>
    <col min="8448" max="8448" width="9.54296875" style="206" customWidth="1"/>
    <col min="8449" max="8449" width="13.453125" style="206" bestFit="1" customWidth="1"/>
    <col min="8450" max="8450" width="7.54296875" style="206" customWidth="1"/>
    <col min="8451" max="8451" width="11.54296875" style="206"/>
    <col min="8452" max="8452" width="13.453125" style="206" bestFit="1" customWidth="1"/>
    <col min="8453" max="8689" width="11.54296875" style="206"/>
    <col min="8690" max="8690" width="0.453125" style="206" customWidth="1"/>
    <col min="8691" max="8691" width="2.54296875" style="206" customWidth="1"/>
    <col min="8692" max="8692" width="15.453125" style="206" customWidth="1"/>
    <col min="8693" max="8693" width="1.453125" style="206" customWidth="1"/>
    <col min="8694" max="8694" width="27.54296875" style="206" customWidth="1"/>
    <col min="8695" max="8695" width="6.54296875" style="206" customWidth="1"/>
    <col min="8696" max="8696" width="1.54296875" style="206" customWidth="1"/>
    <col min="8697" max="8697" width="10.54296875" style="206" customWidth="1"/>
    <col min="8698" max="8698" width="5.54296875" style="206" customWidth="1"/>
    <col min="8699" max="8699" width="1.54296875" style="206" customWidth="1"/>
    <col min="8700" max="8700" width="10.54296875" style="206" customWidth="1"/>
    <col min="8701" max="8701" width="6.54296875" style="206" customWidth="1"/>
    <col min="8702" max="8702" width="1.54296875" style="206" customWidth="1"/>
    <col min="8703" max="8703" width="10.54296875" style="206" customWidth="1"/>
    <col min="8704" max="8704" width="9.54296875" style="206" customWidth="1"/>
    <col min="8705" max="8705" width="13.453125" style="206" bestFit="1" customWidth="1"/>
    <col min="8706" max="8706" width="7.54296875" style="206" customWidth="1"/>
    <col min="8707" max="8707" width="11.54296875" style="206"/>
    <col min="8708" max="8708" width="13.453125" style="206" bestFit="1" customWidth="1"/>
    <col min="8709" max="8945" width="11.54296875" style="206"/>
    <col min="8946" max="8946" width="0.453125" style="206" customWidth="1"/>
    <col min="8947" max="8947" width="2.54296875" style="206" customWidth="1"/>
    <col min="8948" max="8948" width="15.453125" style="206" customWidth="1"/>
    <col min="8949" max="8949" width="1.453125" style="206" customWidth="1"/>
    <col min="8950" max="8950" width="27.54296875" style="206" customWidth="1"/>
    <col min="8951" max="8951" width="6.54296875" style="206" customWidth="1"/>
    <col min="8952" max="8952" width="1.54296875" style="206" customWidth="1"/>
    <col min="8953" max="8953" width="10.54296875" style="206" customWidth="1"/>
    <col min="8954" max="8954" width="5.54296875" style="206" customWidth="1"/>
    <col min="8955" max="8955" width="1.54296875" style="206" customWidth="1"/>
    <col min="8956" max="8956" width="10.54296875" style="206" customWidth="1"/>
    <col min="8957" max="8957" width="6.54296875" style="206" customWidth="1"/>
    <col min="8958" max="8958" width="1.54296875" style="206" customWidth="1"/>
    <col min="8959" max="8959" width="10.54296875" style="206" customWidth="1"/>
    <col min="8960" max="8960" width="9.54296875" style="206" customWidth="1"/>
    <col min="8961" max="8961" width="13.453125" style="206" bestFit="1" customWidth="1"/>
    <col min="8962" max="8962" width="7.54296875" style="206" customWidth="1"/>
    <col min="8963" max="8963" width="11.54296875" style="206"/>
    <col min="8964" max="8964" width="13.453125" style="206" bestFit="1" customWidth="1"/>
    <col min="8965" max="9201" width="11.54296875" style="206"/>
    <col min="9202" max="9202" width="0.453125" style="206" customWidth="1"/>
    <col min="9203" max="9203" width="2.54296875" style="206" customWidth="1"/>
    <col min="9204" max="9204" width="15.453125" style="206" customWidth="1"/>
    <col min="9205" max="9205" width="1.453125" style="206" customWidth="1"/>
    <col min="9206" max="9206" width="27.54296875" style="206" customWidth="1"/>
    <col min="9207" max="9207" width="6.54296875" style="206" customWidth="1"/>
    <col min="9208" max="9208" width="1.54296875" style="206" customWidth="1"/>
    <col min="9209" max="9209" width="10.54296875" style="206" customWidth="1"/>
    <col min="9210" max="9210" width="5.54296875" style="206" customWidth="1"/>
    <col min="9211" max="9211" width="1.54296875" style="206" customWidth="1"/>
    <col min="9212" max="9212" width="10.54296875" style="206" customWidth="1"/>
    <col min="9213" max="9213" width="6.54296875" style="206" customWidth="1"/>
    <col min="9214" max="9214" width="1.54296875" style="206" customWidth="1"/>
    <col min="9215" max="9215" width="10.54296875" style="206" customWidth="1"/>
    <col min="9216" max="9216" width="9.54296875" style="206" customWidth="1"/>
    <col min="9217" max="9217" width="13.453125" style="206" bestFit="1" customWidth="1"/>
    <col min="9218" max="9218" width="7.54296875" style="206" customWidth="1"/>
    <col min="9219" max="9219" width="11.54296875" style="206"/>
    <col min="9220" max="9220" width="13.453125" style="206" bestFit="1" customWidth="1"/>
    <col min="9221" max="9457" width="11.54296875" style="206"/>
    <col min="9458" max="9458" width="0.453125" style="206" customWidth="1"/>
    <col min="9459" max="9459" width="2.54296875" style="206" customWidth="1"/>
    <col min="9460" max="9460" width="15.453125" style="206" customWidth="1"/>
    <col min="9461" max="9461" width="1.453125" style="206" customWidth="1"/>
    <col min="9462" max="9462" width="27.54296875" style="206" customWidth="1"/>
    <col min="9463" max="9463" width="6.54296875" style="206" customWidth="1"/>
    <col min="9464" max="9464" width="1.54296875" style="206" customWidth="1"/>
    <col min="9465" max="9465" width="10.54296875" style="206" customWidth="1"/>
    <col min="9466" max="9466" width="5.54296875" style="206" customWidth="1"/>
    <col min="9467" max="9467" width="1.54296875" style="206" customWidth="1"/>
    <col min="9468" max="9468" width="10.54296875" style="206" customWidth="1"/>
    <col min="9469" max="9469" width="6.54296875" style="206" customWidth="1"/>
    <col min="9470" max="9470" width="1.54296875" style="206" customWidth="1"/>
    <col min="9471" max="9471" width="10.54296875" style="206" customWidth="1"/>
    <col min="9472" max="9472" width="9.54296875" style="206" customWidth="1"/>
    <col min="9473" max="9473" width="13.453125" style="206" bestFit="1" customWidth="1"/>
    <col min="9474" max="9474" width="7.54296875" style="206" customWidth="1"/>
    <col min="9475" max="9475" width="11.54296875" style="206"/>
    <col min="9476" max="9476" width="13.453125" style="206" bestFit="1" customWidth="1"/>
    <col min="9477" max="9713" width="11.54296875" style="206"/>
    <col min="9714" max="9714" width="0.453125" style="206" customWidth="1"/>
    <col min="9715" max="9715" width="2.54296875" style="206" customWidth="1"/>
    <col min="9716" max="9716" width="15.453125" style="206" customWidth="1"/>
    <col min="9717" max="9717" width="1.453125" style="206" customWidth="1"/>
    <col min="9718" max="9718" width="27.54296875" style="206" customWidth="1"/>
    <col min="9719" max="9719" width="6.54296875" style="206" customWidth="1"/>
    <col min="9720" max="9720" width="1.54296875" style="206" customWidth="1"/>
    <col min="9721" max="9721" width="10.54296875" style="206" customWidth="1"/>
    <col min="9722" max="9722" width="5.54296875" style="206" customWidth="1"/>
    <col min="9723" max="9723" width="1.54296875" style="206" customWidth="1"/>
    <col min="9724" max="9724" width="10.54296875" style="206" customWidth="1"/>
    <col min="9725" max="9725" width="6.54296875" style="206" customWidth="1"/>
    <col min="9726" max="9726" width="1.54296875" style="206" customWidth="1"/>
    <col min="9727" max="9727" width="10.54296875" style="206" customWidth="1"/>
    <col min="9728" max="9728" width="9.54296875" style="206" customWidth="1"/>
    <col min="9729" max="9729" width="13.453125" style="206" bestFit="1" customWidth="1"/>
    <col min="9730" max="9730" width="7.54296875" style="206" customWidth="1"/>
    <col min="9731" max="9731" width="11.54296875" style="206"/>
    <col min="9732" max="9732" width="13.453125" style="206" bestFit="1" customWidth="1"/>
    <col min="9733" max="9969" width="11.54296875" style="206"/>
    <col min="9970" max="9970" width="0.453125" style="206" customWidth="1"/>
    <col min="9971" max="9971" width="2.54296875" style="206" customWidth="1"/>
    <col min="9972" max="9972" width="15.453125" style="206" customWidth="1"/>
    <col min="9973" max="9973" width="1.453125" style="206" customWidth="1"/>
    <col min="9974" max="9974" width="27.54296875" style="206" customWidth="1"/>
    <col min="9975" max="9975" width="6.54296875" style="206" customWidth="1"/>
    <col min="9976" max="9976" width="1.54296875" style="206" customWidth="1"/>
    <col min="9977" max="9977" width="10.54296875" style="206" customWidth="1"/>
    <col min="9978" max="9978" width="5.54296875" style="206" customWidth="1"/>
    <col min="9979" max="9979" width="1.54296875" style="206" customWidth="1"/>
    <col min="9980" max="9980" width="10.54296875" style="206" customWidth="1"/>
    <col min="9981" max="9981" width="6.54296875" style="206" customWidth="1"/>
    <col min="9982" max="9982" width="1.54296875" style="206" customWidth="1"/>
    <col min="9983" max="9983" width="10.54296875" style="206" customWidth="1"/>
    <col min="9984" max="9984" width="9.54296875" style="206" customWidth="1"/>
    <col min="9985" max="9985" width="13.453125" style="206" bestFit="1" customWidth="1"/>
    <col min="9986" max="9986" width="7.54296875" style="206" customWidth="1"/>
    <col min="9987" max="9987" width="11.54296875" style="206"/>
    <col min="9988" max="9988" width="13.453125" style="206" bestFit="1" customWidth="1"/>
    <col min="9989" max="10225" width="11.54296875" style="206"/>
    <col min="10226" max="10226" width="0.453125" style="206" customWidth="1"/>
    <col min="10227" max="10227" width="2.54296875" style="206" customWidth="1"/>
    <col min="10228" max="10228" width="15.453125" style="206" customWidth="1"/>
    <col min="10229" max="10229" width="1.453125" style="206" customWidth="1"/>
    <col min="10230" max="10230" width="27.54296875" style="206" customWidth="1"/>
    <col min="10231" max="10231" width="6.54296875" style="206" customWidth="1"/>
    <col min="10232" max="10232" width="1.54296875" style="206" customWidth="1"/>
    <col min="10233" max="10233" width="10.54296875" style="206" customWidth="1"/>
    <col min="10234" max="10234" width="5.54296875" style="206" customWidth="1"/>
    <col min="10235" max="10235" width="1.54296875" style="206" customWidth="1"/>
    <col min="10236" max="10236" width="10.54296875" style="206" customWidth="1"/>
    <col min="10237" max="10237" width="6.54296875" style="206" customWidth="1"/>
    <col min="10238" max="10238" width="1.54296875" style="206" customWidth="1"/>
    <col min="10239" max="10239" width="10.54296875" style="206" customWidth="1"/>
    <col min="10240" max="10240" width="9.54296875" style="206" customWidth="1"/>
    <col min="10241" max="10241" width="13.453125" style="206" bestFit="1" customWidth="1"/>
    <col min="10242" max="10242" width="7.54296875" style="206" customWidth="1"/>
    <col min="10243" max="10243" width="11.54296875" style="206"/>
    <col min="10244" max="10244" width="13.453125" style="206" bestFit="1" customWidth="1"/>
    <col min="10245" max="10481" width="11.54296875" style="206"/>
    <col min="10482" max="10482" width="0.453125" style="206" customWidth="1"/>
    <col min="10483" max="10483" width="2.54296875" style="206" customWidth="1"/>
    <col min="10484" max="10484" width="15.453125" style="206" customWidth="1"/>
    <col min="10485" max="10485" width="1.453125" style="206" customWidth="1"/>
    <col min="10486" max="10486" width="27.54296875" style="206" customWidth="1"/>
    <col min="10487" max="10487" width="6.54296875" style="206" customWidth="1"/>
    <col min="10488" max="10488" width="1.54296875" style="206" customWidth="1"/>
    <col min="10489" max="10489" width="10.54296875" style="206" customWidth="1"/>
    <col min="10490" max="10490" width="5.54296875" style="206" customWidth="1"/>
    <col min="10491" max="10491" width="1.54296875" style="206" customWidth="1"/>
    <col min="10492" max="10492" width="10.54296875" style="206" customWidth="1"/>
    <col min="10493" max="10493" width="6.54296875" style="206" customWidth="1"/>
    <col min="10494" max="10494" width="1.54296875" style="206" customWidth="1"/>
    <col min="10495" max="10495" width="10.54296875" style="206" customWidth="1"/>
    <col min="10496" max="10496" width="9.54296875" style="206" customWidth="1"/>
    <col min="10497" max="10497" width="13.453125" style="206" bestFit="1" customWidth="1"/>
    <col min="10498" max="10498" width="7.54296875" style="206" customWidth="1"/>
    <col min="10499" max="10499" width="11.54296875" style="206"/>
    <col min="10500" max="10500" width="13.453125" style="206" bestFit="1" customWidth="1"/>
    <col min="10501" max="10737" width="11.54296875" style="206"/>
    <col min="10738" max="10738" width="0.453125" style="206" customWidth="1"/>
    <col min="10739" max="10739" width="2.54296875" style="206" customWidth="1"/>
    <col min="10740" max="10740" width="15.453125" style="206" customWidth="1"/>
    <col min="10741" max="10741" width="1.453125" style="206" customWidth="1"/>
    <col min="10742" max="10742" width="27.54296875" style="206" customWidth="1"/>
    <col min="10743" max="10743" width="6.54296875" style="206" customWidth="1"/>
    <col min="10744" max="10744" width="1.54296875" style="206" customWidth="1"/>
    <col min="10745" max="10745" width="10.54296875" style="206" customWidth="1"/>
    <col min="10746" max="10746" width="5.54296875" style="206" customWidth="1"/>
    <col min="10747" max="10747" width="1.54296875" style="206" customWidth="1"/>
    <col min="10748" max="10748" width="10.54296875" style="206" customWidth="1"/>
    <col min="10749" max="10749" width="6.54296875" style="206" customWidth="1"/>
    <col min="10750" max="10750" width="1.54296875" style="206" customWidth="1"/>
    <col min="10751" max="10751" width="10.54296875" style="206" customWidth="1"/>
    <col min="10752" max="10752" width="9.54296875" style="206" customWidth="1"/>
    <col min="10753" max="10753" width="13.453125" style="206" bestFit="1" customWidth="1"/>
    <col min="10754" max="10754" width="7.54296875" style="206" customWidth="1"/>
    <col min="10755" max="10755" width="11.54296875" style="206"/>
    <col min="10756" max="10756" width="13.453125" style="206" bestFit="1" customWidth="1"/>
    <col min="10757" max="10993" width="11.54296875" style="206"/>
    <col min="10994" max="10994" width="0.453125" style="206" customWidth="1"/>
    <col min="10995" max="10995" width="2.54296875" style="206" customWidth="1"/>
    <col min="10996" max="10996" width="15.453125" style="206" customWidth="1"/>
    <col min="10997" max="10997" width="1.453125" style="206" customWidth="1"/>
    <col min="10998" max="10998" width="27.54296875" style="206" customWidth="1"/>
    <col min="10999" max="10999" width="6.54296875" style="206" customWidth="1"/>
    <col min="11000" max="11000" width="1.54296875" style="206" customWidth="1"/>
    <col min="11001" max="11001" width="10.54296875" style="206" customWidth="1"/>
    <col min="11002" max="11002" width="5.54296875" style="206" customWidth="1"/>
    <col min="11003" max="11003" width="1.54296875" style="206" customWidth="1"/>
    <col min="11004" max="11004" width="10.54296875" style="206" customWidth="1"/>
    <col min="11005" max="11005" width="6.54296875" style="206" customWidth="1"/>
    <col min="11006" max="11006" width="1.54296875" style="206" customWidth="1"/>
    <col min="11007" max="11007" width="10.54296875" style="206" customWidth="1"/>
    <col min="11008" max="11008" width="9.54296875" style="206" customWidth="1"/>
    <col min="11009" max="11009" width="13.453125" style="206" bestFit="1" customWidth="1"/>
    <col min="11010" max="11010" width="7.54296875" style="206" customWidth="1"/>
    <col min="11011" max="11011" width="11.54296875" style="206"/>
    <col min="11012" max="11012" width="13.453125" style="206" bestFit="1" customWidth="1"/>
    <col min="11013" max="11249" width="11.54296875" style="206"/>
    <col min="11250" max="11250" width="0.453125" style="206" customWidth="1"/>
    <col min="11251" max="11251" width="2.54296875" style="206" customWidth="1"/>
    <col min="11252" max="11252" width="15.453125" style="206" customWidth="1"/>
    <col min="11253" max="11253" width="1.453125" style="206" customWidth="1"/>
    <col min="11254" max="11254" width="27.54296875" style="206" customWidth="1"/>
    <col min="11255" max="11255" width="6.54296875" style="206" customWidth="1"/>
    <col min="11256" max="11256" width="1.54296875" style="206" customWidth="1"/>
    <col min="11257" max="11257" width="10.54296875" style="206" customWidth="1"/>
    <col min="11258" max="11258" width="5.54296875" style="206" customWidth="1"/>
    <col min="11259" max="11259" width="1.54296875" style="206" customWidth="1"/>
    <col min="11260" max="11260" width="10.54296875" style="206" customWidth="1"/>
    <col min="11261" max="11261" width="6.54296875" style="206" customWidth="1"/>
    <col min="11262" max="11262" width="1.54296875" style="206" customWidth="1"/>
    <col min="11263" max="11263" width="10.54296875" style="206" customWidth="1"/>
    <col min="11264" max="11264" width="9.54296875" style="206" customWidth="1"/>
    <col min="11265" max="11265" width="13.453125" style="206" bestFit="1" customWidth="1"/>
    <col min="11266" max="11266" width="7.54296875" style="206" customWidth="1"/>
    <col min="11267" max="11267" width="11.54296875" style="206"/>
    <col min="11268" max="11268" width="13.453125" style="206" bestFit="1" customWidth="1"/>
    <col min="11269" max="11505" width="11.54296875" style="206"/>
    <col min="11506" max="11506" width="0.453125" style="206" customWidth="1"/>
    <col min="11507" max="11507" width="2.54296875" style="206" customWidth="1"/>
    <col min="11508" max="11508" width="15.453125" style="206" customWidth="1"/>
    <col min="11509" max="11509" width="1.453125" style="206" customWidth="1"/>
    <col min="11510" max="11510" width="27.54296875" style="206" customWidth="1"/>
    <col min="11511" max="11511" width="6.54296875" style="206" customWidth="1"/>
    <col min="11512" max="11512" width="1.54296875" style="206" customWidth="1"/>
    <col min="11513" max="11513" width="10.54296875" style="206" customWidth="1"/>
    <col min="11514" max="11514" width="5.54296875" style="206" customWidth="1"/>
    <col min="11515" max="11515" width="1.54296875" style="206" customWidth="1"/>
    <col min="11516" max="11516" width="10.54296875" style="206" customWidth="1"/>
    <col min="11517" max="11517" width="6.54296875" style="206" customWidth="1"/>
    <col min="11518" max="11518" width="1.54296875" style="206" customWidth="1"/>
    <col min="11519" max="11519" width="10.54296875" style="206" customWidth="1"/>
    <col min="11520" max="11520" width="9.54296875" style="206" customWidth="1"/>
    <col min="11521" max="11521" width="13.453125" style="206" bestFit="1" customWidth="1"/>
    <col min="11522" max="11522" width="7.54296875" style="206" customWidth="1"/>
    <col min="11523" max="11523" width="11.54296875" style="206"/>
    <col min="11524" max="11524" width="13.453125" style="206" bestFit="1" customWidth="1"/>
    <col min="11525" max="11761" width="11.54296875" style="206"/>
    <col min="11762" max="11762" width="0.453125" style="206" customWidth="1"/>
    <col min="11763" max="11763" width="2.54296875" style="206" customWidth="1"/>
    <col min="11764" max="11764" width="15.453125" style="206" customWidth="1"/>
    <col min="11765" max="11765" width="1.453125" style="206" customWidth="1"/>
    <col min="11766" max="11766" width="27.54296875" style="206" customWidth="1"/>
    <col min="11767" max="11767" width="6.54296875" style="206" customWidth="1"/>
    <col min="11768" max="11768" width="1.54296875" style="206" customWidth="1"/>
    <col min="11769" max="11769" width="10.54296875" style="206" customWidth="1"/>
    <col min="11770" max="11770" width="5.54296875" style="206" customWidth="1"/>
    <col min="11771" max="11771" width="1.54296875" style="206" customWidth="1"/>
    <col min="11772" max="11772" width="10.54296875" style="206" customWidth="1"/>
    <col min="11773" max="11773" width="6.54296875" style="206" customWidth="1"/>
    <col min="11774" max="11774" width="1.54296875" style="206" customWidth="1"/>
    <col min="11775" max="11775" width="10.54296875" style="206" customWidth="1"/>
    <col min="11776" max="11776" width="9.54296875" style="206" customWidth="1"/>
    <col min="11777" max="11777" width="13.453125" style="206" bestFit="1" customWidth="1"/>
    <col min="11778" max="11778" width="7.54296875" style="206" customWidth="1"/>
    <col min="11779" max="11779" width="11.54296875" style="206"/>
    <col min="11780" max="11780" width="13.453125" style="206" bestFit="1" customWidth="1"/>
    <col min="11781" max="12017" width="11.54296875" style="206"/>
    <col min="12018" max="12018" width="0.453125" style="206" customWidth="1"/>
    <col min="12019" max="12019" width="2.54296875" style="206" customWidth="1"/>
    <col min="12020" max="12020" width="15.453125" style="206" customWidth="1"/>
    <col min="12021" max="12021" width="1.453125" style="206" customWidth="1"/>
    <col min="12022" max="12022" width="27.54296875" style="206" customWidth="1"/>
    <col min="12023" max="12023" width="6.54296875" style="206" customWidth="1"/>
    <col min="12024" max="12024" width="1.54296875" style="206" customWidth="1"/>
    <col min="12025" max="12025" width="10.54296875" style="206" customWidth="1"/>
    <col min="12026" max="12026" width="5.54296875" style="206" customWidth="1"/>
    <col min="12027" max="12027" width="1.54296875" style="206" customWidth="1"/>
    <col min="12028" max="12028" width="10.54296875" style="206" customWidth="1"/>
    <col min="12029" max="12029" width="6.54296875" style="206" customWidth="1"/>
    <col min="12030" max="12030" width="1.54296875" style="206" customWidth="1"/>
    <col min="12031" max="12031" width="10.54296875" style="206" customWidth="1"/>
    <col min="12032" max="12032" width="9.54296875" style="206" customWidth="1"/>
    <col min="12033" max="12033" width="13.453125" style="206" bestFit="1" customWidth="1"/>
    <col min="12034" max="12034" width="7.54296875" style="206" customWidth="1"/>
    <col min="12035" max="12035" width="11.54296875" style="206"/>
    <col min="12036" max="12036" width="13.453125" style="206" bestFit="1" customWidth="1"/>
    <col min="12037" max="12273" width="11.54296875" style="206"/>
    <col min="12274" max="12274" width="0.453125" style="206" customWidth="1"/>
    <col min="12275" max="12275" width="2.54296875" style="206" customWidth="1"/>
    <col min="12276" max="12276" width="15.453125" style="206" customWidth="1"/>
    <col min="12277" max="12277" width="1.453125" style="206" customWidth="1"/>
    <col min="12278" max="12278" width="27.54296875" style="206" customWidth="1"/>
    <col min="12279" max="12279" width="6.54296875" style="206" customWidth="1"/>
    <col min="12280" max="12280" width="1.54296875" style="206" customWidth="1"/>
    <col min="12281" max="12281" width="10.54296875" style="206" customWidth="1"/>
    <col min="12282" max="12282" width="5.54296875" style="206" customWidth="1"/>
    <col min="12283" max="12283" width="1.54296875" style="206" customWidth="1"/>
    <col min="12284" max="12284" width="10.54296875" style="206" customWidth="1"/>
    <col min="12285" max="12285" width="6.54296875" style="206" customWidth="1"/>
    <col min="12286" max="12286" width="1.54296875" style="206" customWidth="1"/>
    <col min="12287" max="12287" width="10.54296875" style="206" customWidth="1"/>
    <col min="12288" max="12288" width="9.54296875" style="206" customWidth="1"/>
    <col min="12289" max="12289" width="13.453125" style="206" bestFit="1" customWidth="1"/>
    <col min="12290" max="12290" width="7.54296875" style="206" customWidth="1"/>
    <col min="12291" max="12291" width="11.54296875" style="206"/>
    <col min="12292" max="12292" width="13.453125" style="206" bestFit="1" customWidth="1"/>
    <col min="12293" max="12529" width="11.54296875" style="206"/>
    <col min="12530" max="12530" width="0.453125" style="206" customWidth="1"/>
    <col min="12531" max="12531" width="2.54296875" style="206" customWidth="1"/>
    <col min="12532" max="12532" width="15.453125" style="206" customWidth="1"/>
    <col min="12533" max="12533" width="1.453125" style="206" customWidth="1"/>
    <col min="12534" max="12534" width="27.54296875" style="206" customWidth="1"/>
    <col min="12535" max="12535" width="6.54296875" style="206" customWidth="1"/>
    <col min="12536" max="12536" width="1.54296875" style="206" customWidth="1"/>
    <col min="12537" max="12537" width="10.54296875" style="206" customWidth="1"/>
    <col min="12538" max="12538" width="5.54296875" style="206" customWidth="1"/>
    <col min="12539" max="12539" width="1.54296875" style="206" customWidth="1"/>
    <col min="12540" max="12540" width="10.54296875" style="206" customWidth="1"/>
    <col min="12541" max="12541" width="6.54296875" style="206" customWidth="1"/>
    <col min="12542" max="12542" width="1.54296875" style="206" customWidth="1"/>
    <col min="12543" max="12543" width="10.54296875" style="206" customWidth="1"/>
    <col min="12544" max="12544" width="9.54296875" style="206" customWidth="1"/>
    <col min="12545" max="12545" width="13.453125" style="206" bestFit="1" customWidth="1"/>
    <col min="12546" max="12546" width="7.54296875" style="206" customWidth="1"/>
    <col min="12547" max="12547" width="11.54296875" style="206"/>
    <col min="12548" max="12548" width="13.453125" style="206" bestFit="1" customWidth="1"/>
    <col min="12549" max="12785" width="11.54296875" style="206"/>
    <col min="12786" max="12786" width="0.453125" style="206" customWidth="1"/>
    <col min="12787" max="12787" width="2.54296875" style="206" customWidth="1"/>
    <col min="12788" max="12788" width="15.453125" style="206" customWidth="1"/>
    <col min="12789" max="12789" width="1.453125" style="206" customWidth="1"/>
    <col min="12790" max="12790" width="27.54296875" style="206" customWidth="1"/>
    <col min="12791" max="12791" width="6.54296875" style="206" customWidth="1"/>
    <col min="12792" max="12792" width="1.54296875" style="206" customWidth="1"/>
    <col min="12793" max="12793" width="10.54296875" style="206" customWidth="1"/>
    <col min="12794" max="12794" width="5.54296875" style="206" customWidth="1"/>
    <col min="12795" max="12795" width="1.54296875" style="206" customWidth="1"/>
    <col min="12796" max="12796" width="10.54296875" style="206" customWidth="1"/>
    <col min="12797" max="12797" width="6.54296875" style="206" customWidth="1"/>
    <col min="12798" max="12798" width="1.54296875" style="206" customWidth="1"/>
    <col min="12799" max="12799" width="10.54296875" style="206" customWidth="1"/>
    <col min="12800" max="12800" width="9.54296875" style="206" customWidth="1"/>
    <col min="12801" max="12801" width="13.453125" style="206" bestFit="1" customWidth="1"/>
    <col min="12802" max="12802" width="7.54296875" style="206" customWidth="1"/>
    <col min="12803" max="12803" width="11.54296875" style="206"/>
    <col min="12804" max="12804" width="13.453125" style="206" bestFit="1" customWidth="1"/>
    <col min="12805" max="13041" width="11.54296875" style="206"/>
    <col min="13042" max="13042" width="0.453125" style="206" customWidth="1"/>
    <col min="13043" max="13043" width="2.54296875" style="206" customWidth="1"/>
    <col min="13044" max="13044" width="15.453125" style="206" customWidth="1"/>
    <col min="13045" max="13045" width="1.453125" style="206" customWidth="1"/>
    <col min="13046" max="13046" width="27.54296875" style="206" customWidth="1"/>
    <col min="13047" max="13047" width="6.54296875" style="206" customWidth="1"/>
    <col min="13048" max="13048" width="1.54296875" style="206" customWidth="1"/>
    <col min="13049" max="13049" width="10.54296875" style="206" customWidth="1"/>
    <col min="13050" max="13050" width="5.54296875" style="206" customWidth="1"/>
    <col min="13051" max="13051" width="1.54296875" style="206" customWidth="1"/>
    <col min="13052" max="13052" width="10.54296875" style="206" customWidth="1"/>
    <col min="13053" max="13053" width="6.54296875" style="206" customWidth="1"/>
    <col min="13054" max="13054" width="1.54296875" style="206" customWidth="1"/>
    <col min="13055" max="13055" width="10.54296875" style="206" customWidth="1"/>
    <col min="13056" max="13056" width="9.54296875" style="206" customWidth="1"/>
    <col min="13057" max="13057" width="13.453125" style="206" bestFit="1" customWidth="1"/>
    <col min="13058" max="13058" width="7.54296875" style="206" customWidth="1"/>
    <col min="13059" max="13059" width="11.54296875" style="206"/>
    <col min="13060" max="13060" width="13.453125" style="206" bestFit="1" customWidth="1"/>
    <col min="13061" max="13297" width="11.54296875" style="206"/>
    <col min="13298" max="13298" width="0.453125" style="206" customWidth="1"/>
    <col min="13299" max="13299" width="2.54296875" style="206" customWidth="1"/>
    <col min="13300" max="13300" width="15.453125" style="206" customWidth="1"/>
    <col min="13301" max="13301" width="1.453125" style="206" customWidth="1"/>
    <col min="13302" max="13302" width="27.54296875" style="206" customWidth="1"/>
    <col min="13303" max="13303" width="6.54296875" style="206" customWidth="1"/>
    <col min="13304" max="13304" width="1.54296875" style="206" customWidth="1"/>
    <col min="13305" max="13305" width="10.54296875" style="206" customWidth="1"/>
    <col min="13306" max="13306" width="5.54296875" style="206" customWidth="1"/>
    <col min="13307" max="13307" width="1.54296875" style="206" customWidth="1"/>
    <col min="13308" max="13308" width="10.54296875" style="206" customWidth="1"/>
    <col min="13309" max="13309" width="6.54296875" style="206" customWidth="1"/>
    <col min="13310" max="13310" width="1.54296875" style="206" customWidth="1"/>
    <col min="13311" max="13311" width="10.54296875" style="206" customWidth="1"/>
    <col min="13312" max="13312" width="9.54296875" style="206" customWidth="1"/>
    <col min="13313" max="13313" width="13.453125" style="206" bestFit="1" customWidth="1"/>
    <col min="13314" max="13314" width="7.54296875" style="206" customWidth="1"/>
    <col min="13315" max="13315" width="11.54296875" style="206"/>
    <col min="13316" max="13316" width="13.453125" style="206" bestFit="1" customWidth="1"/>
    <col min="13317" max="13553" width="11.54296875" style="206"/>
    <col min="13554" max="13554" width="0.453125" style="206" customWidth="1"/>
    <col min="13555" max="13555" width="2.54296875" style="206" customWidth="1"/>
    <col min="13556" max="13556" width="15.453125" style="206" customWidth="1"/>
    <col min="13557" max="13557" width="1.453125" style="206" customWidth="1"/>
    <col min="13558" max="13558" width="27.54296875" style="206" customWidth="1"/>
    <col min="13559" max="13559" width="6.54296875" style="206" customWidth="1"/>
    <col min="13560" max="13560" width="1.54296875" style="206" customWidth="1"/>
    <col min="13561" max="13561" width="10.54296875" style="206" customWidth="1"/>
    <col min="13562" max="13562" width="5.54296875" style="206" customWidth="1"/>
    <col min="13563" max="13563" width="1.54296875" style="206" customWidth="1"/>
    <col min="13564" max="13564" width="10.54296875" style="206" customWidth="1"/>
    <col min="13565" max="13565" width="6.54296875" style="206" customWidth="1"/>
    <col min="13566" max="13566" width="1.54296875" style="206" customWidth="1"/>
    <col min="13567" max="13567" width="10.54296875" style="206" customWidth="1"/>
    <col min="13568" max="13568" width="9.54296875" style="206" customWidth="1"/>
    <col min="13569" max="13569" width="13.453125" style="206" bestFit="1" customWidth="1"/>
    <col min="13570" max="13570" width="7.54296875" style="206" customWidth="1"/>
    <col min="13571" max="13571" width="11.54296875" style="206"/>
    <col min="13572" max="13572" width="13.453125" style="206" bestFit="1" customWidth="1"/>
    <col min="13573" max="13809" width="11.54296875" style="206"/>
    <col min="13810" max="13810" width="0.453125" style="206" customWidth="1"/>
    <col min="13811" max="13811" width="2.54296875" style="206" customWidth="1"/>
    <col min="13812" max="13812" width="15.453125" style="206" customWidth="1"/>
    <col min="13813" max="13813" width="1.453125" style="206" customWidth="1"/>
    <col min="13814" max="13814" width="27.54296875" style="206" customWidth="1"/>
    <col min="13815" max="13815" width="6.54296875" style="206" customWidth="1"/>
    <col min="13816" max="13816" width="1.54296875" style="206" customWidth="1"/>
    <col min="13817" max="13817" width="10.54296875" style="206" customWidth="1"/>
    <col min="13818" max="13818" width="5.54296875" style="206" customWidth="1"/>
    <col min="13819" max="13819" width="1.54296875" style="206" customWidth="1"/>
    <col min="13820" max="13820" width="10.54296875" style="206" customWidth="1"/>
    <col min="13821" max="13821" width="6.54296875" style="206" customWidth="1"/>
    <col min="13822" max="13822" width="1.54296875" style="206" customWidth="1"/>
    <col min="13823" max="13823" width="10.54296875" style="206" customWidth="1"/>
    <col min="13824" max="13824" width="9.54296875" style="206" customWidth="1"/>
    <col min="13825" max="13825" width="13.453125" style="206" bestFit="1" customWidth="1"/>
    <col min="13826" max="13826" width="7.54296875" style="206" customWidth="1"/>
    <col min="13827" max="13827" width="11.54296875" style="206"/>
    <col min="13828" max="13828" width="13.453125" style="206" bestFit="1" customWidth="1"/>
    <col min="13829" max="14065" width="11.54296875" style="206"/>
    <col min="14066" max="14066" width="0.453125" style="206" customWidth="1"/>
    <col min="14067" max="14067" width="2.54296875" style="206" customWidth="1"/>
    <col min="14068" max="14068" width="15.453125" style="206" customWidth="1"/>
    <col min="14069" max="14069" width="1.453125" style="206" customWidth="1"/>
    <col min="14070" max="14070" width="27.54296875" style="206" customWidth="1"/>
    <col min="14071" max="14071" width="6.54296875" style="206" customWidth="1"/>
    <col min="14072" max="14072" width="1.54296875" style="206" customWidth="1"/>
    <col min="14073" max="14073" width="10.54296875" style="206" customWidth="1"/>
    <col min="14074" max="14074" width="5.54296875" style="206" customWidth="1"/>
    <col min="14075" max="14075" width="1.54296875" style="206" customWidth="1"/>
    <col min="14076" max="14076" width="10.54296875" style="206" customWidth="1"/>
    <col min="14077" max="14077" width="6.54296875" style="206" customWidth="1"/>
    <col min="14078" max="14078" width="1.54296875" style="206" customWidth="1"/>
    <col min="14079" max="14079" width="10.54296875" style="206" customWidth="1"/>
    <col min="14080" max="14080" width="9.54296875" style="206" customWidth="1"/>
    <col min="14081" max="14081" width="13.453125" style="206" bestFit="1" customWidth="1"/>
    <col min="14082" max="14082" width="7.54296875" style="206" customWidth="1"/>
    <col min="14083" max="14083" width="11.54296875" style="206"/>
    <col min="14084" max="14084" width="13.453125" style="206" bestFit="1" customWidth="1"/>
    <col min="14085" max="14321" width="11.54296875" style="206"/>
    <col min="14322" max="14322" width="0.453125" style="206" customWidth="1"/>
    <col min="14323" max="14323" width="2.54296875" style="206" customWidth="1"/>
    <col min="14324" max="14324" width="15.453125" style="206" customWidth="1"/>
    <col min="14325" max="14325" width="1.453125" style="206" customWidth="1"/>
    <col min="14326" max="14326" width="27.54296875" style="206" customWidth="1"/>
    <col min="14327" max="14327" width="6.54296875" style="206" customWidth="1"/>
    <col min="14328" max="14328" width="1.54296875" style="206" customWidth="1"/>
    <col min="14329" max="14329" width="10.54296875" style="206" customWidth="1"/>
    <col min="14330" max="14330" width="5.54296875" style="206" customWidth="1"/>
    <col min="14331" max="14331" width="1.54296875" style="206" customWidth="1"/>
    <col min="14332" max="14332" width="10.54296875" style="206" customWidth="1"/>
    <col min="14333" max="14333" width="6.54296875" style="206" customWidth="1"/>
    <col min="14334" max="14334" width="1.54296875" style="206" customWidth="1"/>
    <col min="14335" max="14335" width="10.54296875" style="206" customWidth="1"/>
    <col min="14336" max="14336" width="9.54296875" style="206" customWidth="1"/>
    <col min="14337" max="14337" width="13.453125" style="206" bestFit="1" customWidth="1"/>
    <col min="14338" max="14338" width="7.54296875" style="206" customWidth="1"/>
    <col min="14339" max="14339" width="11.54296875" style="206"/>
    <col min="14340" max="14340" width="13.453125" style="206" bestFit="1" customWidth="1"/>
    <col min="14341" max="14577" width="11.54296875" style="206"/>
    <col min="14578" max="14578" width="0.453125" style="206" customWidth="1"/>
    <col min="14579" max="14579" width="2.54296875" style="206" customWidth="1"/>
    <col min="14580" max="14580" width="15.453125" style="206" customWidth="1"/>
    <col min="14581" max="14581" width="1.453125" style="206" customWidth="1"/>
    <col min="14582" max="14582" width="27.54296875" style="206" customWidth="1"/>
    <col min="14583" max="14583" width="6.54296875" style="206" customWidth="1"/>
    <col min="14584" max="14584" width="1.54296875" style="206" customWidth="1"/>
    <col min="14585" max="14585" width="10.54296875" style="206" customWidth="1"/>
    <col min="14586" max="14586" width="5.54296875" style="206" customWidth="1"/>
    <col min="14587" max="14587" width="1.54296875" style="206" customWidth="1"/>
    <col min="14588" max="14588" width="10.54296875" style="206" customWidth="1"/>
    <col min="14589" max="14589" width="6.54296875" style="206" customWidth="1"/>
    <col min="14590" max="14590" width="1.54296875" style="206" customWidth="1"/>
    <col min="14591" max="14591" width="10.54296875" style="206" customWidth="1"/>
    <col min="14592" max="14592" width="9.54296875" style="206" customWidth="1"/>
    <col min="14593" max="14593" width="13.453125" style="206" bestFit="1" customWidth="1"/>
    <col min="14594" max="14594" width="7.54296875" style="206" customWidth="1"/>
    <col min="14595" max="14595" width="11.54296875" style="206"/>
    <col min="14596" max="14596" width="13.453125" style="206" bestFit="1" customWidth="1"/>
    <col min="14597" max="14833" width="11.54296875" style="206"/>
    <col min="14834" max="14834" width="0.453125" style="206" customWidth="1"/>
    <col min="14835" max="14835" width="2.54296875" style="206" customWidth="1"/>
    <col min="14836" max="14836" width="15.453125" style="206" customWidth="1"/>
    <col min="14837" max="14837" width="1.453125" style="206" customWidth="1"/>
    <col min="14838" max="14838" width="27.54296875" style="206" customWidth="1"/>
    <col min="14839" max="14839" width="6.54296875" style="206" customWidth="1"/>
    <col min="14840" max="14840" width="1.54296875" style="206" customWidth="1"/>
    <col min="14841" max="14841" width="10.54296875" style="206" customWidth="1"/>
    <col min="14842" max="14842" width="5.54296875" style="206" customWidth="1"/>
    <col min="14843" max="14843" width="1.54296875" style="206" customWidth="1"/>
    <col min="14844" max="14844" width="10.54296875" style="206" customWidth="1"/>
    <col min="14845" max="14845" width="6.54296875" style="206" customWidth="1"/>
    <col min="14846" max="14846" width="1.54296875" style="206" customWidth="1"/>
    <col min="14847" max="14847" width="10.54296875" style="206" customWidth="1"/>
    <col min="14848" max="14848" width="9.54296875" style="206" customWidth="1"/>
    <col min="14849" max="14849" width="13.453125" style="206" bestFit="1" customWidth="1"/>
    <col min="14850" max="14850" width="7.54296875" style="206" customWidth="1"/>
    <col min="14851" max="14851" width="11.54296875" style="206"/>
    <col min="14852" max="14852" width="13.453125" style="206" bestFit="1" customWidth="1"/>
    <col min="14853" max="15089" width="11.54296875" style="206"/>
    <col min="15090" max="15090" width="0.453125" style="206" customWidth="1"/>
    <col min="15091" max="15091" width="2.54296875" style="206" customWidth="1"/>
    <col min="15092" max="15092" width="15.453125" style="206" customWidth="1"/>
    <col min="15093" max="15093" width="1.453125" style="206" customWidth="1"/>
    <col min="15094" max="15094" width="27.54296875" style="206" customWidth="1"/>
    <col min="15095" max="15095" width="6.54296875" style="206" customWidth="1"/>
    <col min="15096" max="15096" width="1.54296875" style="206" customWidth="1"/>
    <col min="15097" max="15097" width="10.54296875" style="206" customWidth="1"/>
    <col min="15098" max="15098" width="5.54296875" style="206" customWidth="1"/>
    <col min="15099" max="15099" width="1.54296875" style="206" customWidth="1"/>
    <col min="15100" max="15100" width="10.54296875" style="206" customWidth="1"/>
    <col min="15101" max="15101" width="6.54296875" style="206" customWidth="1"/>
    <col min="15102" max="15102" width="1.54296875" style="206" customWidth="1"/>
    <col min="15103" max="15103" width="10.54296875" style="206" customWidth="1"/>
    <col min="15104" max="15104" width="9.54296875" style="206" customWidth="1"/>
    <col min="15105" max="15105" width="13.453125" style="206" bestFit="1" customWidth="1"/>
    <col min="15106" max="15106" width="7.54296875" style="206" customWidth="1"/>
    <col min="15107" max="15107" width="11.54296875" style="206"/>
    <col min="15108" max="15108" width="13.453125" style="206" bestFit="1" customWidth="1"/>
    <col min="15109" max="15345" width="11.54296875" style="206"/>
    <col min="15346" max="15346" width="0.453125" style="206" customWidth="1"/>
    <col min="15347" max="15347" width="2.54296875" style="206" customWidth="1"/>
    <col min="15348" max="15348" width="15.453125" style="206" customWidth="1"/>
    <col min="15349" max="15349" width="1.453125" style="206" customWidth="1"/>
    <col min="15350" max="15350" width="27.54296875" style="206" customWidth="1"/>
    <col min="15351" max="15351" width="6.54296875" style="206" customWidth="1"/>
    <col min="15352" max="15352" width="1.54296875" style="206" customWidth="1"/>
    <col min="15353" max="15353" width="10.54296875" style="206" customWidth="1"/>
    <col min="15354" max="15354" width="5.54296875" style="206" customWidth="1"/>
    <col min="15355" max="15355" width="1.54296875" style="206" customWidth="1"/>
    <col min="15356" max="15356" width="10.54296875" style="206" customWidth="1"/>
    <col min="15357" max="15357" width="6.54296875" style="206" customWidth="1"/>
    <col min="15358" max="15358" width="1.54296875" style="206" customWidth="1"/>
    <col min="15359" max="15359" width="10.54296875" style="206" customWidth="1"/>
    <col min="15360" max="15360" width="9.54296875" style="206" customWidth="1"/>
    <col min="15361" max="15361" width="13.453125" style="206" bestFit="1" customWidth="1"/>
    <col min="15362" max="15362" width="7.54296875" style="206" customWidth="1"/>
    <col min="15363" max="15363" width="11.54296875" style="206"/>
    <col min="15364" max="15364" width="13.453125" style="206" bestFit="1" customWidth="1"/>
    <col min="15365" max="15601" width="11.54296875" style="206"/>
    <col min="15602" max="15602" width="0.453125" style="206" customWidth="1"/>
    <col min="15603" max="15603" width="2.54296875" style="206" customWidth="1"/>
    <col min="15604" max="15604" width="15.453125" style="206" customWidth="1"/>
    <col min="15605" max="15605" width="1.453125" style="206" customWidth="1"/>
    <col min="15606" max="15606" width="27.54296875" style="206" customWidth="1"/>
    <col min="15607" max="15607" width="6.54296875" style="206" customWidth="1"/>
    <col min="15608" max="15608" width="1.54296875" style="206" customWidth="1"/>
    <col min="15609" max="15609" width="10.54296875" style="206" customWidth="1"/>
    <col min="15610" max="15610" width="5.54296875" style="206" customWidth="1"/>
    <col min="15611" max="15611" width="1.54296875" style="206" customWidth="1"/>
    <col min="15612" max="15612" width="10.54296875" style="206" customWidth="1"/>
    <col min="15613" max="15613" width="6.54296875" style="206" customWidth="1"/>
    <col min="15614" max="15614" width="1.54296875" style="206" customWidth="1"/>
    <col min="15615" max="15615" width="10.54296875" style="206" customWidth="1"/>
    <col min="15616" max="15616" width="9.54296875" style="206" customWidth="1"/>
    <col min="15617" max="15617" width="13.453125" style="206" bestFit="1" customWidth="1"/>
    <col min="15618" max="15618" width="7.54296875" style="206" customWidth="1"/>
    <col min="15619" max="15619" width="11.54296875" style="206"/>
    <col min="15620" max="15620" width="13.453125" style="206" bestFit="1" customWidth="1"/>
    <col min="15621" max="15857" width="11.54296875" style="206"/>
    <col min="15858" max="15858" width="0.453125" style="206" customWidth="1"/>
    <col min="15859" max="15859" width="2.54296875" style="206" customWidth="1"/>
    <col min="15860" max="15860" width="15.453125" style="206" customWidth="1"/>
    <col min="15861" max="15861" width="1.453125" style="206" customWidth="1"/>
    <col min="15862" max="15862" width="27.54296875" style="206" customWidth="1"/>
    <col min="15863" max="15863" width="6.54296875" style="206" customWidth="1"/>
    <col min="15864" max="15864" width="1.54296875" style="206" customWidth="1"/>
    <col min="15865" max="15865" width="10.54296875" style="206" customWidth="1"/>
    <col min="15866" max="15866" width="5.54296875" style="206" customWidth="1"/>
    <col min="15867" max="15867" width="1.54296875" style="206" customWidth="1"/>
    <col min="15868" max="15868" width="10.54296875" style="206" customWidth="1"/>
    <col min="15869" max="15869" width="6.54296875" style="206" customWidth="1"/>
    <col min="15870" max="15870" width="1.54296875" style="206" customWidth="1"/>
    <col min="15871" max="15871" width="10.54296875" style="206" customWidth="1"/>
    <col min="15872" max="15872" width="9.54296875" style="206" customWidth="1"/>
    <col min="15873" max="15873" width="13.453125" style="206" bestFit="1" customWidth="1"/>
    <col min="15874" max="15874" width="7.54296875" style="206" customWidth="1"/>
    <col min="15875" max="15875" width="11.54296875" style="206"/>
    <col min="15876" max="15876" width="13.453125" style="206" bestFit="1" customWidth="1"/>
    <col min="15877" max="16113" width="11.54296875" style="206"/>
    <col min="16114" max="16114" width="0.453125" style="206" customWidth="1"/>
    <col min="16115" max="16115" width="2.54296875" style="206" customWidth="1"/>
    <col min="16116" max="16116" width="15.453125" style="206" customWidth="1"/>
    <col min="16117" max="16117" width="1.453125" style="206" customWidth="1"/>
    <col min="16118" max="16118" width="27.54296875" style="206" customWidth="1"/>
    <col min="16119" max="16119" width="6.54296875" style="206" customWidth="1"/>
    <col min="16120" max="16120" width="1.54296875" style="206" customWidth="1"/>
    <col min="16121" max="16121" width="10.54296875" style="206" customWidth="1"/>
    <col min="16122" max="16122" width="5.54296875" style="206" customWidth="1"/>
    <col min="16123" max="16123" width="1.54296875" style="206" customWidth="1"/>
    <col min="16124" max="16124" width="10.54296875" style="206" customWidth="1"/>
    <col min="16125" max="16125" width="6.54296875" style="206" customWidth="1"/>
    <col min="16126" max="16126" width="1.54296875" style="206" customWidth="1"/>
    <col min="16127" max="16127" width="10.54296875" style="206" customWidth="1"/>
    <col min="16128" max="16128" width="9.54296875" style="206" customWidth="1"/>
    <col min="16129" max="16129" width="13.453125" style="206" bestFit="1" customWidth="1"/>
    <col min="16130" max="16130" width="7.54296875" style="206" customWidth="1"/>
    <col min="16131" max="16131" width="11.54296875" style="206"/>
    <col min="16132" max="16132" width="13.453125" style="206" bestFit="1" customWidth="1"/>
    <col min="16133" max="16384" width="11.5429687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194</v>
      </c>
    </row>
    <row r="4" spans="1:14" s="58" customFormat="1" ht="20.25" customHeight="1">
      <c r="B4" s="57"/>
      <c r="C4" s="25" t="s">
        <v>171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175</v>
      </c>
      <c r="D7" s="55"/>
      <c r="G7" s="204"/>
    </row>
    <row r="8" spans="1:14" ht="12.75" customHeight="1">
      <c r="A8" s="58"/>
      <c r="B8" s="57"/>
      <c r="C8" s="261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0"/>
  <sheetViews>
    <sheetView topLeftCell="G55" zoomScaleNormal="100" workbookViewId="0">
      <selection activeCell="M75" sqref="M75"/>
    </sheetView>
  </sheetViews>
  <sheetFormatPr baseColWidth="10" defaultColWidth="11.453125" defaultRowHeight="14"/>
  <cols>
    <col min="1" max="1" width="9.26953125" style="99" bestFit="1" customWidth="1"/>
    <col min="2" max="2" width="13" style="99" bestFit="1" customWidth="1"/>
    <col min="3" max="3" width="24" style="99" bestFit="1" customWidth="1"/>
    <col min="4" max="4" width="19.81640625" style="99" bestFit="1" customWidth="1"/>
    <col min="5" max="5" width="20.453125" style="99" bestFit="1" customWidth="1"/>
    <col min="6" max="6" width="32.54296875" style="99" bestFit="1" customWidth="1"/>
    <col min="7" max="7" width="24" style="99" bestFit="1" customWidth="1"/>
    <col min="8" max="8" width="19.81640625" style="99" bestFit="1" customWidth="1"/>
    <col min="9" max="9" width="20.453125" style="99" bestFit="1" customWidth="1"/>
    <col min="10" max="11" width="28.26953125" style="99" bestFit="1" customWidth="1"/>
    <col min="12" max="12" width="24.26953125" style="99" bestFit="1" customWidth="1"/>
    <col min="13" max="13" width="24.7265625" style="99" bestFit="1" customWidth="1"/>
    <col min="14" max="14" width="32.54296875" style="99" bestFit="1" customWidth="1"/>
    <col min="15" max="33" width="19.453125" style="99" customWidth="1"/>
    <col min="34" max="16384" width="11.453125" style="99"/>
  </cols>
  <sheetData>
    <row r="1" spans="1:33">
      <c r="A1" s="126" t="s">
        <v>59</v>
      </c>
      <c r="B1" s="126" t="s">
        <v>63</v>
      </c>
    </row>
    <row r="2" spans="1:33">
      <c r="A2" s="127" t="s">
        <v>194</v>
      </c>
      <c r="B2" s="127" t="s">
        <v>196</v>
      </c>
    </row>
    <row r="4" spans="1:33" ht="15">
      <c r="A4" s="128" t="s">
        <v>59</v>
      </c>
      <c r="B4" s="268" t="s">
        <v>194</v>
      </c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</row>
    <row r="5" spans="1:33" ht="15">
      <c r="A5" s="128" t="s">
        <v>60</v>
      </c>
      <c r="B5" s="270" t="s">
        <v>15</v>
      </c>
      <c r="C5" s="271"/>
      <c r="D5" s="271"/>
      <c r="E5" s="271"/>
      <c r="F5" s="271"/>
      <c r="G5" s="271"/>
      <c r="H5" s="271"/>
      <c r="I5" s="272"/>
      <c r="J5" s="270" t="s">
        <v>14</v>
      </c>
      <c r="K5" s="271"/>
      <c r="L5" s="271"/>
      <c r="M5" s="271"/>
      <c r="N5" s="271"/>
      <c r="O5" s="271"/>
      <c r="P5" s="271"/>
      <c r="Q5" s="272"/>
      <c r="R5" s="270" t="s">
        <v>49</v>
      </c>
      <c r="S5" s="271"/>
      <c r="T5" s="271"/>
      <c r="U5" s="271"/>
      <c r="V5" s="271"/>
      <c r="W5" s="271"/>
      <c r="X5" s="271"/>
      <c r="Y5" s="272"/>
      <c r="Z5" s="270" t="s">
        <v>50</v>
      </c>
      <c r="AA5" s="271"/>
      <c r="AB5" s="271"/>
      <c r="AC5" s="271"/>
      <c r="AD5" s="271"/>
      <c r="AE5" s="271"/>
      <c r="AF5" s="271"/>
      <c r="AG5" s="271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37">
        <v>0</v>
      </c>
      <c r="C8" s="237">
        <v>0</v>
      </c>
      <c r="D8" s="238">
        <v>0</v>
      </c>
      <c r="E8" s="237">
        <v>0</v>
      </c>
      <c r="F8" s="237">
        <v>0</v>
      </c>
      <c r="G8" s="238">
        <v>0</v>
      </c>
      <c r="H8" s="237">
        <v>0</v>
      </c>
      <c r="I8" s="238">
        <v>0</v>
      </c>
      <c r="J8" s="237">
        <v>0</v>
      </c>
      <c r="K8" s="237">
        <v>0</v>
      </c>
      <c r="L8" s="238">
        <v>0</v>
      </c>
      <c r="M8" s="237">
        <v>0</v>
      </c>
      <c r="N8" s="237">
        <v>0</v>
      </c>
      <c r="O8" s="238">
        <v>0</v>
      </c>
      <c r="P8" s="237">
        <v>0</v>
      </c>
      <c r="Q8" s="238">
        <v>0</v>
      </c>
      <c r="R8" s="237">
        <v>0</v>
      </c>
      <c r="S8" s="237">
        <v>0</v>
      </c>
      <c r="T8" s="238">
        <v>0</v>
      </c>
      <c r="U8" s="237">
        <v>0</v>
      </c>
      <c r="V8" s="237">
        <v>0</v>
      </c>
      <c r="W8" s="238">
        <v>0</v>
      </c>
      <c r="X8" s="237">
        <v>0</v>
      </c>
      <c r="Y8" s="238">
        <v>0</v>
      </c>
      <c r="Z8" s="237">
        <v>0</v>
      </c>
      <c r="AA8" s="237">
        <v>54.619</v>
      </c>
      <c r="AB8" s="238">
        <v>-1</v>
      </c>
      <c r="AC8" s="237">
        <v>0</v>
      </c>
      <c r="AD8" s="237">
        <v>339.86099999999999</v>
      </c>
      <c r="AE8" s="238">
        <v>-1</v>
      </c>
      <c r="AF8" s="237">
        <v>0</v>
      </c>
      <c r="AG8" s="238">
        <v>-1</v>
      </c>
    </row>
    <row r="9" spans="1:33">
      <c r="A9" s="127" t="s">
        <v>11</v>
      </c>
      <c r="B9" s="237">
        <v>0</v>
      </c>
      <c r="C9" s="237">
        <v>0</v>
      </c>
      <c r="D9" s="238">
        <v>0</v>
      </c>
      <c r="E9" s="237">
        <v>0</v>
      </c>
      <c r="F9" s="237">
        <v>0</v>
      </c>
      <c r="G9" s="238">
        <v>0</v>
      </c>
      <c r="H9" s="237">
        <v>0</v>
      </c>
      <c r="I9" s="238">
        <v>0</v>
      </c>
      <c r="J9" s="237">
        <v>0</v>
      </c>
      <c r="K9" s="237">
        <v>0</v>
      </c>
      <c r="L9" s="238">
        <v>0</v>
      </c>
      <c r="M9" s="237">
        <v>0</v>
      </c>
      <c r="N9" s="237">
        <v>0</v>
      </c>
      <c r="O9" s="238">
        <v>0</v>
      </c>
      <c r="P9" s="237">
        <v>0</v>
      </c>
      <c r="Q9" s="238">
        <v>0</v>
      </c>
      <c r="R9" s="237">
        <v>0</v>
      </c>
      <c r="S9" s="237">
        <v>61004.25</v>
      </c>
      <c r="T9" s="238">
        <v>-1</v>
      </c>
      <c r="U9" s="237">
        <v>0</v>
      </c>
      <c r="V9" s="237">
        <v>65636.217999999993</v>
      </c>
      <c r="W9" s="238">
        <v>-1</v>
      </c>
      <c r="X9" s="237">
        <v>29608.97</v>
      </c>
      <c r="Y9" s="238">
        <v>-0.76061364529999997</v>
      </c>
      <c r="Z9" s="237">
        <v>0</v>
      </c>
      <c r="AA9" s="237">
        <v>0</v>
      </c>
      <c r="AB9" s="238">
        <v>0</v>
      </c>
      <c r="AC9" s="237">
        <v>0</v>
      </c>
      <c r="AD9" s="237">
        <v>0</v>
      </c>
      <c r="AE9" s="238">
        <v>0</v>
      </c>
      <c r="AF9" s="237">
        <v>0</v>
      </c>
      <c r="AG9" s="238">
        <v>0</v>
      </c>
    </row>
    <row r="10" spans="1:33">
      <c r="A10" s="127" t="s">
        <v>69</v>
      </c>
      <c r="B10" s="237">
        <v>15334.587</v>
      </c>
      <c r="C10" s="237">
        <v>15499.653</v>
      </c>
      <c r="D10" s="238">
        <v>-1.06496578E-2</v>
      </c>
      <c r="E10" s="237">
        <v>34503.252</v>
      </c>
      <c r="F10" s="237">
        <v>32589.207999999999</v>
      </c>
      <c r="G10" s="238">
        <v>5.87324491E-2</v>
      </c>
      <c r="H10" s="237">
        <v>207890.50899999999</v>
      </c>
      <c r="I10" s="238">
        <v>4.9790959900000001E-2</v>
      </c>
      <c r="J10" s="237">
        <v>16005.218999999999</v>
      </c>
      <c r="K10" s="237">
        <v>15277.513000000001</v>
      </c>
      <c r="L10" s="238">
        <v>4.7632490999999999E-2</v>
      </c>
      <c r="M10" s="237">
        <v>34531.945</v>
      </c>
      <c r="N10" s="237">
        <v>32691.942999999999</v>
      </c>
      <c r="O10" s="238">
        <v>5.6283041999999998E-2</v>
      </c>
      <c r="P10" s="237">
        <v>216673.17800000001</v>
      </c>
      <c r="Q10" s="238">
        <v>5.3798342300000003E-2</v>
      </c>
      <c r="R10" s="237">
        <v>6035.9920000000002</v>
      </c>
      <c r="S10" s="237">
        <v>6475.8909999999996</v>
      </c>
      <c r="T10" s="238">
        <v>-6.7928722100000005E-2</v>
      </c>
      <c r="U10" s="237">
        <v>20928.010999999999</v>
      </c>
      <c r="V10" s="237">
        <v>15061.38</v>
      </c>
      <c r="W10" s="238">
        <v>0.38951483860000002</v>
      </c>
      <c r="X10" s="237">
        <v>322027.09100000001</v>
      </c>
      <c r="Y10" s="238">
        <v>0.2152563971</v>
      </c>
      <c r="Z10" s="237">
        <v>143065.14300000001</v>
      </c>
      <c r="AA10" s="237">
        <v>147685.913</v>
      </c>
      <c r="AB10" s="238">
        <v>-3.1287818199999998E-2</v>
      </c>
      <c r="AC10" s="237">
        <v>301446.212</v>
      </c>
      <c r="AD10" s="237">
        <v>312132.19400000002</v>
      </c>
      <c r="AE10" s="238">
        <v>-3.4235436799999998E-2</v>
      </c>
      <c r="AF10" s="237">
        <v>1798208.9839999999</v>
      </c>
      <c r="AG10" s="238">
        <v>-3.82340943E-2</v>
      </c>
    </row>
    <row r="11" spans="1:33">
      <c r="A11" s="127" t="s">
        <v>9</v>
      </c>
      <c r="B11" s="237">
        <v>20.5</v>
      </c>
      <c r="C11" s="237">
        <v>9.0069999999999997</v>
      </c>
      <c r="D11" s="238">
        <v>1.2760075497000001</v>
      </c>
      <c r="E11" s="237">
        <v>25.779</v>
      </c>
      <c r="F11" s="237">
        <v>12.494</v>
      </c>
      <c r="G11" s="238">
        <v>1.063310389</v>
      </c>
      <c r="H11" s="237">
        <v>196.68600000000001</v>
      </c>
      <c r="I11" s="238">
        <v>-0.69689647359999995</v>
      </c>
      <c r="J11" s="237">
        <v>0</v>
      </c>
      <c r="K11" s="237">
        <v>6.6280000000000001</v>
      </c>
      <c r="L11" s="238">
        <v>-1</v>
      </c>
      <c r="M11" s="237">
        <v>7.069</v>
      </c>
      <c r="N11" s="237">
        <v>8.0310000000000006</v>
      </c>
      <c r="O11" s="238">
        <v>-0.1197858299</v>
      </c>
      <c r="P11" s="237">
        <v>100.92100000000001</v>
      </c>
      <c r="Q11" s="238">
        <v>-0.6058512466</v>
      </c>
      <c r="R11" s="237">
        <v>21743.562000000002</v>
      </c>
      <c r="S11" s="237">
        <v>22326.348000000002</v>
      </c>
      <c r="T11" s="238">
        <v>-2.61030599E-2</v>
      </c>
      <c r="U11" s="237">
        <v>49818.025000000001</v>
      </c>
      <c r="V11" s="237">
        <v>46154.152000000002</v>
      </c>
      <c r="W11" s="238">
        <v>7.9383388999999999E-2</v>
      </c>
      <c r="X11" s="237">
        <v>421110.821</v>
      </c>
      <c r="Y11" s="238">
        <v>2.58450125E-2</v>
      </c>
      <c r="Z11" s="237">
        <v>25555.016</v>
      </c>
      <c r="AA11" s="237">
        <v>22268.399000000001</v>
      </c>
      <c r="AB11" s="238">
        <v>0.14759107739999999</v>
      </c>
      <c r="AC11" s="237">
        <v>54428.317000000003</v>
      </c>
      <c r="AD11" s="237">
        <v>59314.135000000002</v>
      </c>
      <c r="AE11" s="238">
        <v>-8.2371900100000006E-2</v>
      </c>
      <c r="AF11" s="237">
        <v>264502.92</v>
      </c>
      <c r="AG11" s="238">
        <v>1.2422447E-2</v>
      </c>
    </row>
    <row r="12" spans="1:33">
      <c r="A12" s="127" t="s">
        <v>8</v>
      </c>
      <c r="B12" s="237">
        <v>0</v>
      </c>
      <c r="C12" s="237">
        <v>0</v>
      </c>
      <c r="D12" s="238">
        <v>0</v>
      </c>
      <c r="E12" s="237">
        <v>0</v>
      </c>
      <c r="F12" s="237">
        <v>0</v>
      </c>
      <c r="G12" s="238">
        <v>0</v>
      </c>
      <c r="H12" s="237">
        <v>0</v>
      </c>
      <c r="I12" s="238">
        <v>0</v>
      </c>
      <c r="J12" s="237">
        <v>0</v>
      </c>
      <c r="K12" s="237">
        <v>0</v>
      </c>
      <c r="L12" s="238">
        <v>0</v>
      </c>
      <c r="M12" s="237">
        <v>0</v>
      </c>
      <c r="N12" s="237">
        <v>0</v>
      </c>
      <c r="O12" s="238">
        <v>0</v>
      </c>
      <c r="P12" s="237">
        <v>0</v>
      </c>
      <c r="Q12" s="238">
        <v>0</v>
      </c>
      <c r="R12" s="237">
        <v>0</v>
      </c>
      <c r="S12" s="237">
        <v>0</v>
      </c>
      <c r="T12" s="238">
        <v>0</v>
      </c>
      <c r="U12" s="237">
        <v>0</v>
      </c>
      <c r="V12" s="237">
        <v>0</v>
      </c>
      <c r="W12" s="238">
        <v>0</v>
      </c>
      <c r="X12" s="237">
        <v>0</v>
      </c>
      <c r="Y12" s="238">
        <v>0</v>
      </c>
      <c r="Z12" s="237">
        <v>92890.254000000001</v>
      </c>
      <c r="AA12" s="237">
        <v>111338.406</v>
      </c>
      <c r="AB12" s="238">
        <v>-0.16569441460000001</v>
      </c>
      <c r="AC12" s="237">
        <v>210499.62599999999</v>
      </c>
      <c r="AD12" s="237">
        <v>194205.95800000001</v>
      </c>
      <c r="AE12" s="238">
        <v>8.3898908999999994E-2</v>
      </c>
      <c r="AF12" s="237">
        <v>1255367.6569999999</v>
      </c>
      <c r="AG12" s="238">
        <v>9.2802048400000003E-2</v>
      </c>
    </row>
    <row r="13" spans="1:33">
      <c r="A13" s="127" t="s">
        <v>25</v>
      </c>
      <c r="B13" s="237">
        <v>0</v>
      </c>
      <c r="C13" s="237">
        <v>0</v>
      </c>
      <c r="D13" s="238">
        <v>0</v>
      </c>
      <c r="E13" s="237">
        <v>0</v>
      </c>
      <c r="F13" s="237">
        <v>0</v>
      </c>
      <c r="G13" s="238">
        <v>0</v>
      </c>
      <c r="H13" s="237">
        <v>0</v>
      </c>
      <c r="I13" s="238">
        <v>0</v>
      </c>
      <c r="J13" s="237">
        <v>0</v>
      </c>
      <c r="K13" s="237">
        <v>0</v>
      </c>
      <c r="L13" s="238">
        <v>0</v>
      </c>
      <c r="M13" s="237">
        <v>0</v>
      </c>
      <c r="N13" s="237">
        <v>0</v>
      </c>
      <c r="O13" s="238">
        <v>0</v>
      </c>
      <c r="P13" s="237">
        <v>0</v>
      </c>
      <c r="Q13" s="238">
        <v>0</v>
      </c>
      <c r="R13" s="237">
        <v>219728.98300000001</v>
      </c>
      <c r="S13" s="237">
        <v>188665.80600000001</v>
      </c>
      <c r="T13" s="238">
        <v>0.16464656559999999</v>
      </c>
      <c r="U13" s="237">
        <v>491637.34499999997</v>
      </c>
      <c r="V13" s="237">
        <v>473428.28</v>
      </c>
      <c r="W13" s="238">
        <v>3.8462140499999999E-2</v>
      </c>
      <c r="X13" s="237">
        <v>3143647.9509999999</v>
      </c>
      <c r="Y13" s="238">
        <v>7.6327465600000005E-2</v>
      </c>
      <c r="Z13" s="237">
        <v>287056.435</v>
      </c>
      <c r="AA13" s="237">
        <v>249835.34599999999</v>
      </c>
      <c r="AB13" s="238">
        <v>0.14898247819999999</v>
      </c>
      <c r="AC13" s="237">
        <v>618989.93799999997</v>
      </c>
      <c r="AD13" s="237">
        <v>592401.02800000005</v>
      </c>
      <c r="AE13" s="238">
        <v>4.4883294800000001E-2</v>
      </c>
      <c r="AF13" s="237">
        <v>3822631.2039999999</v>
      </c>
      <c r="AG13" s="238">
        <v>3.4588756599999999E-2</v>
      </c>
    </row>
    <row r="14" spans="1:33">
      <c r="A14" s="127" t="s">
        <v>24</v>
      </c>
      <c r="B14" s="237">
        <v>0</v>
      </c>
      <c r="C14" s="237">
        <v>0</v>
      </c>
      <c r="D14" s="238">
        <v>0</v>
      </c>
      <c r="E14" s="237">
        <v>0</v>
      </c>
      <c r="F14" s="237">
        <v>0</v>
      </c>
      <c r="G14" s="238">
        <v>0</v>
      </c>
      <c r="H14" s="237">
        <v>0</v>
      </c>
      <c r="I14" s="238">
        <v>0</v>
      </c>
      <c r="J14" s="237">
        <v>0</v>
      </c>
      <c r="K14" s="237">
        <v>0</v>
      </c>
      <c r="L14" s="238">
        <v>0</v>
      </c>
      <c r="M14" s="237">
        <v>0</v>
      </c>
      <c r="N14" s="237">
        <v>0</v>
      </c>
      <c r="O14" s="238">
        <v>0</v>
      </c>
      <c r="P14" s="237">
        <v>0</v>
      </c>
      <c r="Q14" s="238">
        <v>0</v>
      </c>
      <c r="R14" s="237">
        <v>0</v>
      </c>
      <c r="S14" s="237">
        <v>0</v>
      </c>
      <c r="T14" s="238">
        <v>0</v>
      </c>
      <c r="U14" s="237">
        <v>0</v>
      </c>
      <c r="V14" s="237">
        <v>0</v>
      </c>
      <c r="W14" s="238">
        <v>0</v>
      </c>
      <c r="X14" s="237">
        <v>0</v>
      </c>
      <c r="Y14" s="238">
        <v>0</v>
      </c>
      <c r="Z14" s="237">
        <v>0</v>
      </c>
      <c r="AA14" s="237">
        <v>0</v>
      </c>
      <c r="AB14" s="238">
        <v>0</v>
      </c>
      <c r="AC14" s="237">
        <v>0</v>
      </c>
      <c r="AD14" s="237">
        <v>0</v>
      </c>
      <c r="AE14" s="238">
        <v>0</v>
      </c>
      <c r="AF14" s="237">
        <v>0</v>
      </c>
      <c r="AG14" s="238">
        <v>0</v>
      </c>
    </row>
    <row r="15" spans="1:33">
      <c r="A15" s="127" t="s">
        <v>6</v>
      </c>
      <c r="B15" s="237">
        <v>0</v>
      </c>
      <c r="C15" s="237">
        <v>0</v>
      </c>
      <c r="D15" s="238">
        <v>0</v>
      </c>
      <c r="E15" s="237">
        <v>0</v>
      </c>
      <c r="F15" s="237">
        <v>0</v>
      </c>
      <c r="G15" s="238">
        <v>0</v>
      </c>
      <c r="H15" s="237">
        <v>0</v>
      </c>
      <c r="I15" s="238">
        <v>0</v>
      </c>
      <c r="J15" s="237">
        <v>0</v>
      </c>
      <c r="K15" s="237">
        <v>0</v>
      </c>
      <c r="L15" s="238">
        <v>0</v>
      </c>
      <c r="M15" s="237">
        <v>0</v>
      </c>
      <c r="N15" s="237">
        <v>0</v>
      </c>
      <c r="O15" s="238">
        <v>0</v>
      </c>
      <c r="P15" s="237">
        <v>0</v>
      </c>
      <c r="Q15" s="238">
        <v>0</v>
      </c>
      <c r="R15" s="237">
        <v>0</v>
      </c>
      <c r="S15" s="237">
        <v>0</v>
      </c>
      <c r="T15" s="238">
        <v>0</v>
      </c>
      <c r="U15" s="237">
        <v>0</v>
      </c>
      <c r="V15" s="237">
        <v>0</v>
      </c>
      <c r="W15" s="238">
        <v>0</v>
      </c>
      <c r="X15" s="237">
        <v>0</v>
      </c>
      <c r="Y15" s="238">
        <v>0</v>
      </c>
      <c r="Z15" s="237">
        <v>1253.078</v>
      </c>
      <c r="AA15" s="237">
        <v>1142.9780000000001</v>
      </c>
      <c r="AB15" s="238">
        <v>9.6327313400000003E-2</v>
      </c>
      <c r="AC15" s="237">
        <v>2488.6179999999999</v>
      </c>
      <c r="AD15" s="237">
        <v>2392.5329999999999</v>
      </c>
      <c r="AE15" s="238">
        <v>4.0160365599999998E-2</v>
      </c>
      <c r="AF15" s="237">
        <v>22030.478999999999</v>
      </c>
      <c r="AG15" s="238">
        <v>-6.4736448599999996E-2</v>
      </c>
    </row>
    <row r="16" spans="1:33">
      <c r="A16" s="127" t="s">
        <v>5</v>
      </c>
      <c r="B16" s="237">
        <v>0</v>
      </c>
      <c r="C16" s="237">
        <v>0</v>
      </c>
      <c r="D16" s="238">
        <v>0</v>
      </c>
      <c r="E16" s="237">
        <v>0</v>
      </c>
      <c r="F16" s="237">
        <v>0</v>
      </c>
      <c r="G16" s="238">
        <v>0</v>
      </c>
      <c r="H16" s="237">
        <v>0</v>
      </c>
      <c r="I16" s="238">
        <v>0</v>
      </c>
      <c r="J16" s="237">
        <v>0</v>
      </c>
      <c r="K16" s="237">
        <v>0</v>
      </c>
      <c r="L16" s="238">
        <v>0</v>
      </c>
      <c r="M16" s="237">
        <v>0</v>
      </c>
      <c r="N16" s="237">
        <v>0</v>
      </c>
      <c r="O16" s="238">
        <v>0</v>
      </c>
      <c r="P16" s="237">
        <v>0</v>
      </c>
      <c r="Q16" s="238">
        <v>0</v>
      </c>
      <c r="R16" s="237">
        <v>0</v>
      </c>
      <c r="S16" s="237">
        <v>0</v>
      </c>
      <c r="T16" s="238">
        <v>0</v>
      </c>
      <c r="U16" s="237">
        <v>0</v>
      </c>
      <c r="V16" s="237">
        <v>0</v>
      </c>
      <c r="W16" s="238">
        <v>0</v>
      </c>
      <c r="X16" s="237">
        <v>0</v>
      </c>
      <c r="Y16" s="238">
        <v>0</v>
      </c>
      <c r="Z16" s="237">
        <v>91100.914000000004</v>
      </c>
      <c r="AA16" s="237">
        <v>107781.023</v>
      </c>
      <c r="AB16" s="238">
        <v>-0.1547592381</v>
      </c>
      <c r="AC16" s="237">
        <v>188256.51</v>
      </c>
      <c r="AD16" s="237">
        <v>202672.791</v>
      </c>
      <c r="AE16" s="238">
        <v>-7.1130815999999999E-2</v>
      </c>
      <c r="AF16" s="237">
        <v>1374916.7039999999</v>
      </c>
      <c r="AG16" s="238">
        <v>-5.1332094100000003E-2</v>
      </c>
    </row>
    <row r="17" spans="1:33">
      <c r="A17" s="127" t="s">
        <v>4</v>
      </c>
      <c r="B17" s="237">
        <v>0</v>
      </c>
      <c r="C17" s="237">
        <v>1E-3</v>
      </c>
      <c r="D17" s="238">
        <v>-1</v>
      </c>
      <c r="E17" s="237">
        <v>0</v>
      </c>
      <c r="F17" s="237">
        <v>1E-3</v>
      </c>
      <c r="G17" s="238">
        <v>-1</v>
      </c>
      <c r="H17" s="237">
        <v>6.5000000000000002E-2</v>
      </c>
      <c r="I17" s="238">
        <v>-0.5038167939</v>
      </c>
      <c r="J17" s="237">
        <v>3.29</v>
      </c>
      <c r="K17" s="237">
        <v>4.125</v>
      </c>
      <c r="L17" s="238">
        <v>-0.20242424240000001</v>
      </c>
      <c r="M17" s="237">
        <v>5.9039999999999999</v>
      </c>
      <c r="N17" s="237">
        <v>7.6050000000000004</v>
      </c>
      <c r="O17" s="238">
        <v>-0.22366863910000001</v>
      </c>
      <c r="P17" s="237">
        <v>65.212999999999994</v>
      </c>
      <c r="Q17" s="238">
        <v>-5.1226467300000002E-2</v>
      </c>
      <c r="R17" s="237">
        <v>38467.845000000001</v>
      </c>
      <c r="S17" s="237">
        <v>29824.809000000001</v>
      </c>
      <c r="T17" s="238">
        <v>0.28979350710000001</v>
      </c>
      <c r="U17" s="237">
        <v>64999.067000000003</v>
      </c>
      <c r="V17" s="237">
        <v>57191.052000000003</v>
      </c>
      <c r="W17" s="238">
        <v>0.13652511589999999</v>
      </c>
      <c r="X17" s="237">
        <v>515362.38699999999</v>
      </c>
      <c r="Y17" s="238">
        <v>1.0261928700000001E-2</v>
      </c>
      <c r="Z17" s="237">
        <v>36396.42</v>
      </c>
      <c r="AA17" s="237">
        <v>35576.336000000003</v>
      </c>
      <c r="AB17" s="238">
        <v>2.3051390099999999E-2</v>
      </c>
      <c r="AC17" s="237">
        <v>70158.914999999994</v>
      </c>
      <c r="AD17" s="237">
        <v>67777.476999999999</v>
      </c>
      <c r="AE17" s="238">
        <v>3.5136126400000002E-2</v>
      </c>
      <c r="AF17" s="237">
        <v>462865.15600000002</v>
      </c>
      <c r="AG17" s="238">
        <v>9.6729260900000003E-2</v>
      </c>
    </row>
    <row r="18" spans="1:33">
      <c r="A18" s="127" t="s">
        <v>22</v>
      </c>
      <c r="B18" s="237">
        <v>0</v>
      </c>
      <c r="C18" s="237">
        <v>0</v>
      </c>
      <c r="D18" s="238">
        <v>0</v>
      </c>
      <c r="E18" s="237">
        <v>0</v>
      </c>
      <c r="F18" s="237">
        <v>0</v>
      </c>
      <c r="G18" s="238">
        <v>0</v>
      </c>
      <c r="H18" s="237">
        <v>0</v>
      </c>
      <c r="I18" s="238">
        <v>0</v>
      </c>
      <c r="J18" s="237">
        <v>0</v>
      </c>
      <c r="K18" s="237">
        <v>0</v>
      </c>
      <c r="L18" s="238">
        <v>0</v>
      </c>
      <c r="M18" s="237">
        <v>0</v>
      </c>
      <c r="N18" s="237">
        <v>0</v>
      </c>
      <c r="O18" s="238">
        <v>0</v>
      </c>
      <c r="P18" s="237">
        <v>0</v>
      </c>
      <c r="Q18" s="238">
        <v>0</v>
      </c>
      <c r="R18" s="237">
        <v>942.55899999999997</v>
      </c>
      <c r="S18" s="237">
        <v>257.28500000000003</v>
      </c>
      <c r="T18" s="238">
        <v>2.6634821306999998</v>
      </c>
      <c r="U18" s="237">
        <v>1922.4960000000001</v>
      </c>
      <c r="V18" s="237">
        <v>513.47</v>
      </c>
      <c r="W18" s="238">
        <v>2.7441252654000001</v>
      </c>
      <c r="X18" s="237">
        <v>6129.4660000000003</v>
      </c>
      <c r="Y18" s="238">
        <v>1.5779914560999999</v>
      </c>
      <c r="Z18" s="237">
        <v>823.15300000000002</v>
      </c>
      <c r="AA18" s="237">
        <v>1203.2909999999999</v>
      </c>
      <c r="AB18" s="238">
        <v>-0.315915269</v>
      </c>
      <c r="AC18" s="237">
        <v>1821.393</v>
      </c>
      <c r="AD18" s="237">
        <v>2372.846</v>
      </c>
      <c r="AE18" s="238">
        <v>-0.23240151279999999</v>
      </c>
      <c r="AF18" s="237">
        <v>12294.700999999999</v>
      </c>
      <c r="AG18" s="238">
        <v>0.15793049100000001</v>
      </c>
    </row>
    <row r="19" spans="1:33">
      <c r="A19" s="127" t="s">
        <v>23</v>
      </c>
      <c r="B19" s="237">
        <v>0</v>
      </c>
      <c r="C19" s="237">
        <v>0</v>
      </c>
      <c r="D19" s="238">
        <v>0</v>
      </c>
      <c r="E19" s="237">
        <v>0</v>
      </c>
      <c r="F19" s="237">
        <v>0</v>
      </c>
      <c r="G19" s="238">
        <v>0</v>
      </c>
      <c r="H19" s="237">
        <v>0</v>
      </c>
      <c r="I19" s="238">
        <v>0</v>
      </c>
      <c r="J19" s="237">
        <v>0</v>
      </c>
      <c r="K19" s="237">
        <v>0</v>
      </c>
      <c r="L19" s="238">
        <v>0</v>
      </c>
      <c r="M19" s="237">
        <v>0</v>
      </c>
      <c r="N19" s="237">
        <v>0</v>
      </c>
      <c r="O19" s="238">
        <v>0</v>
      </c>
      <c r="P19" s="237">
        <v>0</v>
      </c>
      <c r="Q19" s="238">
        <v>0</v>
      </c>
      <c r="R19" s="237">
        <v>1377.5309999999999</v>
      </c>
      <c r="S19" s="237">
        <v>3272.4650000000001</v>
      </c>
      <c r="T19" s="238">
        <v>-0.57905401590000005</v>
      </c>
      <c r="U19" s="237">
        <v>4802.7169999999996</v>
      </c>
      <c r="V19" s="237">
        <v>6958.7740000000003</v>
      </c>
      <c r="W19" s="238">
        <v>-0.30983288149999999</v>
      </c>
      <c r="X19" s="237">
        <v>35660.502999999997</v>
      </c>
      <c r="Y19" s="238">
        <v>-8.4943807999999996E-3</v>
      </c>
      <c r="Z19" s="237">
        <v>0</v>
      </c>
      <c r="AA19" s="237">
        <v>0</v>
      </c>
      <c r="AB19" s="238">
        <v>0</v>
      </c>
      <c r="AC19" s="237">
        <v>0</v>
      </c>
      <c r="AD19" s="237">
        <v>0</v>
      </c>
      <c r="AE19" s="238">
        <v>0</v>
      </c>
      <c r="AF19" s="237">
        <v>0</v>
      </c>
      <c r="AG19" s="238">
        <v>0</v>
      </c>
    </row>
    <row r="20" spans="1:33">
      <c r="A20" s="127" t="s">
        <v>46</v>
      </c>
      <c r="B20" s="237">
        <v>0</v>
      </c>
      <c r="C20" s="237">
        <v>0</v>
      </c>
      <c r="D20" s="238">
        <v>0</v>
      </c>
      <c r="E20" s="237">
        <v>0</v>
      </c>
      <c r="F20" s="237">
        <v>0</v>
      </c>
      <c r="G20" s="238">
        <v>0</v>
      </c>
      <c r="H20" s="237">
        <v>0</v>
      </c>
      <c r="I20" s="238">
        <v>0</v>
      </c>
      <c r="J20" s="237">
        <v>427.04</v>
      </c>
      <c r="K20" s="237">
        <v>506.63900000000001</v>
      </c>
      <c r="L20" s="238">
        <v>-0.15711186860000001</v>
      </c>
      <c r="M20" s="237">
        <v>958.82050000000004</v>
      </c>
      <c r="N20" s="237">
        <v>1099.894</v>
      </c>
      <c r="O20" s="238">
        <v>-0.1282609961</v>
      </c>
      <c r="P20" s="237">
        <v>6030.1850000000004</v>
      </c>
      <c r="Q20" s="238">
        <v>3.2781411699999999E-2</v>
      </c>
      <c r="R20" s="237">
        <v>4819.8525</v>
      </c>
      <c r="S20" s="237">
        <v>8892.5329999999994</v>
      </c>
      <c r="T20" s="238">
        <v>-0.45798879799999997</v>
      </c>
      <c r="U20" s="237">
        <v>13191.603499999999</v>
      </c>
      <c r="V20" s="237">
        <v>19026.865000000002</v>
      </c>
      <c r="W20" s="238">
        <v>-0.3066853893</v>
      </c>
      <c r="X20" s="237">
        <v>130705.77899999999</v>
      </c>
      <c r="Y20" s="238">
        <v>-0.1201651849</v>
      </c>
      <c r="Z20" s="237">
        <v>0</v>
      </c>
      <c r="AA20" s="237">
        <v>0</v>
      </c>
      <c r="AB20" s="238">
        <v>0</v>
      </c>
      <c r="AC20" s="237">
        <v>0</v>
      </c>
      <c r="AD20" s="237">
        <v>0</v>
      </c>
      <c r="AE20" s="238">
        <v>0</v>
      </c>
      <c r="AF20" s="237">
        <v>0</v>
      </c>
      <c r="AG20" s="238">
        <v>0</v>
      </c>
    </row>
    <row r="21" spans="1:33">
      <c r="A21" s="127" t="s">
        <v>47</v>
      </c>
      <c r="B21" s="237">
        <v>0</v>
      </c>
      <c r="C21" s="237">
        <v>0</v>
      </c>
      <c r="D21" s="238">
        <v>0</v>
      </c>
      <c r="E21" s="237">
        <v>0</v>
      </c>
      <c r="F21" s="237">
        <v>0</v>
      </c>
      <c r="G21" s="238">
        <v>0</v>
      </c>
      <c r="H21" s="237">
        <v>0</v>
      </c>
      <c r="I21" s="238">
        <v>0</v>
      </c>
      <c r="J21" s="237">
        <v>427.04</v>
      </c>
      <c r="K21" s="237">
        <v>506.63900000000001</v>
      </c>
      <c r="L21" s="238">
        <v>-0.15711186860000001</v>
      </c>
      <c r="M21" s="237">
        <v>958.82050000000004</v>
      </c>
      <c r="N21" s="237">
        <v>1099.894</v>
      </c>
      <c r="O21" s="238">
        <v>-0.1282609961</v>
      </c>
      <c r="P21" s="237">
        <v>6030.1850000000004</v>
      </c>
      <c r="Q21" s="238">
        <v>3.2781411699999999E-2</v>
      </c>
      <c r="R21" s="237">
        <v>4819.8525</v>
      </c>
      <c r="S21" s="237">
        <v>8892.5329999999994</v>
      </c>
      <c r="T21" s="238">
        <v>-0.45798879799999997</v>
      </c>
      <c r="U21" s="237">
        <v>13191.603499999999</v>
      </c>
      <c r="V21" s="237">
        <v>19026.865000000002</v>
      </c>
      <c r="W21" s="238">
        <v>-0.3066853893</v>
      </c>
      <c r="X21" s="237">
        <v>130705.77899999999</v>
      </c>
      <c r="Y21" s="238">
        <v>-0.1201651849</v>
      </c>
      <c r="Z21" s="237">
        <v>0</v>
      </c>
      <c r="AA21" s="237">
        <v>0</v>
      </c>
      <c r="AB21" s="238">
        <v>0</v>
      </c>
      <c r="AC21" s="237">
        <v>0</v>
      </c>
      <c r="AD21" s="237">
        <v>0</v>
      </c>
      <c r="AE21" s="238">
        <v>0</v>
      </c>
      <c r="AF21" s="237">
        <v>0</v>
      </c>
      <c r="AG21" s="238">
        <v>0</v>
      </c>
    </row>
    <row r="22" spans="1:33">
      <c r="A22" s="131" t="s">
        <v>2</v>
      </c>
      <c r="B22" s="239">
        <v>15355.087</v>
      </c>
      <c r="C22" s="239">
        <v>15508.661</v>
      </c>
      <c r="D22" s="240">
        <v>-9.9024668000000007E-3</v>
      </c>
      <c r="E22" s="239">
        <v>34529.031000000003</v>
      </c>
      <c r="F22" s="239">
        <v>32601.703000000001</v>
      </c>
      <c r="G22" s="240">
        <v>5.9117402499999999E-2</v>
      </c>
      <c r="H22" s="239">
        <v>208087.26</v>
      </c>
      <c r="I22" s="240">
        <v>4.73518385E-2</v>
      </c>
      <c r="J22" s="239">
        <v>16862.589</v>
      </c>
      <c r="K22" s="239">
        <v>16301.544</v>
      </c>
      <c r="L22" s="240">
        <v>3.44166786E-2</v>
      </c>
      <c r="M22" s="239">
        <v>36462.559000000001</v>
      </c>
      <c r="N22" s="239">
        <v>34907.366999999998</v>
      </c>
      <c r="O22" s="240">
        <v>4.4551970900000001E-2</v>
      </c>
      <c r="P22" s="239">
        <v>228899.682</v>
      </c>
      <c r="Q22" s="240">
        <v>5.1861208999999998E-2</v>
      </c>
      <c r="R22" s="239">
        <v>297936.17700000003</v>
      </c>
      <c r="S22" s="239">
        <v>329611.92</v>
      </c>
      <c r="T22" s="240">
        <v>-9.6100113700000003E-2</v>
      </c>
      <c r="U22" s="239">
        <v>660490.86800000002</v>
      </c>
      <c r="V22" s="239">
        <v>702997.05599999998</v>
      </c>
      <c r="W22" s="240">
        <v>-6.0464247499999998E-2</v>
      </c>
      <c r="X22" s="239">
        <v>4734958.7470000004</v>
      </c>
      <c r="Y22" s="240">
        <v>3.7122275400000002E-2</v>
      </c>
      <c r="Z22" s="239">
        <v>678140.41299999994</v>
      </c>
      <c r="AA22" s="239">
        <v>676886.31099999999</v>
      </c>
      <c r="AB22" s="240">
        <v>1.8527513E-3</v>
      </c>
      <c r="AC22" s="239">
        <v>1448089.5290000001</v>
      </c>
      <c r="AD22" s="239">
        <v>1433608.8230000001</v>
      </c>
      <c r="AE22" s="240">
        <v>1.0100876700000001E-2</v>
      </c>
      <c r="AF22" s="239">
        <v>9012817.8049999997</v>
      </c>
      <c r="AG22" s="240">
        <v>1.4589056099999999E-2</v>
      </c>
    </row>
    <row r="23" spans="1:33">
      <c r="A23" s="127" t="s">
        <v>95</v>
      </c>
      <c r="B23" s="237">
        <v>0</v>
      </c>
      <c r="C23" s="237">
        <v>0</v>
      </c>
      <c r="D23" s="238">
        <v>0</v>
      </c>
      <c r="E23" s="237">
        <v>0</v>
      </c>
      <c r="F23" s="237">
        <v>0</v>
      </c>
      <c r="G23" s="238">
        <v>0</v>
      </c>
      <c r="H23" s="237">
        <v>0</v>
      </c>
      <c r="I23" s="238">
        <v>0</v>
      </c>
      <c r="J23" s="237">
        <v>0</v>
      </c>
      <c r="K23" s="237">
        <v>0</v>
      </c>
      <c r="L23" s="238">
        <v>0</v>
      </c>
      <c r="M23" s="237">
        <v>0</v>
      </c>
      <c r="N23" s="237">
        <v>0</v>
      </c>
      <c r="O23" s="238">
        <v>0</v>
      </c>
      <c r="P23" s="237">
        <v>0</v>
      </c>
      <c r="Q23" s="238">
        <v>0</v>
      </c>
      <c r="R23" s="237">
        <v>0</v>
      </c>
      <c r="S23" s="237">
        <v>9.2089999999999996</v>
      </c>
      <c r="T23" s="238">
        <v>-1</v>
      </c>
      <c r="U23" s="237">
        <v>0</v>
      </c>
      <c r="V23" s="237">
        <v>14.53</v>
      </c>
      <c r="W23" s="238">
        <v>-1</v>
      </c>
      <c r="X23" s="237">
        <v>74.960999999999999</v>
      </c>
      <c r="Y23" s="238">
        <v>-0.51609029930000005</v>
      </c>
      <c r="Z23" s="237">
        <v>0</v>
      </c>
      <c r="AA23" s="237">
        <v>0</v>
      </c>
      <c r="AB23" s="238">
        <v>0</v>
      </c>
      <c r="AC23" s="237">
        <v>0</v>
      </c>
      <c r="AD23" s="237">
        <v>0</v>
      </c>
      <c r="AE23" s="238">
        <v>0</v>
      </c>
      <c r="AF23" s="237">
        <v>0</v>
      </c>
      <c r="AG23" s="238">
        <v>0</v>
      </c>
    </row>
    <row r="24" spans="1:33">
      <c r="A24" s="127" t="s">
        <v>96</v>
      </c>
      <c r="B24" s="237">
        <v>0</v>
      </c>
      <c r="C24" s="237">
        <v>0</v>
      </c>
      <c r="D24" s="238">
        <v>0</v>
      </c>
      <c r="E24" s="237">
        <v>0</v>
      </c>
      <c r="F24" s="237">
        <v>0</v>
      </c>
      <c r="G24" s="238">
        <v>0</v>
      </c>
      <c r="H24" s="237">
        <v>0</v>
      </c>
      <c r="I24" s="238">
        <v>0</v>
      </c>
      <c r="J24" s="237">
        <v>0</v>
      </c>
      <c r="K24" s="237">
        <v>0</v>
      </c>
      <c r="L24" s="238">
        <v>0</v>
      </c>
      <c r="M24" s="237">
        <v>0</v>
      </c>
      <c r="N24" s="237">
        <v>0</v>
      </c>
      <c r="O24" s="238">
        <v>0</v>
      </c>
      <c r="P24" s="237">
        <v>0</v>
      </c>
      <c r="Q24" s="238">
        <v>0</v>
      </c>
      <c r="R24" s="237">
        <v>0</v>
      </c>
      <c r="S24" s="237">
        <v>-19.649999999999999</v>
      </c>
      <c r="T24" s="238">
        <v>-1</v>
      </c>
      <c r="U24" s="237">
        <v>-0.38700000000000001</v>
      </c>
      <c r="V24" s="237">
        <v>-39.673999999999999</v>
      </c>
      <c r="W24" s="238">
        <v>-0.99024550079999996</v>
      </c>
      <c r="X24" s="237">
        <v>-219.589</v>
      </c>
      <c r="Y24" s="238">
        <v>-0.48679170319999998</v>
      </c>
      <c r="Z24" s="237">
        <v>0</v>
      </c>
      <c r="AA24" s="237">
        <v>0</v>
      </c>
      <c r="AB24" s="238">
        <v>0</v>
      </c>
      <c r="AC24" s="237">
        <v>0</v>
      </c>
      <c r="AD24" s="237">
        <v>0</v>
      </c>
      <c r="AE24" s="238">
        <v>0</v>
      </c>
      <c r="AF24" s="237">
        <v>0</v>
      </c>
      <c r="AG24" s="238">
        <v>0</v>
      </c>
    </row>
    <row r="25" spans="1:33">
      <c r="A25" s="127" t="s">
        <v>21</v>
      </c>
      <c r="B25" s="237">
        <v>0</v>
      </c>
      <c r="C25" s="237">
        <v>0</v>
      </c>
      <c r="D25" s="238">
        <v>0</v>
      </c>
      <c r="E25" s="237">
        <v>0</v>
      </c>
      <c r="F25" s="237">
        <v>0</v>
      </c>
      <c r="G25" s="238">
        <v>0</v>
      </c>
      <c r="H25" s="237">
        <v>0</v>
      </c>
      <c r="I25" s="238">
        <v>0</v>
      </c>
      <c r="J25" s="237">
        <v>0</v>
      </c>
      <c r="K25" s="237">
        <v>0</v>
      </c>
      <c r="L25" s="238">
        <v>0</v>
      </c>
      <c r="M25" s="237">
        <v>0</v>
      </c>
      <c r="N25" s="237">
        <v>0</v>
      </c>
      <c r="O25" s="238">
        <v>0</v>
      </c>
      <c r="P25" s="237">
        <v>0</v>
      </c>
      <c r="Q25" s="238">
        <v>0</v>
      </c>
      <c r="R25" s="237">
        <v>102627.17200000001</v>
      </c>
      <c r="S25" s="237">
        <v>90795.297000000006</v>
      </c>
      <c r="T25" s="238">
        <v>0.13031374300000001</v>
      </c>
      <c r="U25" s="237">
        <v>241163.43799999999</v>
      </c>
      <c r="V25" s="237">
        <v>176238.80600000001</v>
      </c>
      <c r="W25" s="238">
        <v>0.36839010360000002</v>
      </c>
      <c r="X25" s="237">
        <v>1600762.9469999999</v>
      </c>
      <c r="Y25" s="238">
        <v>5.41444326E-2</v>
      </c>
      <c r="Z25" s="237">
        <v>0</v>
      </c>
      <c r="AA25" s="237">
        <v>0</v>
      </c>
      <c r="AB25" s="238">
        <v>0</v>
      </c>
      <c r="AC25" s="237">
        <v>0</v>
      </c>
      <c r="AD25" s="237">
        <v>0</v>
      </c>
      <c r="AE25" s="238">
        <v>0</v>
      </c>
      <c r="AF25" s="237">
        <v>0</v>
      </c>
      <c r="AG25" s="238">
        <v>0</v>
      </c>
    </row>
    <row r="26" spans="1:33">
      <c r="A26" s="131" t="s">
        <v>70</v>
      </c>
      <c r="B26" s="239">
        <v>15355.087</v>
      </c>
      <c r="C26" s="239">
        <v>15508.661</v>
      </c>
      <c r="D26" s="240">
        <v>-9.9024668000000007E-3</v>
      </c>
      <c r="E26" s="239">
        <v>34529.031000000003</v>
      </c>
      <c r="F26" s="239">
        <v>32601.703000000001</v>
      </c>
      <c r="G26" s="240">
        <v>5.9117402499999999E-2</v>
      </c>
      <c r="H26" s="239">
        <v>208087.26</v>
      </c>
      <c r="I26" s="240">
        <v>4.73518385E-2</v>
      </c>
      <c r="J26" s="239">
        <v>16862.589</v>
      </c>
      <c r="K26" s="239">
        <v>16301.544</v>
      </c>
      <c r="L26" s="240">
        <v>3.44166786E-2</v>
      </c>
      <c r="M26" s="239">
        <v>36462.559000000001</v>
      </c>
      <c r="N26" s="239">
        <v>34907.366999999998</v>
      </c>
      <c r="O26" s="240">
        <v>4.4551970900000001E-2</v>
      </c>
      <c r="P26" s="239">
        <v>228899.682</v>
      </c>
      <c r="Q26" s="240">
        <v>5.1861208999999998E-2</v>
      </c>
      <c r="R26" s="239">
        <v>400563.34899999999</v>
      </c>
      <c r="S26" s="239">
        <v>420396.77600000001</v>
      </c>
      <c r="T26" s="240">
        <v>-4.7177876100000002E-2</v>
      </c>
      <c r="U26" s="239">
        <v>901653.91899999999</v>
      </c>
      <c r="V26" s="239">
        <v>879210.71799999999</v>
      </c>
      <c r="W26" s="240">
        <v>2.5526532500000001E-2</v>
      </c>
      <c r="X26" s="239">
        <v>6335577.0659999996</v>
      </c>
      <c r="Y26" s="240">
        <v>4.1393876199999999E-2</v>
      </c>
      <c r="Z26" s="239">
        <v>678140.41299999994</v>
      </c>
      <c r="AA26" s="239">
        <v>676886.31099999999</v>
      </c>
      <c r="AB26" s="240">
        <v>1.8527513E-3</v>
      </c>
      <c r="AC26" s="239">
        <v>1448089.5290000001</v>
      </c>
      <c r="AD26" s="239">
        <v>1433608.8230000001</v>
      </c>
      <c r="AE26" s="240">
        <v>1.0100876700000001E-2</v>
      </c>
      <c r="AF26" s="239">
        <v>9012817.8049999997</v>
      </c>
      <c r="AG26" s="240">
        <v>1.4589056099999999E-2</v>
      </c>
    </row>
    <row r="27" spans="1:33" ht="15">
      <c r="A27" s="225" t="s">
        <v>137</v>
      </c>
      <c r="B27" s="226">
        <f>SUM(B26,J26,R26,Z26)</f>
        <v>1110921.4379999998</v>
      </c>
      <c r="C27" s="226">
        <f>SUM(C26,K26,S26,AA26)</f>
        <v>1129093.2919999999</v>
      </c>
      <c r="D27" s="227">
        <f>((B27/C27)-1)*100</f>
        <v>-1.6094200655298985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68" t="str">
        <f>A2</f>
        <v>Febrero 2026</v>
      </c>
      <c r="C29" s="269"/>
    </row>
    <row r="30" spans="1:33" ht="14.5">
      <c r="A30" s="128" t="s">
        <v>61</v>
      </c>
      <c r="B30" s="282" t="s">
        <v>64</v>
      </c>
      <c r="C30" s="283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591.6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676.53499999999997</v>
      </c>
      <c r="D41" s="156"/>
    </row>
    <row r="42" spans="1:6">
      <c r="A42" s="127" t="s">
        <v>4</v>
      </c>
      <c r="B42" s="157">
        <v>375.67309499999999</v>
      </c>
      <c r="C42" s="157">
        <v>332.22493500000002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>
      <c r="A47" s="127" t="s">
        <v>121</v>
      </c>
      <c r="B47" s="99">
        <v>1.2</v>
      </c>
      <c r="C47" s="99">
        <v>5.08</v>
      </c>
    </row>
    <row r="48" spans="1:6" ht="15">
      <c r="A48" s="131" t="s">
        <v>2</v>
      </c>
      <c r="B48" s="158">
        <f>SUM(B33:B47)</f>
        <v>2268.7695950000002</v>
      </c>
      <c r="C48" s="158">
        <f>SUM(C33:C47)</f>
        <v>3429.3589350000002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113</v>
      </c>
      <c r="L51" s="176" t="s">
        <v>114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10.63693923802149</v>
      </c>
      <c r="D52" s="155"/>
      <c r="F52" s="102" t="s">
        <v>10</v>
      </c>
      <c r="G52" s="103">
        <f>C35</f>
        <v>487.64</v>
      </c>
      <c r="H52" s="104">
        <f>G52/$G$62*100</f>
        <v>14.240662319175234</v>
      </c>
      <c r="J52" s="174" t="s">
        <v>111</v>
      </c>
      <c r="K52" s="177">
        <f>SUM(C52:C58)</f>
        <v>81.277461298822885</v>
      </c>
      <c r="L52" s="177">
        <f>SUM(H52:H56)</f>
        <v>69.930926932504704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6.1475511184916911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15.207581213006527</v>
      </c>
      <c r="J53" s="178" t="s">
        <v>112</v>
      </c>
      <c r="K53" s="179">
        <f>SUM(C59:C62)</f>
        <v>18.722538701177108</v>
      </c>
      <c r="L53" s="179">
        <f>SUM(H57:H61)</f>
        <v>30.06907306749531</v>
      </c>
    </row>
    <row r="54" spans="1:12">
      <c r="A54" s="102" t="s">
        <v>9</v>
      </c>
      <c r="B54" s="103">
        <f t="shared" si="1"/>
        <v>591.6</v>
      </c>
      <c r="C54" s="104">
        <f t="shared" si="0"/>
        <v>26.089607185794005</v>
      </c>
      <c r="D54" s="155"/>
      <c r="F54" s="102" t="s">
        <v>8</v>
      </c>
      <c r="G54" s="103">
        <f>C37</f>
        <v>482.64</v>
      </c>
      <c r="H54" s="104">
        <f t="shared" si="2"/>
        <v>14.094646176947615</v>
      </c>
    </row>
    <row r="55" spans="1:12">
      <c r="A55" s="102" t="s">
        <v>25</v>
      </c>
      <c r="B55" s="103">
        <f>B38</f>
        <v>822.9</v>
      </c>
      <c r="C55" s="104">
        <f t="shared" si="0"/>
        <v>36.289955634195209</v>
      </c>
      <c r="D55" s="155"/>
      <c r="F55" s="102" t="s">
        <v>25</v>
      </c>
      <c r="G55" s="103">
        <f>C38</f>
        <v>865.4</v>
      </c>
      <c r="H55" s="104">
        <f t="shared" si="2"/>
        <v>25.27247389675631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1.1155633266190099</v>
      </c>
    </row>
    <row r="57" spans="1:12">
      <c r="A57" s="102" t="s">
        <v>23</v>
      </c>
      <c r="B57" s="103">
        <f>B44</f>
        <v>10.523</v>
      </c>
      <c r="C57" s="104">
        <f t="shared" si="0"/>
        <v>0.46406513931053128</v>
      </c>
      <c r="D57" s="155"/>
      <c r="F57" s="102" t="s">
        <v>12</v>
      </c>
      <c r="G57" s="104">
        <f>C33</f>
        <v>0.76300000000000001</v>
      </c>
      <c r="H57" s="104">
        <f t="shared" si="2"/>
        <v>2.2282063303934674E-2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1.6493429830099655</v>
      </c>
      <c r="D58" s="155"/>
      <c r="F58" s="102" t="s">
        <v>6</v>
      </c>
      <c r="G58" s="103">
        <f>C40</f>
        <v>11.32</v>
      </c>
      <c r="H58" s="104">
        <f t="shared" si="2"/>
        <v>0.33058054600332965</v>
      </c>
    </row>
    <row r="59" spans="1:12">
      <c r="A59" s="102" t="s">
        <v>46</v>
      </c>
      <c r="B59" s="103">
        <f>B45</f>
        <v>37.4</v>
      </c>
      <c r="C59" s="104">
        <f t="shared" si="3"/>
        <v>1.6493429830099655</v>
      </c>
      <c r="D59" s="155"/>
      <c r="F59" s="102" t="s">
        <v>5</v>
      </c>
      <c r="G59" s="103">
        <f>C41</f>
        <v>676.53499999999997</v>
      </c>
      <c r="H59" s="104">
        <f t="shared" si="2"/>
        <v>19.757006156392457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0.15688603374486507</v>
      </c>
      <c r="D60" s="155"/>
      <c r="F60" s="102" t="s">
        <v>4</v>
      </c>
      <c r="G60" s="103">
        <f>C42</f>
        <v>332.22493500000002</v>
      </c>
      <c r="H60" s="104">
        <f t="shared" si="2"/>
        <v>9.7020406721043013</v>
      </c>
    </row>
    <row r="61" spans="1:12">
      <c r="A61" s="102" t="s">
        <v>4</v>
      </c>
      <c r="B61" s="103">
        <f>B42</f>
        <v>375.67309499999999</v>
      </c>
      <c r="C61" s="104">
        <f t="shared" si="3"/>
        <v>16.567213453045088</v>
      </c>
      <c r="D61" s="155"/>
      <c r="F61" s="102" t="s">
        <v>22</v>
      </c>
      <c r="G61" s="103">
        <f>C43</f>
        <v>8.8059999999999992</v>
      </c>
      <c r="H61" s="104">
        <f t="shared" si="2"/>
        <v>0.2571636296912827</v>
      </c>
    </row>
    <row r="62" spans="1:12">
      <c r="A62" s="102" t="s">
        <v>22</v>
      </c>
      <c r="B62" s="103">
        <f>B43</f>
        <v>7.9160000000000004</v>
      </c>
      <c r="C62" s="104">
        <f>B62/$B$63*100</f>
        <v>0.34909623137718959</v>
      </c>
      <c r="D62" s="155"/>
      <c r="F62" s="105" t="s">
        <v>20</v>
      </c>
      <c r="G62" s="106">
        <f>SUM(G52:G61)</f>
        <v>3424.2789349999998</v>
      </c>
      <c r="H62" s="107">
        <f>SUM(H52:H61)</f>
        <v>100</v>
      </c>
    </row>
    <row r="63" spans="1:12">
      <c r="A63" s="105" t="s">
        <v>20</v>
      </c>
      <c r="B63" s="106">
        <f>SUM(B52:B62)</f>
        <v>2267.5695949999999</v>
      </c>
      <c r="C63" s="107">
        <f>SUM(C52:C62)</f>
        <v>99.999999999999986</v>
      </c>
    </row>
    <row r="66" spans="1:15">
      <c r="A66" s="97" t="s">
        <v>103</v>
      </c>
      <c r="B66" s="98"/>
      <c r="F66" s="97" t="s">
        <v>104</v>
      </c>
      <c r="G66" s="98"/>
    </row>
    <row r="67" spans="1:15">
      <c r="A67" s="100"/>
      <c r="B67" s="101" t="s">
        <v>106</v>
      </c>
      <c r="C67" s="101" t="s">
        <v>105</v>
      </c>
      <c r="D67" s="101" t="s">
        <v>93</v>
      </c>
      <c r="F67" s="100"/>
      <c r="G67" s="101" t="s">
        <v>26</v>
      </c>
      <c r="H67" s="101" t="s">
        <v>93</v>
      </c>
      <c r="J67" s="175"/>
      <c r="K67" s="176" t="s">
        <v>113</v>
      </c>
      <c r="L67" s="176" t="s">
        <v>114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21.096684441368048</v>
      </c>
      <c r="H68" s="104"/>
      <c r="J68" s="174" t="s">
        <v>111</v>
      </c>
      <c r="K68" s="177">
        <f>SUM(C68:C74)</f>
        <v>85.154452559146591</v>
      </c>
      <c r="L68" s="177">
        <f>SUM(G68:G72)</f>
        <v>80.892811795895739</v>
      </c>
    </row>
    <row r="69" spans="1:15">
      <c r="A69" s="102" t="s">
        <v>10</v>
      </c>
      <c r="B69" s="104">
        <f t="shared" si="4"/>
        <v>1.5068757576220484</v>
      </c>
      <c r="C69" s="104">
        <f>(D69/SUM($D$68:$D$78))*100</f>
        <v>2.025934567858807</v>
      </c>
      <c r="D69" s="103">
        <f>R10</f>
        <v>6035.9920000000002</v>
      </c>
      <c r="F69" s="102" t="s">
        <v>9</v>
      </c>
      <c r="G69" s="104">
        <f>Z11/Z$22*100</f>
        <v>3.768395970820869</v>
      </c>
      <c r="H69" s="104"/>
      <c r="J69" s="178" t="s">
        <v>112</v>
      </c>
      <c r="K69" s="179">
        <f>SUM(C75:C78)</f>
        <v>14.845547440853414</v>
      </c>
      <c r="L69" s="179">
        <f>SUM(G73:G77)</f>
        <v>19.107188204104272</v>
      </c>
    </row>
    <row r="70" spans="1:15">
      <c r="A70" s="102" t="s">
        <v>9</v>
      </c>
      <c r="B70" s="104">
        <f t="shared" si="4"/>
        <v>5.428245508302858</v>
      </c>
      <c r="C70" s="104">
        <f>(D70/SUM($D$68:$D$78))*100</f>
        <v>7.2980603493479066</v>
      </c>
      <c r="D70" s="103">
        <f>R11</f>
        <v>21743.562000000002</v>
      </c>
      <c r="F70" s="102" t="s">
        <v>8</v>
      </c>
      <c r="G70" s="104">
        <f>Z12/Z$22*100</f>
        <v>13.697790637349911</v>
      </c>
      <c r="H70" s="104"/>
    </row>
    <row r="71" spans="1:15">
      <c r="A71" s="102" t="s">
        <v>25</v>
      </c>
      <c r="B71" s="104">
        <f t="shared" si="4"/>
        <v>54.854989491312644</v>
      </c>
      <c r="C71" s="104">
        <f>(D71/SUM($D$68:$D$78))*100</f>
        <v>73.750353250991736</v>
      </c>
      <c r="D71" s="103">
        <f>R13</f>
        <v>219728.98300000001</v>
      </c>
      <c r="F71" s="102" t="s">
        <v>25</v>
      </c>
      <c r="G71" s="104">
        <f>Z13/Z$22*100</f>
        <v>42.329940746356911</v>
      </c>
      <c r="H71" s="104"/>
      <c r="J71" s="215" t="s">
        <v>129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4"/>
      <c r="J72" s="101"/>
      <c r="K72" s="101" t="s">
        <v>105</v>
      </c>
      <c r="L72" s="101" t="s">
        <v>93</v>
      </c>
    </row>
    <row r="73" spans="1:15">
      <c r="A73" s="102" t="s">
        <v>23</v>
      </c>
      <c r="B73" s="104">
        <f t="shared" si="4"/>
        <v>0.34389841293243223</v>
      </c>
      <c r="C73" s="104">
        <f t="shared" ref="C73:C77" si="5">(D73/SUM($D$68:$D$78))*100</f>
        <v>0.46235774851873723</v>
      </c>
      <c r="D73" s="103">
        <f>R19</f>
        <v>1377.5309999999999</v>
      </c>
      <c r="F73" s="102" t="s">
        <v>12</v>
      </c>
      <c r="G73" s="104">
        <f>Z8/Z$22*100</f>
        <v>0</v>
      </c>
      <c r="H73" s="104"/>
      <c r="J73" s="214" t="s">
        <v>128</v>
      </c>
      <c r="K73" s="219">
        <f>IF(L73=0,0,L73/L73)</f>
        <v>0</v>
      </c>
      <c r="L73" s="217">
        <f>R23</f>
        <v>0</v>
      </c>
      <c r="M73" s="216" t="str">
        <f>CONCATENATE(J73," ",TEXT(L73,"0,0")," MWh")</f>
        <v>Entrega baterías 0,0 MWh</v>
      </c>
      <c r="N73" s="218">
        <f>1-K73</f>
        <v>1</v>
      </c>
      <c r="O73" s="224">
        <f>1-N73</f>
        <v>0</v>
      </c>
    </row>
    <row r="74" spans="1:15">
      <c r="A74" s="102" t="s">
        <v>47</v>
      </c>
      <c r="B74" s="104">
        <f t="shared" si="4"/>
        <v>1.2032684747700166</v>
      </c>
      <c r="C74" s="104">
        <f t="shared" si="5"/>
        <v>1.6177466424293951</v>
      </c>
      <c r="D74" s="103">
        <f>R21</f>
        <v>4819.8525</v>
      </c>
      <c r="F74" s="102" t="s">
        <v>6</v>
      </c>
      <c r="G74" s="104">
        <f>Z15/Z$22*100</f>
        <v>0.18478149598201279</v>
      </c>
      <c r="H74" s="104"/>
      <c r="J74" s="214" t="s">
        <v>133</v>
      </c>
      <c r="K74" s="219">
        <f>IF(L74=0,0,L74/L74)</f>
        <v>0</v>
      </c>
      <c r="L74" s="217">
        <f>R24</f>
        <v>0</v>
      </c>
      <c r="M74" s="216" t="str">
        <f>CONCATENATE(J74," ",TEXT(L74,"0,0")," MWh")</f>
        <v>Carga baterías 0,0 MWh</v>
      </c>
      <c r="N74" s="218">
        <f>1-K74</f>
        <v>1</v>
      </c>
      <c r="O74" s="224">
        <f>1-N74</f>
        <v>0</v>
      </c>
    </row>
    <row r="75" spans="1:15">
      <c r="A75" s="102" t="s">
        <v>46</v>
      </c>
      <c r="B75" s="104">
        <f t="shared" si="4"/>
        <v>1.2032684747700166</v>
      </c>
      <c r="C75" s="104">
        <f t="shared" si="5"/>
        <v>1.6177466424293951</v>
      </c>
      <c r="D75" s="103">
        <f>R20</f>
        <v>4819.8525</v>
      </c>
      <c r="F75" s="102" t="s">
        <v>5</v>
      </c>
      <c r="G75" s="104">
        <f>Z16/Z$22*100</f>
        <v>13.433930828127775</v>
      </c>
      <c r="H75" s="104"/>
      <c r="L75" s="223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5.3670920213982294</v>
      </c>
      <c r="H76" s="104"/>
    </row>
    <row r="77" spans="1:15">
      <c r="A77" s="102" t="s">
        <v>4</v>
      </c>
      <c r="B77" s="104">
        <f t="shared" si="4"/>
        <v>9.6034360347831011</v>
      </c>
      <c r="C77" s="104">
        <f t="shared" si="5"/>
        <v>12.9114380762159</v>
      </c>
      <c r="D77" s="103">
        <f>R17</f>
        <v>38467.845000000001</v>
      </c>
      <c r="F77" s="102" t="s">
        <v>22</v>
      </c>
      <c r="G77" s="104">
        <f>Z18/Z$22*100</f>
        <v>0.12138385859625801</v>
      </c>
      <c r="H77" s="104"/>
    </row>
    <row r="78" spans="1:15">
      <c r="A78" s="102" t="s">
        <v>22</v>
      </c>
      <c r="B78" s="104">
        <f t="shared" si="4"/>
        <v>0.23530834819338398</v>
      </c>
      <c r="C78" s="104">
        <f>(D78/SUM($D$68:$D$78))*100</f>
        <v>0.31636272220811906</v>
      </c>
      <c r="D78" s="103">
        <f>R18</f>
        <v>942.55899999999997</v>
      </c>
      <c r="F78" s="105" t="s">
        <v>20</v>
      </c>
      <c r="G78" s="107">
        <f>SUM(G68:G77)</f>
        <v>100.00000000000001</v>
      </c>
      <c r="H78" s="107"/>
    </row>
    <row r="79" spans="1:15">
      <c r="A79" s="102" t="s">
        <v>21</v>
      </c>
      <c r="B79" s="104">
        <f t="shared" si="4"/>
        <v>25.620709497313491</v>
      </c>
      <c r="C79" s="104"/>
      <c r="D79" s="103">
        <f>R25</f>
        <v>102627.17200000001</v>
      </c>
    </row>
    <row r="80" spans="1:15">
      <c r="A80" s="105" t="s">
        <v>20</v>
      </c>
      <c r="B80" s="107">
        <f>SUM(B68:B79)</f>
        <v>100</v>
      </c>
      <c r="C80" s="107">
        <f>SUM(C68:C79)</f>
        <v>100.00000000000001</v>
      </c>
      <c r="D80" s="106">
        <f>SUM(D68:D79)</f>
        <v>400563.34900000005</v>
      </c>
    </row>
    <row r="85" spans="1:26" ht="15">
      <c r="A85" s="128"/>
      <c r="B85" s="128" t="s">
        <v>61</v>
      </c>
      <c r="C85" s="274" t="s">
        <v>13</v>
      </c>
      <c r="D85" s="275"/>
      <c r="E85" s="275"/>
      <c r="F85" s="275"/>
      <c r="G85" s="275"/>
      <c r="H85" s="275"/>
      <c r="I85" s="275"/>
      <c r="J85" s="275"/>
      <c r="K85" s="275"/>
      <c r="L85" s="275"/>
      <c r="M85" s="275"/>
      <c r="N85" s="275"/>
      <c r="O85" s="275"/>
      <c r="P85" s="275"/>
      <c r="Q85" s="275"/>
      <c r="R85"/>
      <c r="S85"/>
      <c r="T85"/>
      <c r="U85"/>
      <c r="V85"/>
      <c r="W85"/>
      <c r="X85"/>
      <c r="Y85"/>
      <c r="Z85"/>
    </row>
    <row r="86" spans="1:26" ht="15">
      <c r="A86" s="128"/>
      <c r="B86" s="126" t="s">
        <v>59</v>
      </c>
      <c r="C86" s="181" t="s">
        <v>94</v>
      </c>
      <c r="D86" s="181" t="s">
        <v>97</v>
      </c>
      <c r="E86" s="181" t="s">
        <v>110</v>
      </c>
      <c r="F86" s="181" t="s">
        <v>117</v>
      </c>
      <c r="G86" s="181" t="s">
        <v>118</v>
      </c>
      <c r="H86" s="181" t="s">
        <v>131</v>
      </c>
      <c r="I86" s="181" t="s">
        <v>132</v>
      </c>
      <c r="J86" s="181" t="s">
        <v>134</v>
      </c>
      <c r="K86" s="181" t="s">
        <v>135</v>
      </c>
      <c r="L86" s="181" t="s">
        <v>136</v>
      </c>
      <c r="M86" s="181" t="s">
        <v>138</v>
      </c>
      <c r="N86" s="181" t="s">
        <v>139</v>
      </c>
      <c r="O86" s="181" t="s">
        <v>193</v>
      </c>
      <c r="P86" s="181" t="s">
        <v>194</v>
      </c>
      <c r="Q86" s="181" t="s">
        <v>199</v>
      </c>
      <c r="R86"/>
      <c r="S86"/>
      <c r="T86"/>
      <c r="U86"/>
      <c r="V86"/>
      <c r="W86"/>
      <c r="X86"/>
      <c r="Y86"/>
      <c r="Z86"/>
    </row>
    <row r="87" spans="1:26" ht="15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/>
      <c r="S87"/>
      <c r="T87"/>
      <c r="U87"/>
      <c r="V87"/>
      <c r="W87"/>
      <c r="X87"/>
      <c r="Y87"/>
      <c r="Z87"/>
    </row>
    <row r="88" spans="1:26" ht="15">
      <c r="A88" s="279" t="s">
        <v>49</v>
      </c>
      <c r="B88" s="127" t="s">
        <v>11</v>
      </c>
      <c r="C88" s="241">
        <v>4.6319679999999996</v>
      </c>
      <c r="D88" s="241">
        <v>61.004249999999999</v>
      </c>
      <c r="E88" s="241">
        <v>29.608969999999999</v>
      </c>
      <c r="F88" s="241">
        <v>0</v>
      </c>
      <c r="G88" s="241">
        <v>0</v>
      </c>
      <c r="H88" s="241">
        <v>0</v>
      </c>
      <c r="I88" s="241">
        <v>0</v>
      </c>
      <c r="J88" s="241">
        <v>0</v>
      </c>
      <c r="K88" s="241">
        <v>0</v>
      </c>
      <c r="L88" s="241">
        <v>0</v>
      </c>
      <c r="M88" s="241">
        <v>0</v>
      </c>
      <c r="N88" s="241">
        <v>0</v>
      </c>
      <c r="O88" s="241">
        <v>0</v>
      </c>
      <c r="P88" s="241">
        <v>0</v>
      </c>
      <c r="Q88" s="241">
        <v>0</v>
      </c>
      <c r="R88"/>
      <c r="S88"/>
      <c r="T88"/>
      <c r="U88"/>
      <c r="V88"/>
      <c r="W88"/>
      <c r="X88"/>
      <c r="Y88"/>
      <c r="Z88"/>
    </row>
    <row r="89" spans="1:26" ht="15">
      <c r="A89" s="280"/>
      <c r="B89" s="127" t="s">
        <v>69</v>
      </c>
      <c r="C89" s="241">
        <v>8.5854890000000008</v>
      </c>
      <c r="D89" s="241">
        <v>6.4758909999999998</v>
      </c>
      <c r="E89" s="241">
        <v>7.3957850000000001</v>
      </c>
      <c r="F89" s="241">
        <v>13.863616</v>
      </c>
      <c r="G89" s="241">
        <v>17.616911000000002</v>
      </c>
      <c r="H89" s="241">
        <v>36.758597999999999</v>
      </c>
      <c r="I89" s="241">
        <v>62.363782</v>
      </c>
      <c r="J89" s="241">
        <v>66.467855</v>
      </c>
      <c r="K89" s="241">
        <v>45.454340000000002</v>
      </c>
      <c r="L89" s="241">
        <v>22.456917000000001</v>
      </c>
      <c r="M89" s="241">
        <v>17.069234000000002</v>
      </c>
      <c r="N89" s="241">
        <v>11.652042</v>
      </c>
      <c r="O89" s="241">
        <v>14.892018999999999</v>
      </c>
      <c r="P89" s="241">
        <v>6.0359920000000002</v>
      </c>
      <c r="Q89" s="241">
        <v>2.511072</v>
      </c>
      <c r="R89"/>
      <c r="S89"/>
      <c r="T89"/>
      <c r="U89"/>
      <c r="V89"/>
      <c r="W89"/>
      <c r="X89"/>
      <c r="Y89"/>
      <c r="Z89"/>
    </row>
    <row r="90" spans="1:26" ht="15">
      <c r="A90" s="280"/>
      <c r="B90" s="127" t="s">
        <v>9</v>
      </c>
      <c r="C90" s="241">
        <v>23.827804</v>
      </c>
      <c r="D90" s="241">
        <v>22.326347999999999</v>
      </c>
      <c r="E90" s="241">
        <v>24.290578</v>
      </c>
      <c r="F90" s="241">
        <v>25.040586000000001</v>
      </c>
      <c r="G90" s="241">
        <v>25.468105999999999</v>
      </c>
      <c r="H90" s="241">
        <v>46.078491</v>
      </c>
      <c r="I90" s="241">
        <v>58.218541000000002</v>
      </c>
      <c r="J90" s="241">
        <v>51.241262999999996</v>
      </c>
      <c r="K90" s="241">
        <v>39.777388999999999</v>
      </c>
      <c r="L90" s="241">
        <v>43.751629999999999</v>
      </c>
      <c r="M90" s="241">
        <v>32.383879</v>
      </c>
      <c r="N90" s="241">
        <v>25.042332999999999</v>
      </c>
      <c r="O90" s="241">
        <v>28.074463000000002</v>
      </c>
      <c r="P90" s="241">
        <v>21.743562000000001</v>
      </c>
      <c r="Q90" s="241">
        <v>6.2205950000000003</v>
      </c>
      <c r="R90"/>
      <c r="S90"/>
      <c r="T90"/>
      <c r="U90"/>
      <c r="V90"/>
      <c r="W90"/>
      <c r="X90"/>
      <c r="Y90"/>
      <c r="Z90"/>
    </row>
    <row r="91" spans="1:26" ht="15">
      <c r="A91" s="280"/>
      <c r="B91" s="127" t="s">
        <v>25</v>
      </c>
      <c r="C91" s="241">
        <v>284.762474</v>
      </c>
      <c r="D91" s="241">
        <v>188.665806</v>
      </c>
      <c r="E91" s="241">
        <v>223.33681300000001</v>
      </c>
      <c r="F91" s="241">
        <v>226.567814</v>
      </c>
      <c r="G91" s="241">
        <v>243.85669100000001</v>
      </c>
      <c r="H91" s="241">
        <v>273.81515200000001</v>
      </c>
      <c r="I91" s="241">
        <v>334.267562</v>
      </c>
      <c r="J91" s="241">
        <v>319.07413400000002</v>
      </c>
      <c r="K91" s="241">
        <v>274.82982800000002</v>
      </c>
      <c r="L91" s="241">
        <v>257.021049</v>
      </c>
      <c r="M91" s="241">
        <v>234.20941099999999</v>
      </c>
      <c r="N91" s="241">
        <v>265.032152</v>
      </c>
      <c r="O91" s="241">
        <v>271.90836200000001</v>
      </c>
      <c r="P91" s="241">
        <v>219.728983</v>
      </c>
      <c r="Q91" s="241">
        <v>87.537660000000002</v>
      </c>
      <c r="R91"/>
      <c r="S91"/>
      <c r="T91"/>
      <c r="U91"/>
      <c r="V91"/>
      <c r="W91"/>
      <c r="X91"/>
      <c r="Y91"/>
      <c r="Z91"/>
    </row>
    <row r="92" spans="1:26" ht="15">
      <c r="A92" s="280"/>
      <c r="B92" s="127" t="s">
        <v>24</v>
      </c>
      <c r="C92" s="241">
        <v>0</v>
      </c>
      <c r="D92" s="241">
        <v>0</v>
      </c>
      <c r="E92" s="241">
        <v>0</v>
      </c>
      <c r="F92" s="241">
        <v>0</v>
      </c>
      <c r="G92" s="241">
        <v>0</v>
      </c>
      <c r="H92" s="241">
        <v>0</v>
      </c>
      <c r="I92" s="241">
        <v>0</v>
      </c>
      <c r="J92" s="241">
        <v>0</v>
      </c>
      <c r="K92" s="241">
        <v>0</v>
      </c>
      <c r="L92" s="241">
        <v>0</v>
      </c>
      <c r="M92" s="241">
        <v>0</v>
      </c>
      <c r="N92" s="241">
        <v>0</v>
      </c>
      <c r="O92" s="241">
        <v>0</v>
      </c>
      <c r="P92" s="241">
        <v>0</v>
      </c>
      <c r="Q92" s="241">
        <v>0</v>
      </c>
      <c r="R92"/>
      <c r="S92"/>
      <c r="T92"/>
      <c r="U92"/>
      <c r="V92"/>
      <c r="W92"/>
      <c r="X92"/>
      <c r="Y92"/>
      <c r="Z92"/>
    </row>
    <row r="93" spans="1:26" ht="15">
      <c r="A93" s="280"/>
      <c r="B93" s="127" t="s">
        <v>5</v>
      </c>
      <c r="C93" s="241">
        <v>0</v>
      </c>
      <c r="D93" s="241">
        <v>0</v>
      </c>
      <c r="E93" s="241">
        <v>0</v>
      </c>
      <c r="F93" s="241">
        <v>0</v>
      </c>
      <c r="G93" s="241">
        <v>0</v>
      </c>
      <c r="H93" s="241">
        <v>0</v>
      </c>
      <c r="I93" s="241">
        <v>0</v>
      </c>
      <c r="J93" s="241">
        <v>0</v>
      </c>
      <c r="K93" s="241">
        <v>0</v>
      </c>
      <c r="L93" s="241">
        <v>0</v>
      </c>
      <c r="M93" s="241">
        <v>0</v>
      </c>
      <c r="N93" s="241">
        <v>0</v>
      </c>
      <c r="O93" s="241">
        <v>0</v>
      </c>
      <c r="P93" s="241">
        <v>0</v>
      </c>
      <c r="Q93" s="241">
        <v>0</v>
      </c>
      <c r="R93"/>
      <c r="S93"/>
      <c r="T93"/>
      <c r="U93"/>
      <c r="V93"/>
      <c r="W93"/>
      <c r="X93"/>
      <c r="Y93"/>
      <c r="Z93"/>
    </row>
    <row r="94" spans="1:26" ht="15">
      <c r="A94" s="280"/>
      <c r="B94" s="127" t="s">
        <v>4</v>
      </c>
      <c r="C94" s="241">
        <v>27.366243000000001</v>
      </c>
      <c r="D94" s="241">
        <v>29.824808999999998</v>
      </c>
      <c r="E94" s="241">
        <v>33.930326999999998</v>
      </c>
      <c r="F94" s="241">
        <v>48.904601999999997</v>
      </c>
      <c r="G94" s="241">
        <v>53.707866000000003</v>
      </c>
      <c r="H94" s="241">
        <v>62.733255</v>
      </c>
      <c r="I94" s="241">
        <v>56.891238000000001</v>
      </c>
      <c r="J94" s="241">
        <v>58.325643999999997</v>
      </c>
      <c r="K94" s="241">
        <v>48.014598999999997</v>
      </c>
      <c r="L94" s="241">
        <v>38.131413999999999</v>
      </c>
      <c r="M94" s="241">
        <v>28.287680999999999</v>
      </c>
      <c r="N94" s="241">
        <v>21.436693999999999</v>
      </c>
      <c r="O94" s="241">
        <v>26.531222</v>
      </c>
      <c r="P94" s="241">
        <v>38.467844999999997</v>
      </c>
      <c r="Q94" s="241">
        <v>11.421948</v>
      </c>
      <c r="R94"/>
      <c r="S94"/>
      <c r="T94"/>
      <c r="U94"/>
      <c r="V94"/>
      <c r="W94"/>
      <c r="X94"/>
      <c r="Y94"/>
      <c r="Z94"/>
    </row>
    <row r="95" spans="1:26" ht="15">
      <c r="A95" s="280"/>
      <c r="B95" s="127" t="s">
        <v>22</v>
      </c>
      <c r="C95" s="241">
        <v>0.256185</v>
      </c>
      <c r="D95" s="241">
        <v>0.25728499999999999</v>
      </c>
      <c r="E95" s="241">
        <v>0.27165699999999998</v>
      </c>
      <c r="F95" s="241">
        <v>0.216173</v>
      </c>
      <c r="G95" s="241">
        <v>0.242977</v>
      </c>
      <c r="H95" s="241">
        <v>0.25375799999999998</v>
      </c>
      <c r="I95" s="241">
        <v>0.13533500000000001</v>
      </c>
      <c r="J95" s="241">
        <v>6.2700000000000006E-2</v>
      </c>
      <c r="K95" s="241">
        <v>0.16319</v>
      </c>
      <c r="L95" s="241">
        <v>0.72397699999999998</v>
      </c>
      <c r="M95" s="241">
        <v>1.328557</v>
      </c>
      <c r="N95" s="241">
        <v>0.80864599999999998</v>
      </c>
      <c r="O95" s="241">
        <v>0.97993699999999995</v>
      </c>
      <c r="P95" s="241">
        <v>0.94255900000000004</v>
      </c>
      <c r="Q95" s="241">
        <v>4.2270000000000002E-2</v>
      </c>
      <c r="R95"/>
      <c r="S95"/>
      <c r="T95"/>
      <c r="U95"/>
      <c r="V95"/>
      <c r="W95"/>
      <c r="X95"/>
      <c r="Y95"/>
      <c r="Z95"/>
    </row>
    <row r="96" spans="1:26" ht="15">
      <c r="A96" s="280"/>
      <c r="B96" s="127" t="s">
        <v>23</v>
      </c>
      <c r="C96" s="241">
        <v>3.6863090000000001</v>
      </c>
      <c r="D96" s="241">
        <v>3.272465</v>
      </c>
      <c r="E96" s="241">
        <v>2.6087359999999999</v>
      </c>
      <c r="F96" s="241">
        <v>2.4437060000000002</v>
      </c>
      <c r="G96" s="241">
        <v>3.266893</v>
      </c>
      <c r="H96" s="241">
        <v>4.1208809999999998</v>
      </c>
      <c r="I96" s="241">
        <v>3.573118</v>
      </c>
      <c r="J96" s="241">
        <v>3.1659009999999999</v>
      </c>
      <c r="K96" s="241">
        <v>2.336195</v>
      </c>
      <c r="L96" s="241">
        <v>3.0284080000000002</v>
      </c>
      <c r="M96" s="241">
        <v>2.5220250000000002</v>
      </c>
      <c r="N96" s="241">
        <v>3.7919230000000002</v>
      </c>
      <c r="O96" s="241">
        <v>3.4251860000000001</v>
      </c>
      <c r="P96" s="241">
        <v>1.3775310000000001</v>
      </c>
      <c r="Q96" s="241">
        <v>0.76400000000000001</v>
      </c>
      <c r="R96"/>
      <c r="S96"/>
      <c r="T96"/>
      <c r="U96"/>
      <c r="V96"/>
      <c r="W96"/>
      <c r="X96"/>
      <c r="Y96"/>
      <c r="Z96"/>
    </row>
    <row r="97" spans="1:26" ht="15">
      <c r="A97" s="280"/>
      <c r="B97" s="127" t="s">
        <v>46</v>
      </c>
      <c r="C97" s="241">
        <v>10.134332000000001</v>
      </c>
      <c r="D97" s="241">
        <v>8.8925330000000002</v>
      </c>
      <c r="E97" s="241">
        <v>9.8915330000000008</v>
      </c>
      <c r="F97" s="241">
        <v>12.984987</v>
      </c>
      <c r="G97" s="241">
        <v>10.486427000000001</v>
      </c>
      <c r="H97" s="241">
        <v>14.345347</v>
      </c>
      <c r="I97" s="241">
        <v>13.9802175</v>
      </c>
      <c r="J97" s="241">
        <v>11.851848499999999</v>
      </c>
      <c r="K97" s="241">
        <v>13.92998</v>
      </c>
      <c r="L97" s="241">
        <v>8.0829000000000004</v>
      </c>
      <c r="M97" s="241">
        <v>12.386824499999999</v>
      </c>
      <c r="N97" s="241">
        <v>9.5741110000000003</v>
      </c>
      <c r="O97" s="241">
        <v>8.3717509999999997</v>
      </c>
      <c r="P97" s="241">
        <v>4.8198524999999997</v>
      </c>
      <c r="Q97" s="241">
        <v>0.47</v>
      </c>
      <c r="R97"/>
      <c r="S97"/>
      <c r="T97"/>
      <c r="U97"/>
      <c r="V97"/>
      <c r="W97"/>
      <c r="X97"/>
      <c r="Y97"/>
      <c r="Z97"/>
    </row>
    <row r="98" spans="1:26" ht="15">
      <c r="A98" s="280"/>
      <c r="B98" s="127" t="s">
        <v>47</v>
      </c>
      <c r="C98" s="241">
        <v>10.134332000000001</v>
      </c>
      <c r="D98" s="241">
        <v>8.8925330000000002</v>
      </c>
      <c r="E98" s="241">
        <v>9.8915330000000008</v>
      </c>
      <c r="F98" s="241">
        <v>12.984987</v>
      </c>
      <c r="G98" s="241">
        <v>10.486427000000001</v>
      </c>
      <c r="H98" s="241">
        <v>14.345347</v>
      </c>
      <c r="I98" s="241">
        <v>13.9802175</v>
      </c>
      <c r="J98" s="241">
        <v>11.851848499999999</v>
      </c>
      <c r="K98" s="241">
        <v>13.92998</v>
      </c>
      <c r="L98" s="241">
        <v>8.0829000000000004</v>
      </c>
      <c r="M98" s="241">
        <v>12.386824499999999</v>
      </c>
      <c r="N98" s="241">
        <v>9.5741110000000003</v>
      </c>
      <c r="O98" s="241">
        <v>8.3717509999999997</v>
      </c>
      <c r="P98" s="241">
        <v>4.8198524999999997</v>
      </c>
      <c r="Q98" s="241">
        <v>0.47</v>
      </c>
      <c r="R98"/>
      <c r="S98"/>
      <c r="T98"/>
      <c r="U98"/>
      <c r="V98"/>
      <c r="W98"/>
      <c r="X98"/>
      <c r="Y98"/>
      <c r="Z98"/>
    </row>
    <row r="99" spans="1:26" ht="15">
      <c r="A99" s="280"/>
      <c r="B99" s="131" t="s">
        <v>2</v>
      </c>
      <c r="C99" s="242">
        <v>373.38513599999999</v>
      </c>
      <c r="D99" s="242">
        <v>329.61192</v>
      </c>
      <c r="E99" s="242">
        <v>341.225932</v>
      </c>
      <c r="F99" s="242">
        <v>343.00647099999998</v>
      </c>
      <c r="G99" s="242">
        <v>365.13229799999999</v>
      </c>
      <c r="H99" s="242">
        <v>452.450829</v>
      </c>
      <c r="I99" s="242">
        <v>543.41001100000005</v>
      </c>
      <c r="J99" s="242">
        <v>522.04119400000002</v>
      </c>
      <c r="K99" s="242">
        <v>438.43550099999999</v>
      </c>
      <c r="L99" s="242">
        <v>381.27919500000002</v>
      </c>
      <c r="M99" s="242">
        <v>340.57443599999999</v>
      </c>
      <c r="N99" s="242">
        <v>346.912012</v>
      </c>
      <c r="O99" s="242">
        <v>362.55469099999999</v>
      </c>
      <c r="P99" s="242">
        <v>297.93617699999999</v>
      </c>
      <c r="Q99" s="242">
        <v>109.437545</v>
      </c>
      <c r="R99"/>
      <c r="S99"/>
      <c r="T99"/>
      <c r="U99"/>
      <c r="V99"/>
      <c r="W99"/>
      <c r="X99"/>
      <c r="Y99"/>
      <c r="Z99"/>
    </row>
    <row r="100" spans="1:26" ht="15">
      <c r="A100" s="280"/>
      <c r="B100" s="127" t="s">
        <v>95</v>
      </c>
      <c r="C100" s="241">
        <v>5.3210000000000002E-3</v>
      </c>
      <c r="D100" s="241">
        <v>9.2090000000000002E-3</v>
      </c>
      <c r="E100" s="241">
        <v>1.562E-3</v>
      </c>
      <c r="F100" s="241">
        <v>9.810000000000001E-4</v>
      </c>
      <c r="G100" s="241">
        <v>8.0190000000000001E-3</v>
      </c>
      <c r="H100" s="241">
        <v>3.3307000000000003E-2</v>
      </c>
      <c r="I100" s="241">
        <v>2.5804000000000001E-2</v>
      </c>
      <c r="J100" s="241">
        <v>0</v>
      </c>
      <c r="K100" s="241">
        <v>2.65E-3</v>
      </c>
      <c r="L100" s="241">
        <v>1.1019999999999999E-3</v>
      </c>
      <c r="M100" s="241">
        <v>1.536E-3</v>
      </c>
      <c r="N100" s="241">
        <v>0</v>
      </c>
      <c r="O100" s="241">
        <v>0</v>
      </c>
      <c r="P100" s="241">
        <v>0</v>
      </c>
      <c r="Q100" s="241">
        <v>0</v>
      </c>
      <c r="R100"/>
      <c r="S100"/>
      <c r="T100"/>
      <c r="U100"/>
      <c r="V100"/>
      <c r="W100"/>
      <c r="X100"/>
      <c r="Y100"/>
      <c r="Z100"/>
    </row>
    <row r="101" spans="1:26" ht="15">
      <c r="A101" s="280"/>
      <c r="B101" s="127" t="s">
        <v>96</v>
      </c>
      <c r="C101" s="241">
        <v>-2.0024E-2</v>
      </c>
      <c r="D101" s="241">
        <v>-1.9650000000000001E-2</v>
      </c>
      <c r="E101" s="241">
        <v>-6.5550000000000001E-3</v>
      </c>
      <c r="F101" s="241">
        <v>-6.4229999999999999E-3</v>
      </c>
      <c r="G101" s="241">
        <v>-2.7414000000000001E-2</v>
      </c>
      <c r="H101" s="241">
        <v>-6.6456000000000001E-2</v>
      </c>
      <c r="I101" s="241">
        <v>-8.4402000000000005E-2</v>
      </c>
      <c r="J101" s="241">
        <v>-3.7090000000000001E-3</v>
      </c>
      <c r="K101" s="241">
        <v>-8.4089999999999998E-3</v>
      </c>
      <c r="L101" s="241">
        <v>-6.4120000000000002E-3</v>
      </c>
      <c r="M101" s="241">
        <v>-5.6010000000000001E-3</v>
      </c>
      <c r="N101" s="241">
        <v>-3.8210000000000002E-3</v>
      </c>
      <c r="O101" s="241">
        <v>-3.8699999999999997E-4</v>
      </c>
      <c r="P101" s="241">
        <v>0</v>
      </c>
      <c r="Q101" s="241">
        <v>0</v>
      </c>
      <c r="R101"/>
      <c r="S101"/>
      <c r="T101"/>
      <c r="U101"/>
      <c r="V101"/>
      <c r="W101"/>
      <c r="X101"/>
      <c r="Y101"/>
      <c r="Z101"/>
    </row>
    <row r="102" spans="1:26" ht="15">
      <c r="A102" s="280"/>
      <c r="B102" s="127" t="s">
        <v>21</v>
      </c>
      <c r="C102" s="241">
        <v>85.443509000000006</v>
      </c>
      <c r="D102" s="241">
        <v>90.795297000000005</v>
      </c>
      <c r="E102" s="241">
        <v>113.220591</v>
      </c>
      <c r="F102" s="241">
        <v>85.306769000000003</v>
      </c>
      <c r="G102" s="241">
        <v>110.447626</v>
      </c>
      <c r="H102" s="241">
        <v>171.035324</v>
      </c>
      <c r="I102" s="241">
        <v>188.42781500000001</v>
      </c>
      <c r="J102" s="241">
        <v>208.61120199999999</v>
      </c>
      <c r="K102" s="241">
        <v>166.21217300000001</v>
      </c>
      <c r="L102" s="241">
        <v>119.248762</v>
      </c>
      <c r="M102" s="241">
        <v>76.900411000000005</v>
      </c>
      <c r="N102" s="241">
        <v>120.18883599999999</v>
      </c>
      <c r="O102" s="241">
        <v>138.53626600000001</v>
      </c>
      <c r="P102" s="241">
        <v>102.627172</v>
      </c>
      <c r="Q102" s="241">
        <v>34.193980000000003</v>
      </c>
      <c r="R102"/>
      <c r="S102"/>
      <c r="T102"/>
      <c r="U102"/>
      <c r="V102"/>
      <c r="W102"/>
      <c r="X102"/>
      <c r="Y102"/>
      <c r="Z102"/>
    </row>
    <row r="103" spans="1:26" ht="15">
      <c r="A103" s="281"/>
      <c r="B103" s="131" t="s">
        <v>70</v>
      </c>
      <c r="C103" s="242">
        <v>458.813942</v>
      </c>
      <c r="D103" s="242">
        <v>420.39677599999999</v>
      </c>
      <c r="E103" s="242">
        <v>454.44153</v>
      </c>
      <c r="F103" s="242">
        <v>428.30779799999999</v>
      </c>
      <c r="G103" s="242">
        <v>475.56052899999997</v>
      </c>
      <c r="H103" s="242">
        <v>623.45300399999996</v>
      </c>
      <c r="I103" s="242">
        <v>731.77922799999999</v>
      </c>
      <c r="J103" s="242">
        <v>730.648687</v>
      </c>
      <c r="K103" s="242">
        <v>604.64191500000004</v>
      </c>
      <c r="L103" s="242">
        <v>500.52264700000001</v>
      </c>
      <c r="M103" s="242">
        <v>417.47078199999999</v>
      </c>
      <c r="N103" s="242">
        <v>467.09702700000003</v>
      </c>
      <c r="O103" s="242">
        <v>501.09057000000001</v>
      </c>
      <c r="P103" s="242">
        <v>400.56334900000002</v>
      </c>
      <c r="Q103" s="242">
        <v>143.63152500000001</v>
      </c>
      <c r="R103"/>
      <c r="S103"/>
      <c r="T103"/>
      <c r="U103"/>
      <c r="V103"/>
      <c r="W103"/>
      <c r="X103"/>
      <c r="Y103"/>
      <c r="Z103"/>
    </row>
    <row r="104" spans="1:26" ht="15">
      <c r="A104" s="284" t="s">
        <v>50</v>
      </c>
      <c r="B104" s="127" t="s">
        <v>12</v>
      </c>
      <c r="C104" s="241">
        <v>0.285242</v>
      </c>
      <c r="D104" s="241">
        <v>5.4619000000000001E-2</v>
      </c>
      <c r="E104" s="241">
        <v>0</v>
      </c>
      <c r="F104" s="241">
        <v>0</v>
      </c>
      <c r="G104" s="241">
        <v>0</v>
      </c>
      <c r="H104" s="241">
        <v>0</v>
      </c>
      <c r="I104" s="241">
        <v>0</v>
      </c>
      <c r="J104" s="241">
        <v>0</v>
      </c>
      <c r="K104" s="241">
        <v>0</v>
      </c>
      <c r="L104" s="241">
        <v>0</v>
      </c>
      <c r="M104" s="241">
        <v>0</v>
      </c>
      <c r="N104" s="241">
        <v>0</v>
      </c>
      <c r="O104" s="241">
        <v>0</v>
      </c>
      <c r="P104" s="241">
        <v>0</v>
      </c>
      <c r="Q104" s="241">
        <v>0</v>
      </c>
      <c r="R104"/>
      <c r="S104"/>
      <c r="T104"/>
      <c r="U104"/>
      <c r="V104"/>
      <c r="W104"/>
      <c r="X104"/>
      <c r="Y104"/>
      <c r="Z104"/>
    </row>
    <row r="105" spans="1:26" ht="15">
      <c r="A105" s="280"/>
      <c r="B105" s="127" t="s">
        <v>69</v>
      </c>
      <c r="C105" s="241">
        <v>164.446281</v>
      </c>
      <c r="D105" s="241">
        <v>147.685913</v>
      </c>
      <c r="E105" s="241">
        <v>173.83343199999999</v>
      </c>
      <c r="F105" s="241">
        <v>146.76996600000001</v>
      </c>
      <c r="G105" s="241">
        <v>139.11880199999999</v>
      </c>
      <c r="H105" s="241">
        <v>133.45317499999999</v>
      </c>
      <c r="I105" s="241">
        <v>138.95270500000001</v>
      </c>
      <c r="J105" s="241">
        <v>156.42968200000001</v>
      </c>
      <c r="K105" s="241">
        <v>146.533942</v>
      </c>
      <c r="L105" s="241">
        <v>159.05462600000001</v>
      </c>
      <c r="M105" s="241">
        <v>144.58958999999999</v>
      </c>
      <c r="N105" s="241">
        <v>158.02685199999999</v>
      </c>
      <c r="O105" s="241">
        <v>158.381069</v>
      </c>
      <c r="P105" s="241">
        <v>143.06514300000001</v>
      </c>
      <c r="Q105" s="241">
        <v>45.001421000000001</v>
      </c>
      <c r="R105"/>
      <c r="S105"/>
      <c r="T105"/>
      <c r="U105"/>
      <c r="V105"/>
      <c r="W105"/>
      <c r="X105"/>
      <c r="Y105"/>
      <c r="Z105"/>
    </row>
    <row r="106" spans="1:26" ht="15">
      <c r="A106" s="280"/>
      <c r="B106" s="127" t="s">
        <v>9</v>
      </c>
      <c r="C106" s="241">
        <v>37.045735999999998</v>
      </c>
      <c r="D106" s="241">
        <v>22.268398999999999</v>
      </c>
      <c r="E106" s="241">
        <v>28.510366000000001</v>
      </c>
      <c r="F106" s="241">
        <v>15.002691</v>
      </c>
      <c r="G106" s="241">
        <v>15.518791</v>
      </c>
      <c r="H106" s="241">
        <v>14.439681999999999</v>
      </c>
      <c r="I106" s="241">
        <v>17.277450000000002</v>
      </c>
      <c r="J106" s="241">
        <v>21.905804</v>
      </c>
      <c r="K106" s="241">
        <v>21.204673</v>
      </c>
      <c r="L106" s="241">
        <v>28.960232999999999</v>
      </c>
      <c r="M106" s="241">
        <v>21.440708000000001</v>
      </c>
      <c r="N106" s="241">
        <v>25.814205000000001</v>
      </c>
      <c r="O106" s="241">
        <v>28.873301000000001</v>
      </c>
      <c r="P106" s="241">
        <v>25.555015999999998</v>
      </c>
      <c r="Q106" s="241">
        <v>4.8550120000000003</v>
      </c>
      <c r="R106"/>
      <c r="S106"/>
      <c r="T106"/>
      <c r="U106"/>
      <c r="V106"/>
      <c r="W106"/>
      <c r="X106"/>
      <c r="Y106"/>
      <c r="Z106"/>
    </row>
    <row r="107" spans="1:26" ht="15">
      <c r="A107" s="280"/>
      <c r="B107" s="127" t="s">
        <v>8</v>
      </c>
      <c r="C107" s="241">
        <v>82.867552000000003</v>
      </c>
      <c r="D107" s="241">
        <v>111.33840600000001</v>
      </c>
      <c r="E107" s="241">
        <v>126.580506</v>
      </c>
      <c r="F107" s="241">
        <v>98.063034000000002</v>
      </c>
      <c r="G107" s="241">
        <v>81.823025999999999</v>
      </c>
      <c r="H107" s="241">
        <v>84.304407999999995</v>
      </c>
      <c r="I107" s="241">
        <v>97.386711000000005</v>
      </c>
      <c r="J107" s="241">
        <v>100.206506</v>
      </c>
      <c r="K107" s="241">
        <v>99.346721000000002</v>
      </c>
      <c r="L107" s="241">
        <v>125.044641</v>
      </c>
      <c r="M107" s="241">
        <v>112.281066</v>
      </c>
      <c r="N107" s="241">
        <v>119.831412</v>
      </c>
      <c r="O107" s="241">
        <v>117.60937199999999</v>
      </c>
      <c r="P107" s="241">
        <v>92.890253999999999</v>
      </c>
      <c r="Q107" s="241">
        <v>23.339682</v>
      </c>
      <c r="R107"/>
      <c r="S107"/>
      <c r="T107"/>
      <c r="U107"/>
      <c r="V107"/>
      <c r="W107"/>
      <c r="X107"/>
      <c r="Y107"/>
      <c r="Z107"/>
    </row>
    <row r="108" spans="1:26" ht="15">
      <c r="A108" s="280"/>
      <c r="B108" s="127" t="s">
        <v>25</v>
      </c>
      <c r="C108" s="241">
        <v>342.56568199999998</v>
      </c>
      <c r="D108" s="241">
        <v>249.83534599999999</v>
      </c>
      <c r="E108" s="241">
        <v>290.37200899999999</v>
      </c>
      <c r="F108" s="241">
        <v>290.70250900000002</v>
      </c>
      <c r="G108" s="241">
        <v>328.89233899999999</v>
      </c>
      <c r="H108" s="241">
        <v>284.15903500000002</v>
      </c>
      <c r="I108" s="241">
        <v>316.70403900000002</v>
      </c>
      <c r="J108" s="241">
        <v>340.02993600000002</v>
      </c>
      <c r="K108" s="241">
        <v>307.60187999999999</v>
      </c>
      <c r="L108" s="241">
        <v>357.47449</v>
      </c>
      <c r="M108" s="241">
        <v>343.63677799999999</v>
      </c>
      <c r="N108" s="241">
        <v>344.06825099999998</v>
      </c>
      <c r="O108" s="241">
        <v>331.93350299999997</v>
      </c>
      <c r="P108" s="241">
        <v>287.05643500000002</v>
      </c>
      <c r="Q108" s="241">
        <v>106.41303000000001</v>
      </c>
      <c r="R108"/>
      <c r="S108"/>
      <c r="T108"/>
      <c r="U108"/>
      <c r="V108"/>
      <c r="W108"/>
      <c r="X108"/>
      <c r="Y108"/>
      <c r="Z108"/>
    </row>
    <row r="109" spans="1:26" ht="15">
      <c r="A109" s="280"/>
      <c r="B109" s="127" t="s">
        <v>6</v>
      </c>
      <c r="C109" s="241">
        <v>1.249555</v>
      </c>
      <c r="D109" s="241">
        <v>1.142978</v>
      </c>
      <c r="E109" s="241">
        <v>1.2419039999999999</v>
      </c>
      <c r="F109" s="241">
        <v>1.7632380000000001</v>
      </c>
      <c r="G109" s="241">
        <v>1.701465</v>
      </c>
      <c r="H109" s="241">
        <v>2.9528669999999999</v>
      </c>
      <c r="I109" s="241">
        <v>3.1269979999999999</v>
      </c>
      <c r="J109" s="241">
        <v>2.6583589999999999</v>
      </c>
      <c r="K109" s="241">
        <v>2.5908169999999999</v>
      </c>
      <c r="L109" s="241">
        <v>1.167157</v>
      </c>
      <c r="M109" s="241">
        <v>0.94978899999999999</v>
      </c>
      <c r="N109" s="241">
        <v>1.389267</v>
      </c>
      <c r="O109" s="241">
        <v>1.2355400000000001</v>
      </c>
      <c r="P109" s="241">
        <v>1.2530779999999999</v>
      </c>
      <c r="Q109" s="241">
        <v>0</v>
      </c>
      <c r="R109"/>
      <c r="S109"/>
      <c r="T109"/>
      <c r="U109"/>
      <c r="V109"/>
      <c r="W109"/>
      <c r="X109"/>
      <c r="Y109"/>
      <c r="Z109"/>
    </row>
    <row r="110" spans="1:26" ht="15">
      <c r="A110" s="280"/>
      <c r="B110" s="127" t="s">
        <v>5</v>
      </c>
      <c r="C110" s="241">
        <v>94.891767999999999</v>
      </c>
      <c r="D110" s="241">
        <v>107.781023</v>
      </c>
      <c r="E110" s="241">
        <v>77.912910999999994</v>
      </c>
      <c r="F110" s="241">
        <v>105.255258</v>
      </c>
      <c r="G110" s="241">
        <v>99.380819000000002</v>
      </c>
      <c r="H110" s="241">
        <v>143.378455</v>
      </c>
      <c r="I110" s="241">
        <v>166.95909700000001</v>
      </c>
      <c r="J110" s="241">
        <v>149.445853</v>
      </c>
      <c r="K110" s="241">
        <v>165.43566200000001</v>
      </c>
      <c r="L110" s="241">
        <v>84.336444999999998</v>
      </c>
      <c r="M110" s="241">
        <v>108.446995</v>
      </c>
      <c r="N110" s="241">
        <v>86.108699000000001</v>
      </c>
      <c r="O110" s="241">
        <v>97.155596000000003</v>
      </c>
      <c r="P110" s="241">
        <v>91.100914000000003</v>
      </c>
      <c r="Q110" s="241">
        <v>57.685909000000002</v>
      </c>
      <c r="R110"/>
      <c r="S110"/>
      <c r="T110"/>
      <c r="U110"/>
      <c r="V110"/>
      <c r="W110"/>
      <c r="X110"/>
      <c r="Y110"/>
      <c r="Z110"/>
    </row>
    <row r="111" spans="1:26" ht="15">
      <c r="A111" s="280"/>
      <c r="B111" s="127" t="s">
        <v>4</v>
      </c>
      <c r="C111" s="241">
        <v>32.201141</v>
      </c>
      <c r="D111" s="241">
        <v>35.576335999999998</v>
      </c>
      <c r="E111" s="241">
        <v>37.483286999999997</v>
      </c>
      <c r="F111" s="241">
        <v>38.334235999999997</v>
      </c>
      <c r="G111" s="241">
        <v>44.589174</v>
      </c>
      <c r="H111" s="241">
        <v>42.392861000000003</v>
      </c>
      <c r="I111" s="241">
        <v>44.420541</v>
      </c>
      <c r="J111" s="241">
        <v>45.969862999999997</v>
      </c>
      <c r="K111" s="241">
        <v>39.475147</v>
      </c>
      <c r="L111" s="241">
        <v>35.879443999999999</v>
      </c>
      <c r="M111" s="241">
        <v>32.422212999999999</v>
      </c>
      <c r="N111" s="241">
        <v>31.739474999999999</v>
      </c>
      <c r="O111" s="241">
        <v>33.762495000000001</v>
      </c>
      <c r="P111" s="241">
        <v>36.396419999999999</v>
      </c>
      <c r="Q111" s="241">
        <v>9.8812650000000009</v>
      </c>
      <c r="R111"/>
      <c r="S111"/>
      <c r="T111"/>
      <c r="U111"/>
      <c r="V111"/>
      <c r="W111"/>
      <c r="X111"/>
      <c r="Y111"/>
      <c r="Z111"/>
    </row>
    <row r="112" spans="1:26" ht="15">
      <c r="A112" s="280"/>
      <c r="B112" s="127" t="s">
        <v>22</v>
      </c>
      <c r="C112" s="241">
        <v>1.1695549999999999</v>
      </c>
      <c r="D112" s="241">
        <v>1.2032910000000001</v>
      </c>
      <c r="E112" s="241">
        <v>1.447702</v>
      </c>
      <c r="F112" s="241">
        <v>1.4667380000000001</v>
      </c>
      <c r="G112" s="241">
        <v>1.4553370000000001</v>
      </c>
      <c r="H112" s="241">
        <v>1.2805299999999999</v>
      </c>
      <c r="I112" s="241">
        <v>1.163958</v>
      </c>
      <c r="J112" s="241">
        <v>0.98014500000000004</v>
      </c>
      <c r="K112" s="241">
        <v>0.36074600000000001</v>
      </c>
      <c r="L112" s="241">
        <v>0.77339199999999997</v>
      </c>
      <c r="M112" s="241">
        <v>0.74605500000000002</v>
      </c>
      <c r="N112" s="241">
        <v>0.798705</v>
      </c>
      <c r="O112" s="241">
        <v>0.99824000000000002</v>
      </c>
      <c r="P112" s="241">
        <v>0.82315300000000002</v>
      </c>
      <c r="Q112" s="241">
        <v>0</v>
      </c>
      <c r="R112"/>
      <c r="S112"/>
      <c r="T112"/>
      <c r="U112"/>
      <c r="V112"/>
      <c r="W112"/>
      <c r="X112"/>
      <c r="Y112"/>
      <c r="Z112"/>
    </row>
    <row r="113" spans="1:26" ht="15">
      <c r="A113" s="280"/>
      <c r="B113" s="131" t="s">
        <v>2</v>
      </c>
      <c r="C113" s="242">
        <v>756.72251200000005</v>
      </c>
      <c r="D113" s="242">
        <v>676.88631099999998</v>
      </c>
      <c r="E113" s="242">
        <v>737.38211699999999</v>
      </c>
      <c r="F113" s="242">
        <v>697.35766999999998</v>
      </c>
      <c r="G113" s="242">
        <v>712.47975299999996</v>
      </c>
      <c r="H113" s="242">
        <v>706.36101299999996</v>
      </c>
      <c r="I113" s="242">
        <v>785.99149899999998</v>
      </c>
      <c r="J113" s="242">
        <v>817.62614799999994</v>
      </c>
      <c r="K113" s="242">
        <v>782.54958799999997</v>
      </c>
      <c r="L113" s="242">
        <v>792.690428</v>
      </c>
      <c r="M113" s="242">
        <v>764.513194</v>
      </c>
      <c r="N113" s="242">
        <v>767.77686600000004</v>
      </c>
      <c r="O113" s="242">
        <v>769.949116</v>
      </c>
      <c r="P113" s="242">
        <v>678.14041299999997</v>
      </c>
      <c r="Q113" s="242">
        <v>247.17631900000001</v>
      </c>
      <c r="R113"/>
      <c r="S113"/>
      <c r="T113"/>
      <c r="U113"/>
      <c r="V113"/>
      <c r="W113"/>
      <c r="X113"/>
      <c r="Y113"/>
      <c r="Z113"/>
    </row>
    <row r="114" spans="1:26" ht="15">
      <c r="A114" s="281"/>
      <c r="B114" s="131" t="s">
        <v>70</v>
      </c>
      <c r="C114" s="242">
        <v>756.72251200000005</v>
      </c>
      <c r="D114" s="242">
        <v>676.88631099999998</v>
      </c>
      <c r="E114" s="242">
        <v>737.38211699999999</v>
      </c>
      <c r="F114" s="242">
        <v>697.35766999999998</v>
      </c>
      <c r="G114" s="242">
        <v>712.47975299999996</v>
      </c>
      <c r="H114" s="242">
        <v>706.36101299999996</v>
      </c>
      <c r="I114" s="242">
        <v>785.99149899999998</v>
      </c>
      <c r="J114" s="242">
        <v>817.62614799999994</v>
      </c>
      <c r="K114" s="242">
        <v>782.54958799999997</v>
      </c>
      <c r="L114" s="242">
        <v>792.690428</v>
      </c>
      <c r="M114" s="242">
        <v>764.513194</v>
      </c>
      <c r="N114" s="242">
        <v>767.77686600000004</v>
      </c>
      <c r="O114" s="242">
        <v>769.949116</v>
      </c>
      <c r="P114" s="242">
        <v>678.14041299999997</v>
      </c>
      <c r="Q114" s="242">
        <v>247.17631900000001</v>
      </c>
      <c r="R114"/>
      <c r="S114"/>
      <c r="T114"/>
      <c r="U114"/>
      <c r="V114"/>
      <c r="W114"/>
      <c r="X114"/>
      <c r="Y114"/>
      <c r="Z114"/>
    </row>
    <row r="115" spans="1:26" ht="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ht="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ht="12" customHeight="1">
      <c r="A117"/>
      <c r="B117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/>
      <c r="Q117"/>
      <c r="R117"/>
      <c r="S117"/>
    </row>
    <row r="118" spans="1:26">
      <c r="B118" s="99" t="s">
        <v>122</v>
      </c>
      <c r="C118" s="201">
        <f>+C133+C134</f>
        <v>-1.0441000000000001E-2</v>
      </c>
      <c r="D118" s="201">
        <f t="shared" ref="D118:N118" si="6">+D133+D134</f>
        <v>-4.993E-3</v>
      </c>
      <c r="E118" s="201">
        <f t="shared" si="6"/>
        <v>-5.4419999999999998E-3</v>
      </c>
      <c r="F118" s="201">
        <f t="shared" si="6"/>
        <v>-1.9395000000000003E-2</v>
      </c>
      <c r="G118" s="201">
        <f t="shared" si="6"/>
        <v>-3.3148999999999998E-2</v>
      </c>
      <c r="H118" s="201">
        <f t="shared" si="6"/>
        <v>-5.8598000000000004E-2</v>
      </c>
      <c r="I118" s="201">
        <f t="shared" si="6"/>
        <v>-3.7090000000000001E-3</v>
      </c>
      <c r="J118" s="201">
        <f t="shared" si="6"/>
        <v>-5.7590000000000002E-3</v>
      </c>
      <c r="K118" s="201">
        <f t="shared" si="6"/>
        <v>-5.3100000000000005E-3</v>
      </c>
      <c r="L118" s="201">
        <f t="shared" si="6"/>
        <v>-4.065E-3</v>
      </c>
      <c r="M118" s="201">
        <f t="shared" si="6"/>
        <v>-3.8210000000000002E-3</v>
      </c>
      <c r="N118" s="201">
        <f t="shared" si="6"/>
        <v>-3.8699999999999997E-4</v>
      </c>
      <c r="O118" s="201">
        <f>+O133+O134</f>
        <v>0</v>
      </c>
    </row>
    <row r="119" spans="1:26">
      <c r="B119" s="266" t="s">
        <v>65</v>
      </c>
      <c r="C119" s="108" t="str">
        <f>TEXT(EDATE(D119,-1),"mmmm aaaa")</f>
        <v>febrero 2025</v>
      </c>
      <c r="D119" s="108" t="str">
        <f t="shared" ref="D119:M119" si="7">TEXT(EDATE(E119,-1),"mmmm aaaa")</f>
        <v>marzo 2025</v>
      </c>
      <c r="E119" s="108" t="str">
        <f t="shared" si="7"/>
        <v>abril 2025</v>
      </c>
      <c r="F119" s="108" t="str">
        <f t="shared" si="7"/>
        <v>mayo 2025</v>
      </c>
      <c r="G119" s="108" t="str">
        <f t="shared" si="7"/>
        <v>junio 2025</v>
      </c>
      <c r="H119" s="108" t="str">
        <f t="shared" si="7"/>
        <v>julio 2025</v>
      </c>
      <c r="I119" s="108" t="str">
        <f t="shared" si="7"/>
        <v>agosto 2025</v>
      </c>
      <c r="J119" s="108" t="str">
        <f t="shared" si="7"/>
        <v>septiembre 2025</v>
      </c>
      <c r="K119" s="108" t="str">
        <f t="shared" si="7"/>
        <v>octubre 2025</v>
      </c>
      <c r="L119" s="108" t="str">
        <f t="shared" si="7"/>
        <v>noviembre 2025</v>
      </c>
      <c r="M119" s="108" t="str">
        <f t="shared" si="7"/>
        <v>diciembre 2025</v>
      </c>
      <c r="N119" s="108" t="str">
        <f>TEXT(EDATE(O119,-1),"mmmm aaaa")</f>
        <v>enero 2026</v>
      </c>
      <c r="O119" s="109" t="str">
        <f>A2</f>
        <v>Febrero 2026</v>
      </c>
    </row>
    <row r="120" spans="1:26">
      <c r="B120" s="267"/>
      <c r="C120" s="116" t="str">
        <f>TEXT(EDATE($A$2,-12),"mmm")&amp;".-"&amp;TEXT(EDATE($A$2,-12),"aa")</f>
        <v>feb.-25</v>
      </c>
      <c r="D120" s="116" t="str">
        <f>TEXT(EDATE($A$2,-11),"mmm")&amp;".-"&amp;TEXT(EDATE($A$2,-11),"aa")</f>
        <v>mar.-25</v>
      </c>
      <c r="E120" s="116" t="str">
        <f>TEXT(EDATE($A$2,-10),"mmm")&amp;".-"&amp;TEXT(EDATE($A$2,-10),"aa")</f>
        <v>abr.-25</v>
      </c>
      <c r="F120" s="116" t="str">
        <f>TEXT(EDATE($A$2,-9),"mmm")&amp;".-"&amp;TEXT(EDATE($A$2,-9),"aa")</f>
        <v>may.-25</v>
      </c>
      <c r="G120" s="116" t="str">
        <f>TEXT(EDATE($A$2,-8),"mmm")&amp;".-"&amp;TEXT(EDATE($A$2,-8),"aa")</f>
        <v>jun.-25</v>
      </c>
      <c r="H120" s="116" t="str">
        <f>TEXT(EDATE($A$2,-7),"mmm")&amp;".-"&amp;TEXT(EDATE($A$2,-7),"aa")</f>
        <v>jul.-25</v>
      </c>
      <c r="I120" s="116" t="str">
        <f>TEXT(EDATE($A$2,-6),"mmm")&amp;".-"&amp;TEXT(EDATE($A$2,-6),"aa")</f>
        <v>ago.-25</v>
      </c>
      <c r="J120" s="116" t="str">
        <f>TEXT(EDATE($A$2,-5),"mmm")&amp;".-"&amp;TEXT(EDATE($A$2,-5),"aa")</f>
        <v>sep.-25</v>
      </c>
      <c r="K120" s="116" t="str">
        <f>TEXT(EDATE($A$2,-4),"mmm")&amp;".-"&amp;TEXT(EDATE($A$2,-4),"aa")</f>
        <v>oct.-25</v>
      </c>
      <c r="L120" s="116" t="str">
        <f>TEXT(EDATE($A$2,-3),"mmm")&amp;".-"&amp;TEXT(EDATE($A$2,-3),"aa")</f>
        <v>nov.-25</v>
      </c>
      <c r="M120" s="116" t="str">
        <f>TEXT(EDATE($A$2,-2),"mmm")&amp;".-"&amp;TEXT(EDATE($A$2,-2),"aa")</f>
        <v>dic.-25</v>
      </c>
      <c r="N120" s="116" t="str">
        <f>TEXT(EDATE($A$2,-1),"mmm")&amp;".-"&amp;TEXT(EDATE($A$2,-1),"aa")</f>
        <v>ene.-26</v>
      </c>
      <c r="O120" s="136" t="str">
        <f>TEXT($A$2,"mmm")&amp;".-"&amp;TEXT($A$2,"aa")</f>
        <v>feb.-26</v>
      </c>
    </row>
    <row r="121" spans="1:26">
      <c r="A121" s="276" t="s">
        <v>67</v>
      </c>
      <c r="B121" s="117" t="s">
        <v>11</v>
      </c>
      <c r="C121" s="118">
        <f t="shared" ref="C121:O121" si="8">HLOOKUP(C$119,$86:$103,3,FALSE)</f>
        <v>61.004249999999999</v>
      </c>
      <c r="D121" s="118">
        <f t="shared" si="8"/>
        <v>29.608969999999999</v>
      </c>
      <c r="E121" s="118">
        <f t="shared" si="8"/>
        <v>0</v>
      </c>
      <c r="F121" s="118">
        <f t="shared" si="8"/>
        <v>0</v>
      </c>
      <c r="G121" s="118">
        <f t="shared" si="8"/>
        <v>0</v>
      </c>
      <c r="H121" s="118">
        <f t="shared" si="8"/>
        <v>0</v>
      </c>
      <c r="I121" s="118">
        <f t="shared" si="8"/>
        <v>0</v>
      </c>
      <c r="J121" s="118">
        <f t="shared" si="8"/>
        <v>0</v>
      </c>
      <c r="K121" s="118">
        <f t="shared" si="8"/>
        <v>0</v>
      </c>
      <c r="L121" s="118">
        <f t="shared" si="8"/>
        <v>0</v>
      </c>
      <c r="M121" s="118">
        <f t="shared" si="8"/>
        <v>0</v>
      </c>
      <c r="N121" s="118">
        <f t="shared" si="8"/>
        <v>0</v>
      </c>
      <c r="O121" s="119">
        <f t="shared" si="8"/>
        <v>0</v>
      </c>
    </row>
    <row r="122" spans="1:26">
      <c r="A122" s="277"/>
      <c r="B122" s="102" t="s">
        <v>10</v>
      </c>
      <c r="C122" s="104">
        <f t="shared" ref="C122:O122" si="9">HLOOKUP(C$119,$86:$103,4,FALSE)</f>
        <v>6.4758909999999998</v>
      </c>
      <c r="D122" s="104">
        <f t="shared" si="9"/>
        <v>7.3957850000000001</v>
      </c>
      <c r="E122" s="104">
        <f t="shared" si="9"/>
        <v>13.863616</v>
      </c>
      <c r="F122" s="104">
        <f t="shared" si="9"/>
        <v>17.616911000000002</v>
      </c>
      <c r="G122" s="104">
        <f t="shared" si="9"/>
        <v>36.758597999999999</v>
      </c>
      <c r="H122" s="104">
        <f t="shared" si="9"/>
        <v>62.363782</v>
      </c>
      <c r="I122" s="104">
        <f t="shared" si="9"/>
        <v>66.467855</v>
      </c>
      <c r="J122" s="104">
        <f t="shared" si="9"/>
        <v>45.454340000000002</v>
      </c>
      <c r="K122" s="104">
        <f t="shared" si="9"/>
        <v>22.456917000000001</v>
      </c>
      <c r="L122" s="104">
        <f t="shared" si="9"/>
        <v>17.069234000000002</v>
      </c>
      <c r="M122" s="104">
        <f t="shared" si="9"/>
        <v>11.652042</v>
      </c>
      <c r="N122" s="104">
        <f t="shared" si="9"/>
        <v>14.892018999999999</v>
      </c>
      <c r="O122" s="119">
        <f t="shared" si="9"/>
        <v>6.0359920000000002</v>
      </c>
    </row>
    <row r="123" spans="1:26">
      <c r="A123" s="277"/>
      <c r="B123" s="102" t="s">
        <v>9</v>
      </c>
      <c r="C123" s="104">
        <f t="shared" ref="C123:O123" si="10">HLOOKUP(C$119,$86:$103,5,FALSE)</f>
        <v>22.326347999999999</v>
      </c>
      <c r="D123" s="104">
        <f t="shared" si="10"/>
        <v>24.290578</v>
      </c>
      <c r="E123" s="104">
        <f t="shared" si="10"/>
        <v>25.040586000000001</v>
      </c>
      <c r="F123" s="104">
        <f t="shared" si="10"/>
        <v>25.468105999999999</v>
      </c>
      <c r="G123" s="104">
        <f t="shared" si="10"/>
        <v>46.078491</v>
      </c>
      <c r="H123" s="104">
        <f t="shared" si="10"/>
        <v>58.218541000000002</v>
      </c>
      <c r="I123" s="104">
        <f t="shared" si="10"/>
        <v>51.241262999999996</v>
      </c>
      <c r="J123" s="104">
        <f t="shared" si="10"/>
        <v>39.777388999999999</v>
      </c>
      <c r="K123" s="104">
        <f t="shared" si="10"/>
        <v>43.751629999999999</v>
      </c>
      <c r="L123" s="104">
        <f t="shared" si="10"/>
        <v>32.383879</v>
      </c>
      <c r="M123" s="104">
        <f t="shared" si="10"/>
        <v>25.042332999999999</v>
      </c>
      <c r="N123" s="104">
        <f t="shared" si="10"/>
        <v>28.074463000000002</v>
      </c>
      <c r="O123" s="119">
        <f t="shared" si="10"/>
        <v>21.743562000000001</v>
      </c>
    </row>
    <row r="124" spans="1:26" ht="14.5">
      <c r="A124" s="277"/>
      <c r="B124" s="102" t="s">
        <v>116</v>
      </c>
      <c r="C124" s="104">
        <f t="shared" ref="C124:O124" si="11">HLOOKUP(C$119,$86:$103,6,FALSE)</f>
        <v>188.665806</v>
      </c>
      <c r="D124" s="104">
        <f t="shared" si="11"/>
        <v>223.33681300000001</v>
      </c>
      <c r="E124" s="104">
        <f t="shared" si="11"/>
        <v>226.567814</v>
      </c>
      <c r="F124" s="104">
        <f t="shared" si="11"/>
        <v>243.85669100000001</v>
      </c>
      <c r="G124" s="104">
        <f t="shared" si="11"/>
        <v>273.81515200000001</v>
      </c>
      <c r="H124" s="104">
        <f t="shared" si="11"/>
        <v>334.267562</v>
      </c>
      <c r="I124" s="104">
        <f t="shared" si="11"/>
        <v>319.07413400000002</v>
      </c>
      <c r="J124" s="104">
        <f t="shared" si="11"/>
        <v>274.82982800000002</v>
      </c>
      <c r="K124" s="104">
        <f t="shared" si="11"/>
        <v>257.021049</v>
      </c>
      <c r="L124" s="104">
        <f t="shared" si="11"/>
        <v>234.20941099999999</v>
      </c>
      <c r="M124" s="104">
        <f t="shared" si="11"/>
        <v>265.032152</v>
      </c>
      <c r="N124" s="104">
        <f t="shared" si="11"/>
        <v>271.90836200000001</v>
      </c>
      <c r="O124" s="119">
        <f t="shared" si="11"/>
        <v>219.728983</v>
      </c>
    </row>
    <row r="125" spans="1:26">
      <c r="A125" s="277"/>
      <c r="B125" s="102" t="s">
        <v>24</v>
      </c>
      <c r="C125" s="104">
        <f t="shared" ref="C125:O125" si="12">HLOOKUP(C$119,$86:$103,7,FALSE)</f>
        <v>0</v>
      </c>
      <c r="D125" s="104">
        <f t="shared" si="12"/>
        <v>0</v>
      </c>
      <c r="E125" s="104">
        <f t="shared" si="12"/>
        <v>0</v>
      </c>
      <c r="F125" s="104">
        <f t="shared" si="12"/>
        <v>0</v>
      </c>
      <c r="G125" s="104">
        <f t="shared" si="12"/>
        <v>0</v>
      </c>
      <c r="H125" s="104">
        <f t="shared" si="12"/>
        <v>0</v>
      </c>
      <c r="I125" s="104">
        <f t="shared" si="12"/>
        <v>0</v>
      </c>
      <c r="J125" s="104">
        <f t="shared" si="12"/>
        <v>0</v>
      </c>
      <c r="K125" s="104">
        <f t="shared" si="12"/>
        <v>0</v>
      </c>
      <c r="L125" s="104">
        <f t="shared" si="12"/>
        <v>0</v>
      </c>
      <c r="M125" s="104">
        <f t="shared" si="12"/>
        <v>0</v>
      </c>
      <c r="N125" s="104">
        <f t="shared" si="12"/>
        <v>0</v>
      </c>
      <c r="O125" s="119">
        <f t="shared" si="12"/>
        <v>0</v>
      </c>
    </row>
    <row r="126" spans="1:26">
      <c r="A126" s="277"/>
      <c r="B126" s="102" t="s">
        <v>5</v>
      </c>
      <c r="C126" s="104">
        <f t="shared" ref="C126:O126" si="13">HLOOKUP(C$119,$86:$104,8,FALSE)</f>
        <v>0</v>
      </c>
      <c r="D126" s="104">
        <f t="shared" si="13"/>
        <v>0</v>
      </c>
      <c r="E126" s="104">
        <f t="shared" si="13"/>
        <v>0</v>
      </c>
      <c r="F126" s="104">
        <f t="shared" si="13"/>
        <v>0</v>
      </c>
      <c r="G126" s="104">
        <f t="shared" si="13"/>
        <v>0</v>
      </c>
      <c r="H126" s="104">
        <f t="shared" si="13"/>
        <v>0</v>
      </c>
      <c r="I126" s="104">
        <f t="shared" si="13"/>
        <v>0</v>
      </c>
      <c r="J126" s="104">
        <f t="shared" si="13"/>
        <v>0</v>
      </c>
      <c r="K126" s="104">
        <f t="shared" si="13"/>
        <v>0</v>
      </c>
      <c r="L126" s="104">
        <f t="shared" si="13"/>
        <v>0</v>
      </c>
      <c r="M126" s="104">
        <f t="shared" si="13"/>
        <v>0</v>
      </c>
      <c r="N126" s="104">
        <f t="shared" si="13"/>
        <v>0</v>
      </c>
      <c r="O126" s="119">
        <f t="shared" si="13"/>
        <v>0</v>
      </c>
    </row>
    <row r="127" spans="1:26">
      <c r="A127" s="277"/>
      <c r="B127" s="102" t="s">
        <v>4</v>
      </c>
      <c r="C127" s="104">
        <f t="shared" ref="C127:O127" si="14">HLOOKUP(C$119,$86:$104,9,FALSE)</f>
        <v>29.824808999999998</v>
      </c>
      <c r="D127" s="104">
        <f t="shared" si="14"/>
        <v>33.930326999999998</v>
      </c>
      <c r="E127" s="104">
        <f t="shared" si="14"/>
        <v>48.904601999999997</v>
      </c>
      <c r="F127" s="104">
        <f t="shared" si="14"/>
        <v>53.707866000000003</v>
      </c>
      <c r="G127" s="104">
        <f t="shared" si="14"/>
        <v>62.733255</v>
      </c>
      <c r="H127" s="104">
        <f t="shared" si="14"/>
        <v>56.891238000000001</v>
      </c>
      <c r="I127" s="104">
        <f t="shared" si="14"/>
        <v>58.325643999999997</v>
      </c>
      <c r="J127" s="104">
        <f t="shared" si="14"/>
        <v>48.014598999999997</v>
      </c>
      <c r="K127" s="104">
        <f t="shared" si="14"/>
        <v>38.131413999999999</v>
      </c>
      <c r="L127" s="104">
        <f t="shared" si="14"/>
        <v>28.287680999999999</v>
      </c>
      <c r="M127" s="104">
        <f t="shared" si="14"/>
        <v>21.436693999999999</v>
      </c>
      <c r="N127" s="104">
        <f t="shared" si="14"/>
        <v>26.531222</v>
      </c>
      <c r="O127" s="119">
        <f t="shared" si="14"/>
        <v>38.467844999999997</v>
      </c>
    </row>
    <row r="128" spans="1:26">
      <c r="A128" s="277"/>
      <c r="B128" s="110" t="s">
        <v>22</v>
      </c>
      <c r="C128" s="104">
        <f t="shared" ref="C128:O128" si="15">HLOOKUP(C$119,$86:$104,10,FALSE)</f>
        <v>0.25728499999999999</v>
      </c>
      <c r="D128" s="104">
        <f t="shared" si="15"/>
        <v>0.27165699999999998</v>
      </c>
      <c r="E128" s="104">
        <f t="shared" si="15"/>
        <v>0.216173</v>
      </c>
      <c r="F128" s="104">
        <f t="shared" si="15"/>
        <v>0.242977</v>
      </c>
      <c r="G128" s="104">
        <f t="shared" si="15"/>
        <v>0.25375799999999998</v>
      </c>
      <c r="H128" s="104">
        <f t="shared" si="15"/>
        <v>0.13533500000000001</v>
      </c>
      <c r="I128" s="104">
        <f t="shared" si="15"/>
        <v>6.2700000000000006E-2</v>
      </c>
      <c r="J128" s="104">
        <f t="shared" si="15"/>
        <v>0.16319</v>
      </c>
      <c r="K128" s="104">
        <f t="shared" si="15"/>
        <v>0.72397699999999998</v>
      </c>
      <c r="L128" s="104">
        <f t="shared" si="15"/>
        <v>1.328557</v>
      </c>
      <c r="M128" s="104">
        <f t="shared" si="15"/>
        <v>0.80864599999999998</v>
      </c>
      <c r="N128" s="104">
        <f t="shared" si="15"/>
        <v>0.97993699999999995</v>
      </c>
      <c r="O128" s="119">
        <f t="shared" si="15"/>
        <v>0.94255900000000004</v>
      </c>
    </row>
    <row r="129" spans="1:15">
      <c r="A129" s="277"/>
      <c r="B129" s="110" t="s">
        <v>23</v>
      </c>
      <c r="C129" s="104">
        <f t="shared" ref="C129:O129" si="16">HLOOKUP(C$119,$86:$104,11,FALSE)</f>
        <v>3.272465</v>
      </c>
      <c r="D129" s="104">
        <f t="shared" si="16"/>
        <v>2.6087359999999999</v>
      </c>
      <c r="E129" s="104">
        <f t="shared" si="16"/>
        <v>2.4437060000000002</v>
      </c>
      <c r="F129" s="104">
        <f t="shared" si="16"/>
        <v>3.266893</v>
      </c>
      <c r="G129" s="104">
        <f t="shared" si="16"/>
        <v>4.1208809999999998</v>
      </c>
      <c r="H129" s="104">
        <f t="shared" si="16"/>
        <v>3.573118</v>
      </c>
      <c r="I129" s="104">
        <f t="shared" si="16"/>
        <v>3.1659009999999999</v>
      </c>
      <c r="J129" s="104">
        <f t="shared" si="16"/>
        <v>2.336195</v>
      </c>
      <c r="K129" s="104">
        <f t="shared" si="16"/>
        <v>3.0284080000000002</v>
      </c>
      <c r="L129" s="104">
        <f t="shared" si="16"/>
        <v>2.5220250000000002</v>
      </c>
      <c r="M129" s="104">
        <f t="shared" si="16"/>
        <v>3.7919230000000002</v>
      </c>
      <c r="N129" s="104">
        <f t="shared" si="16"/>
        <v>3.4251860000000001</v>
      </c>
      <c r="O129" s="119">
        <f t="shared" si="16"/>
        <v>1.3775310000000001</v>
      </c>
    </row>
    <row r="130" spans="1:15">
      <c r="A130" s="277"/>
      <c r="B130" s="102" t="s">
        <v>47</v>
      </c>
      <c r="C130" s="104">
        <f t="shared" ref="C130:O130" si="17">HLOOKUP(C$119,$86:$104,13,FALSE)</f>
        <v>8.8925330000000002</v>
      </c>
      <c r="D130" s="104">
        <f t="shared" si="17"/>
        <v>9.8915330000000008</v>
      </c>
      <c r="E130" s="104">
        <f t="shared" si="17"/>
        <v>12.984987</v>
      </c>
      <c r="F130" s="104">
        <f t="shared" si="17"/>
        <v>10.486427000000001</v>
      </c>
      <c r="G130" s="104">
        <f t="shared" si="17"/>
        <v>14.345347</v>
      </c>
      <c r="H130" s="104">
        <f t="shared" si="17"/>
        <v>13.9802175</v>
      </c>
      <c r="I130" s="104">
        <f t="shared" si="17"/>
        <v>11.851848499999999</v>
      </c>
      <c r="J130" s="104">
        <f t="shared" si="17"/>
        <v>13.92998</v>
      </c>
      <c r="K130" s="104">
        <f t="shared" si="17"/>
        <v>8.0829000000000004</v>
      </c>
      <c r="L130" s="104">
        <f t="shared" si="17"/>
        <v>12.386824499999999</v>
      </c>
      <c r="M130" s="104">
        <f t="shared" si="17"/>
        <v>9.5741110000000003</v>
      </c>
      <c r="N130" s="104">
        <f t="shared" si="17"/>
        <v>8.3717509999999997</v>
      </c>
      <c r="O130" s="119">
        <f t="shared" si="17"/>
        <v>4.8198524999999997</v>
      </c>
    </row>
    <row r="131" spans="1:15">
      <c r="A131" s="277"/>
      <c r="B131" s="102" t="s">
        <v>46</v>
      </c>
      <c r="C131" s="104">
        <f t="shared" ref="C131:O131" si="18">HLOOKUP(C$119,$86:$104,12,FALSE)</f>
        <v>8.8925330000000002</v>
      </c>
      <c r="D131" s="104">
        <f t="shared" si="18"/>
        <v>9.8915330000000008</v>
      </c>
      <c r="E131" s="104">
        <f t="shared" si="18"/>
        <v>12.984987</v>
      </c>
      <c r="F131" s="104">
        <f t="shared" si="18"/>
        <v>10.486427000000001</v>
      </c>
      <c r="G131" s="104">
        <f t="shared" si="18"/>
        <v>14.345347</v>
      </c>
      <c r="H131" s="104">
        <f t="shared" si="18"/>
        <v>13.9802175</v>
      </c>
      <c r="I131" s="104">
        <f t="shared" si="18"/>
        <v>11.851848499999999</v>
      </c>
      <c r="J131" s="104">
        <f t="shared" si="18"/>
        <v>13.92998</v>
      </c>
      <c r="K131" s="104">
        <f t="shared" si="18"/>
        <v>8.0829000000000004</v>
      </c>
      <c r="L131" s="104">
        <f t="shared" si="18"/>
        <v>12.386824499999999</v>
      </c>
      <c r="M131" s="104">
        <f t="shared" si="18"/>
        <v>9.5741110000000003</v>
      </c>
      <c r="N131" s="104">
        <f t="shared" si="18"/>
        <v>8.3717509999999997</v>
      </c>
      <c r="O131" s="119">
        <f t="shared" si="18"/>
        <v>4.8198524999999997</v>
      </c>
    </row>
    <row r="132" spans="1:15">
      <c r="A132" s="277"/>
      <c r="B132" s="111" t="s">
        <v>2</v>
      </c>
      <c r="C132" s="159">
        <f t="shared" ref="C132:O132" si="19">HLOOKUP(C$119,$86:$104,14,FALSE)</f>
        <v>329.61192</v>
      </c>
      <c r="D132" s="159">
        <f t="shared" si="19"/>
        <v>341.225932</v>
      </c>
      <c r="E132" s="159">
        <f t="shared" si="19"/>
        <v>343.00647099999998</v>
      </c>
      <c r="F132" s="159">
        <f t="shared" si="19"/>
        <v>365.13229799999999</v>
      </c>
      <c r="G132" s="159">
        <f t="shared" si="19"/>
        <v>452.450829</v>
      </c>
      <c r="H132" s="159">
        <f t="shared" si="19"/>
        <v>543.41001100000005</v>
      </c>
      <c r="I132" s="159">
        <f t="shared" si="19"/>
        <v>522.04119400000002</v>
      </c>
      <c r="J132" s="159">
        <f t="shared" si="19"/>
        <v>438.43550099999999</v>
      </c>
      <c r="K132" s="159">
        <f t="shared" si="19"/>
        <v>381.27919500000002</v>
      </c>
      <c r="L132" s="159">
        <f t="shared" si="19"/>
        <v>340.57443599999999</v>
      </c>
      <c r="M132" s="159">
        <f t="shared" si="19"/>
        <v>346.912012</v>
      </c>
      <c r="N132" s="159">
        <f t="shared" si="19"/>
        <v>362.55469099999999</v>
      </c>
      <c r="O132" s="160">
        <f t="shared" si="19"/>
        <v>297.93617699999999</v>
      </c>
    </row>
    <row r="133" spans="1:15">
      <c r="A133" s="277"/>
      <c r="B133" s="102" t="s">
        <v>95</v>
      </c>
      <c r="C133" s="104">
        <f>HLOOKUP(C$119,$86:$104,15,FALSE)</f>
        <v>9.2090000000000002E-3</v>
      </c>
      <c r="D133" s="104">
        <f t="shared" ref="D133:O133" si="20">HLOOKUP(D$119,$86:$104,15,FALSE)</f>
        <v>1.562E-3</v>
      </c>
      <c r="E133" s="104">
        <f t="shared" si="20"/>
        <v>9.810000000000001E-4</v>
      </c>
      <c r="F133" s="104">
        <f t="shared" si="20"/>
        <v>8.0190000000000001E-3</v>
      </c>
      <c r="G133" s="104">
        <f t="shared" si="20"/>
        <v>3.3307000000000003E-2</v>
      </c>
      <c r="H133" s="104">
        <f t="shared" si="20"/>
        <v>2.5804000000000001E-2</v>
      </c>
      <c r="I133" s="104">
        <f t="shared" si="20"/>
        <v>0</v>
      </c>
      <c r="J133" s="104">
        <f t="shared" si="20"/>
        <v>2.65E-3</v>
      </c>
      <c r="K133" s="104">
        <f t="shared" si="20"/>
        <v>1.1019999999999999E-3</v>
      </c>
      <c r="L133" s="104">
        <f t="shared" si="20"/>
        <v>1.536E-3</v>
      </c>
      <c r="M133" s="104">
        <f t="shared" si="20"/>
        <v>0</v>
      </c>
      <c r="N133" s="104">
        <f t="shared" si="20"/>
        <v>0</v>
      </c>
      <c r="O133" s="162">
        <f t="shared" si="20"/>
        <v>0</v>
      </c>
    </row>
    <row r="134" spans="1:15">
      <c r="A134" s="277"/>
      <c r="B134" s="102" t="s">
        <v>96</v>
      </c>
      <c r="C134" s="104">
        <f>HLOOKUP(C$119,$86:$104,16,FALSE)</f>
        <v>-1.9650000000000001E-2</v>
      </c>
      <c r="D134" s="104">
        <f t="shared" ref="D134:O134" si="21">HLOOKUP(D$119,$86:$104,16,FALSE)</f>
        <v>-6.5550000000000001E-3</v>
      </c>
      <c r="E134" s="104">
        <f t="shared" si="21"/>
        <v>-6.4229999999999999E-3</v>
      </c>
      <c r="F134" s="104">
        <f t="shared" si="21"/>
        <v>-2.7414000000000001E-2</v>
      </c>
      <c r="G134" s="104">
        <f t="shared" si="21"/>
        <v>-6.6456000000000001E-2</v>
      </c>
      <c r="H134" s="104">
        <f t="shared" si="21"/>
        <v>-8.4402000000000005E-2</v>
      </c>
      <c r="I134" s="104">
        <f t="shared" si="21"/>
        <v>-3.7090000000000001E-3</v>
      </c>
      <c r="J134" s="104">
        <f t="shared" si="21"/>
        <v>-8.4089999999999998E-3</v>
      </c>
      <c r="K134" s="104">
        <f t="shared" si="21"/>
        <v>-6.4120000000000002E-3</v>
      </c>
      <c r="L134" s="104">
        <f t="shared" si="21"/>
        <v>-5.6010000000000001E-3</v>
      </c>
      <c r="M134" s="104">
        <f t="shared" si="21"/>
        <v>-3.8210000000000002E-3</v>
      </c>
      <c r="N134" s="104">
        <f t="shared" si="21"/>
        <v>-3.8699999999999997E-4</v>
      </c>
      <c r="O134" s="163">
        <f t="shared" si="21"/>
        <v>0</v>
      </c>
    </row>
    <row r="135" spans="1:15">
      <c r="A135" s="277"/>
      <c r="B135" s="102" t="s">
        <v>21</v>
      </c>
      <c r="C135" s="161">
        <f>HLOOKUP(C$119,$86:$104,17,FALSE)</f>
        <v>90.795297000000005</v>
      </c>
      <c r="D135" s="161">
        <f t="shared" ref="D135:O135" si="22">HLOOKUP(D$119,$86:$104,17,FALSE)</f>
        <v>113.220591</v>
      </c>
      <c r="E135" s="161">
        <f t="shared" si="22"/>
        <v>85.306769000000003</v>
      </c>
      <c r="F135" s="161">
        <f t="shared" si="22"/>
        <v>110.447626</v>
      </c>
      <c r="G135" s="161">
        <f t="shared" si="22"/>
        <v>171.035324</v>
      </c>
      <c r="H135" s="161">
        <f t="shared" si="22"/>
        <v>188.42781500000001</v>
      </c>
      <c r="I135" s="161">
        <f t="shared" si="22"/>
        <v>208.61120199999999</v>
      </c>
      <c r="J135" s="161">
        <f t="shared" si="22"/>
        <v>166.21217300000001</v>
      </c>
      <c r="K135" s="161">
        <f t="shared" si="22"/>
        <v>119.248762</v>
      </c>
      <c r="L135" s="161">
        <f t="shared" si="22"/>
        <v>76.900411000000005</v>
      </c>
      <c r="M135" s="161">
        <f t="shared" si="22"/>
        <v>120.18883599999999</v>
      </c>
      <c r="N135" s="161">
        <f t="shared" si="22"/>
        <v>138.53626600000001</v>
      </c>
      <c r="O135" s="164">
        <f t="shared" si="22"/>
        <v>102.627172</v>
      </c>
    </row>
    <row r="136" spans="1:15">
      <c r="A136" s="277"/>
      <c r="B136" s="112" t="s">
        <v>1</v>
      </c>
      <c r="C136" s="113">
        <f>HLOOKUP(C$119,$86:$104,18,FALSE)</f>
        <v>420.39677599999999</v>
      </c>
      <c r="D136" s="113">
        <f t="shared" ref="D136:O136" si="23">HLOOKUP(D$119,$86:$104,18,FALSE)</f>
        <v>454.44153</v>
      </c>
      <c r="E136" s="113">
        <f t="shared" si="23"/>
        <v>428.30779799999999</v>
      </c>
      <c r="F136" s="113">
        <f t="shared" si="23"/>
        <v>475.56052899999997</v>
      </c>
      <c r="G136" s="113">
        <f t="shared" si="23"/>
        <v>623.45300399999996</v>
      </c>
      <c r="H136" s="113">
        <f t="shared" si="23"/>
        <v>731.77922799999999</v>
      </c>
      <c r="I136" s="113">
        <f t="shared" si="23"/>
        <v>730.648687</v>
      </c>
      <c r="J136" s="113">
        <f t="shared" si="23"/>
        <v>604.64191500000004</v>
      </c>
      <c r="K136" s="113">
        <f t="shared" si="23"/>
        <v>500.52264700000001</v>
      </c>
      <c r="L136" s="113">
        <f t="shared" si="23"/>
        <v>417.47078199999999</v>
      </c>
      <c r="M136" s="113">
        <f t="shared" si="23"/>
        <v>467.09702700000003</v>
      </c>
      <c r="N136" s="113">
        <f t="shared" si="23"/>
        <v>501.09057000000001</v>
      </c>
      <c r="O136" s="165">
        <f t="shared" si="23"/>
        <v>400.56334900000002</v>
      </c>
    </row>
    <row r="137" spans="1:15" ht="14.5">
      <c r="A137" s="278"/>
      <c r="B137" s="120" t="s">
        <v>66</v>
      </c>
      <c r="C137" s="121">
        <f>C122+C123+C125</f>
        <v>28.802239</v>
      </c>
      <c r="D137" s="121">
        <f>D122+D123+D125</f>
        <v>31.686363</v>
      </c>
      <c r="E137" s="121">
        <f t="shared" ref="E137:O137" si="24">E122+E123+E125</f>
        <v>38.904201999999998</v>
      </c>
      <c r="F137" s="121">
        <f t="shared" si="24"/>
        <v>43.085017000000001</v>
      </c>
      <c r="G137" s="121">
        <f t="shared" si="24"/>
        <v>82.837088999999992</v>
      </c>
      <c r="H137" s="121">
        <f t="shared" si="24"/>
        <v>120.582323</v>
      </c>
      <c r="I137" s="121">
        <f t="shared" si="24"/>
        <v>117.70911799999999</v>
      </c>
      <c r="J137" s="121">
        <f t="shared" si="24"/>
        <v>85.231729000000001</v>
      </c>
      <c r="K137" s="121">
        <f t="shared" si="24"/>
        <v>66.208546999999996</v>
      </c>
      <c r="L137" s="121">
        <f t="shared" si="24"/>
        <v>49.453113000000002</v>
      </c>
      <c r="M137" s="121">
        <f t="shared" si="24"/>
        <v>36.694375000000001</v>
      </c>
      <c r="N137" s="121">
        <f t="shared" si="24"/>
        <v>42.966481999999999</v>
      </c>
      <c r="O137" s="121">
        <f t="shared" si="24"/>
        <v>27.779554000000001</v>
      </c>
    </row>
    <row r="138" spans="1:15" ht="14.15" customHeight="1">
      <c r="A138" s="276" t="s">
        <v>68</v>
      </c>
      <c r="B138" s="122" t="s">
        <v>65</v>
      </c>
      <c r="C138" s="108" t="str">
        <f>TEXT(EDATE($A$2,-12),"mmm")&amp;".-"&amp;TEXT(EDATE($A$2,-12),"aa")</f>
        <v>feb.-25</v>
      </c>
      <c r="D138" s="108" t="str">
        <f>TEXT(EDATE($A$2,-11),"mmm")&amp;".-"&amp;TEXT(EDATE($A$2,-11),"aa")</f>
        <v>mar.-25</v>
      </c>
      <c r="E138" s="108" t="str">
        <f>TEXT(EDATE($A$2,-10),"mmm")&amp;".-"&amp;TEXT(EDATE($A$2,-10),"aa")</f>
        <v>abr.-25</v>
      </c>
      <c r="F138" s="108" t="str">
        <f>TEXT(EDATE($A$2,-9),"mmm")&amp;".-"&amp;TEXT(EDATE($A$2,-9),"aa")</f>
        <v>may.-25</v>
      </c>
      <c r="G138" s="108" t="str">
        <f>TEXT(EDATE($A$2,-8),"mmm")&amp;".-"&amp;TEXT(EDATE($A$2,-8),"aa")</f>
        <v>jun.-25</v>
      </c>
      <c r="H138" s="108" t="str">
        <f>TEXT(EDATE($A$2,-7),"mmm")&amp;".-"&amp;TEXT(EDATE($A$2,-7),"aa")</f>
        <v>jul.-25</v>
      </c>
      <c r="I138" s="108" t="str">
        <f>TEXT(EDATE($A$2,-6),"mmm")&amp;".-"&amp;TEXT(EDATE($A$2,-6),"aa")</f>
        <v>ago.-25</v>
      </c>
      <c r="J138" s="108" t="str">
        <f>TEXT(EDATE($A$2,-5),"mmm")&amp;".-"&amp;TEXT(EDATE($A$2,-5),"aa")</f>
        <v>sep.-25</v>
      </c>
      <c r="K138" s="108" t="str">
        <f>TEXT(EDATE($A$2,-4),"mmm")&amp;".-"&amp;TEXT(EDATE($A$2,-4),"aa")</f>
        <v>oct.-25</v>
      </c>
      <c r="L138" s="108" t="str">
        <f>TEXT(EDATE($A$2,-3),"mmm")&amp;".-"&amp;TEXT(EDATE($A$2,-3),"aa")</f>
        <v>nov.-25</v>
      </c>
      <c r="M138" s="108" t="str">
        <f>TEXT(EDATE($A$2,-2),"mmm")&amp;".-"&amp;TEXT(EDATE($A$2,-2),"aa")</f>
        <v>dic.-25</v>
      </c>
      <c r="N138" s="108" t="str">
        <f>TEXT(EDATE($A$2,-1),"mmm")&amp;".-"&amp;TEXT(EDATE($A$2,-1),"aa")</f>
        <v>ene.-26</v>
      </c>
      <c r="O138" s="109" t="str">
        <f>TEXT($A$2,"mmm")&amp;".-"&amp;TEXT($A$2,"aa")</f>
        <v>feb.-26</v>
      </c>
    </row>
    <row r="139" spans="1:15" ht="15" customHeight="1">
      <c r="A139" s="277"/>
      <c r="B139" s="102" t="s">
        <v>12</v>
      </c>
      <c r="C139" s="104">
        <f>HLOOKUP(C$119,$86:$117,19,FALSE)</f>
        <v>5.4619000000000001E-2</v>
      </c>
      <c r="D139" s="104">
        <f t="shared" ref="D139:O139" si="25">HLOOKUP(D$119,$86:$117,19,FALSE)</f>
        <v>0</v>
      </c>
      <c r="E139" s="104">
        <f t="shared" si="25"/>
        <v>0</v>
      </c>
      <c r="F139" s="104">
        <f t="shared" si="25"/>
        <v>0</v>
      </c>
      <c r="G139" s="104">
        <f t="shared" si="25"/>
        <v>0</v>
      </c>
      <c r="H139" s="104">
        <f t="shared" si="25"/>
        <v>0</v>
      </c>
      <c r="I139" s="104">
        <f t="shared" si="25"/>
        <v>0</v>
      </c>
      <c r="J139" s="104">
        <f t="shared" si="25"/>
        <v>0</v>
      </c>
      <c r="K139" s="104">
        <f t="shared" si="25"/>
        <v>0</v>
      </c>
      <c r="L139" s="104">
        <f t="shared" si="25"/>
        <v>0</v>
      </c>
      <c r="M139" s="104">
        <f t="shared" si="25"/>
        <v>0</v>
      </c>
      <c r="N139" s="104">
        <f t="shared" si="25"/>
        <v>0</v>
      </c>
      <c r="O139" s="137">
        <f t="shared" si="25"/>
        <v>0</v>
      </c>
    </row>
    <row r="140" spans="1:15" ht="14.15" customHeight="1">
      <c r="A140" s="277"/>
      <c r="B140" s="102" t="s">
        <v>10</v>
      </c>
      <c r="C140" s="104">
        <f>HLOOKUP(C$119,$86:$117,20,FALSE)</f>
        <v>147.685913</v>
      </c>
      <c r="D140" s="104">
        <f t="shared" ref="D140:O140" si="26">HLOOKUP(D$119,$86:$117,20,FALSE)</f>
        <v>173.83343199999999</v>
      </c>
      <c r="E140" s="104">
        <f t="shared" si="26"/>
        <v>146.76996600000001</v>
      </c>
      <c r="F140" s="104">
        <f t="shared" si="26"/>
        <v>139.11880199999999</v>
      </c>
      <c r="G140" s="104">
        <f t="shared" si="26"/>
        <v>133.45317499999999</v>
      </c>
      <c r="H140" s="104">
        <f t="shared" si="26"/>
        <v>138.95270500000001</v>
      </c>
      <c r="I140" s="104">
        <f t="shared" si="26"/>
        <v>156.42968200000001</v>
      </c>
      <c r="J140" s="104">
        <f t="shared" si="26"/>
        <v>146.533942</v>
      </c>
      <c r="K140" s="104">
        <f t="shared" si="26"/>
        <v>159.05462600000001</v>
      </c>
      <c r="L140" s="104">
        <f t="shared" si="26"/>
        <v>144.58958999999999</v>
      </c>
      <c r="M140" s="104">
        <f t="shared" si="26"/>
        <v>158.02685199999999</v>
      </c>
      <c r="N140" s="104">
        <f t="shared" si="26"/>
        <v>158.381069</v>
      </c>
      <c r="O140" s="119">
        <f t="shared" si="26"/>
        <v>143.06514300000001</v>
      </c>
    </row>
    <row r="141" spans="1:15" ht="14.15" customHeight="1">
      <c r="A141" s="277"/>
      <c r="B141" s="102" t="s">
        <v>9</v>
      </c>
      <c r="C141" s="104">
        <f>HLOOKUP(C$119,$86:$117,21,FALSE)</f>
        <v>22.268398999999999</v>
      </c>
      <c r="D141" s="104">
        <f t="shared" ref="D141:O141" si="27">HLOOKUP(D$119,$86:$117,21,FALSE)</f>
        <v>28.510366000000001</v>
      </c>
      <c r="E141" s="104">
        <f t="shared" si="27"/>
        <v>15.002691</v>
      </c>
      <c r="F141" s="104">
        <f t="shared" si="27"/>
        <v>15.518791</v>
      </c>
      <c r="G141" s="104">
        <f t="shared" si="27"/>
        <v>14.439681999999999</v>
      </c>
      <c r="H141" s="104">
        <f t="shared" si="27"/>
        <v>17.277450000000002</v>
      </c>
      <c r="I141" s="104">
        <f t="shared" si="27"/>
        <v>21.905804</v>
      </c>
      <c r="J141" s="104">
        <f t="shared" si="27"/>
        <v>21.204673</v>
      </c>
      <c r="K141" s="104">
        <f t="shared" si="27"/>
        <v>28.960232999999999</v>
      </c>
      <c r="L141" s="104">
        <f t="shared" si="27"/>
        <v>21.440708000000001</v>
      </c>
      <c r="M141" s="104">
        <f t="shared" si="27"/>
        <v>25.814205000000001</v>
      </c>
      <c r="N141" s="104">
        <f t="shared" si="27"/>
        <v>28.873301000000001</v>
      </c>
      <c r="O141" s="119">
        <f t="shared" si="27"/>
        <v>25.555015999999998</v>
      </c>
    </row>
    <row r="142" spans="1:15" ht="14.15" customHeight="1">
      <c r="A142" s="277"/>
      <c r="B142" s="102" t="s">
        <v>8</v>
      </c>
      <c r="C142" s="104">
        <f>HLOOKUP(C$119,$86:$117,22,FALSE)</f>
        <v>111.33840600000001</v>
      </c>
      <c r="D142" s="104">
        <f t="shared" ref="D142:O142" si="28">HLOOKUP(D$119,$86:$117,22,FALSE)</f>
        <v>126.580506</v>
      </c>
      <c r="E142" s="104">
        <f t="shared" si="28"/>
        <v>98.063034000000002</v>
      </c>
      <c r="F142" s="104">
        <f t="shared" si="28"/>
        <v>81.823025999999999</v>
      </c>
      <c r="G142" s="104">
        <f t="shared" si="28"/>
        <v>84.304407999999995</v>
      </c>
      <c r="H142" s="104">
        <f t="shared" si="28"/>
        <v>97.386711000000005</v>
      </c>
      <c r="I142" s="104">
        <f t="shared" si="28"/>
        <v>100.206506</v>
      </c>
      <c r="J142" s="104">
        <f t="shared" si="28"/>
        <v>99.346721000000002</v>
      </c>
      <c r="K142" s="104">
        <f t="shared" si="28"/>
        <v>125.044641</v>
      </c>
      <c r="L142" s="104">
        <f t="shared" si="28"/>
        <v>112.281066</v>
      </c>
      <c r="M142" s="104">
        <f t="shared" si="28"/>
        <v>119.831412</v>
      </c>
      <c r="N142" s="104">
        <f t="shared" si="28"/>
        <v>117.60937199999999</v>
      </c>
      <c r="O142" s="119">
        <f t="shared" si="28"/>
        <v>92.890253999999999</v>
      </c>
    </row>
    <row r="143" spans="1:15" ht="14.5" customHeight="1">
      <c r="A143" s="277"/>
      <c r="B143" s="102" t="s">
        <v>116</v>
      </c>
      <c r="C143" s="104">
        <f>HLOOKUP(C$119,$86:$117,23,FALSE)</f>
        <v>249.83534599999999</v>
      </c>
      <c r="D143" s="104">
        <f t="shared" ref="D143:O143" si="29">HLOOKUP(D$119,$86:$117,23,FALSE)</f>
        <v>290.37200899999999</v>
      </c>
      <c r="E143" s="104">
        <f t="shared" si="29"/>
        <v>290.70250900000002</v>
      </c>
      <c r="F143" s="104">
        <f t="shared" si="29"/>
        <v>328.89233899999999</v>
      </c>
      <c r="G143" s="104">
        <f t="shared" si="29"/>
        <v>284.15903500000002</v>
      </c>
      <c r="H143" s="104">
        <f t="shared" si="29"/>
        <v>316.70403900000002</v>
      </c>
      <c r="I143" s="104">
        <f t="shared" si="29"/>
        <v>340.02993600000002</v>
      </c>
      <c r="J143" s="104">
        <f t="shared" si="29"/>
        <v>307.60187999999999</v>
      </c>
      <c r="K143" s="104">
        <f t="shared" si="29"/>
        <v>357.47449</v>
      </c>
      <c r="L143" s="104">
        <f t="shared" si="29"/>
        <v>343.63677799999999</v>
      </c>
      <c r="M143" s="104">
        <f t="shared" si="29"/>
        <v>344.06825099999998</v>
      </c>
      <c r="N143" s="104">
        <f t="shared" si="29"/>
        <v>331.93350299999997</v>
      </c>
      <c r="O143" s="119">
        <f t="shared" si="29"/>
        <v>287.05643500000002</v>
      </c>
    </row>
    <row r="144" spans="1:15" ht="14.15" customHeight="1">
      <c r="A144" s="277"/>
      <c r="B144" s="102" t="s">
        <v>6</v>
      </c>
      <c r="C144" s="104">
        <f>HLOOKUP(C$119,$86:$117,24,FALSE)</f>
        <v>1.142978</v>
      </c>
      <c r="D144" s="104">
        <f t="shared" ref="D144:O144" si="30">HLOOKUP(D$119,$86:$117,24,FALSE)</f>
        <v>1.2419039999999999</v>
      </c>
      <c r="E144" s="104">
        <f t="shared" si="30"/>
        <v>1.7632380000000001</v>
      </c>
      <c r="F144" s="104">
        <f t="shared" si="30"/>
        <v>1.701465</v>
      </c>
      <c r="G144" s="104">
        <f t="shared" si="30"/>
        <v>2.9528669999999999</v>
      </c>
      <c r="H144" s="104">
        <f t="shared" si="30"/>
        <v>3.1269979999999999</v>
      </c>
      <c r="I144" s="104">
        <f t="shared" si="30"/>
        <v>2.6583589999999999</v>
      </c>
      <c r="J144" s="104">
        <f t="shared" si="30"/>
        <v>2.5908169999999999</v>
      </c>
      <c r="K144" s="104">
        <f t="shared" si="30"/>
        <v>1.167157</v>
      </c>
      <c r="L144" s="104">
        <f t="shared" si="30"/>
        <v>0.94978899999999999</v>
      </c>
      <c r="M144" s="104">
        <f t="shared" si="30"/>
        <v>1.389267</v>
      </c>
      <c r="N144" s="104">
        <f t="shared" si="30"/>
        <v>1.2355400000000001</v>
      </c>
      <c r="O144" s="119">
        <f t="shared" si="30"/>
        <v>1.2530779999999999</v>
      </c>
    </row>
    <row r="145" spans="1:26" ht="14.15" customHeight="1">
      <c r="A145" s="277"/>
      <c r="B145" s="102" t="s">
        <v>5</v>
      </c>
      <c r="C145" s="104">
        <f>HLOOKUP(C$119,$86:$117,25,FALSE)</f>
        <v>107.781023</v>
      </c>
      <c r="D145" s="104">
        <f t="shared" ref="D145:O145" si="31">HLOOKUP(D$119,$86:$117,25,FALSE)</f>
        <v>77.912910999999994</v>
      </c>
      <c r="E145" s="104">
        <f t="shared" si="31"/>
        <v>105.255258</v>
      </c>
      <c r="F145" s="104">
        <f t="shared" si="31"/>
        <v>99.380819000000002</v>
      </c>
      <c r="G145" s="104">
        <f t="shared" si="31"/>
        <v>143.378455</v>
      </c>
      <c r="H145" s="104">
        <f t="shared" si="31"/>
        <v>166.95909700000001</v>
      </c>
      <c r="I145" s="104">
        <f t="shared" si="31"/>
        <v>149.445853</v>
      </c>
      <c r="J145" s="104">
        <f t="shared" si="31"/>
        <v>165.43566200000001</v>
      </c>
      <c r="K145" s="104">
        <f t="shared" si="31"/>
        <v>84.336444999999998</v>
      </c>
      <c r="L145" s="104">
        <f t="shared" si="31"/>
        <v>108.446995</v>
      </c>
      <c r="M145" s="104">
        <f t="shared" si="31"/>
        <v>86.108699000000001</v>
      </c>
      <c r="N145" s="104">
        <f t="shared" si="31"/>
        <v>97.155596000000003</v>
      </c>
      <c r="O145" s="119">
        <f t="shared" si="31"/>
        <v>91.100914000000003</v>
      </c>
    </row>
    <row r="146" spans="1:26" ht="14.15" customHeight="1">
      <c r="A146" s="277"/>
      <c r="B146" s="102" t="s">
        <v>4</v>
      </c>
      <c r="C146" s="104">
        <f>HLOOKUP(C$119,$86:$117,26,FALSE)</f>
        <v>35.576335999999998</v>
      </c>
      <c r="D146" s="104">
        <f t="shared" ref="D146:O146" si="32">HLOOKUP(D$119,$86:$117,26,FALSE)</f>
        <v>37.483286999999997</v>
      </c>
      <c r="E146" s="104">
        <f t="shared" si="32"/>
        <v>38.334235999999997</v>
      </c>
      <c r="F146" s="104">
        <f t="shared" si="32"/>
        <v>44.589174</v>
      </c>
      <c r="G146" s="104">
        <f t="shared" si="32"/>
        <v>42.392861000000003</v>
      </c>
      <c r="H146" s="104">
        <f t="shared" si="32"/>
        <v>44.420541</v>
      </c>
      <c r="I146" s="104">
        <f t="shared" si="32"/>
        <v>45.969862999999997</v>
      </c>
      <c r="J146" s="104">
        <f t="shared" si="32"/>
        <v>39.475147</v>
      </c>
      <c r="K146" s="104">
        <f t="shared" si="32"/>
        <v>35.879443999999999</v>
      </c>
      <c r="L146" s="104">
        <f t="shared" si="32"/>
        <v>32.422212999999999</v>
      </c>
      <c r="M146" s="104">
        <f t="shared" si="32"/>
        <v>31.739474999999999</v>
      </c>
      <c r="N146" s="104">
        <f t="shared" si="32"/>
        <v>33.762495000000001</v>
      </c>
      <c r="O146" s="119">
        <f t="shared" si="32"/>
        <v>36.396419999999999</v>
      </c>
    </row>
    <row r="147" spans="1:26" ht="14.15" customHeight="1">
      <c r="A147" s="277"/>
      <c r="B147" s="102" t="s">
        <v>22</v>
      </c>
      <c r="C147" s="104">
        <f>HLOOKUP(C$119,$86:$117,27,FALSE)</f>
        <v>1.2032910000000001</v>
      </c>
      <c r="D147" s="104">
        <f t="shared" ref="D147:O147" si="33">HLOOKUP(D$119,$86:$117,27,FALSE)</f>
        <v>1.447702</v>
      </c>
      <c r="E147" s="104">
        <f t="shared" si="33"/>
        <v>1.4667380000000001</v>
      </c>
      <c r="F147" s="104">
        <f t="shared" si="33"/>
        <v>1.4553370000000001</v>
      </c>
      <c r="G147" s="104">
        <f t="shared" si="33"/>
        <v>1.2805299999999999</v>
      </c>
      <c r="H147" s="104">
        <f t="shared" si="33"/>
        <v>1.163958</v>
      </c>
      <c r="I147" s="104">
        <f t="shared" si="33"/>
        <v>0.98014500000000004</v>
      </c>
      <c r="J147" s="104">
        <f t="shared" si="33"/>
        <v>0.36074600000000001</v>
      </c>
      <c r="K147" s="104">
        <f t="shared" si="33"/>
        <v>0.77339199999999997</v>
      </c>
      <c r="L147" s="104">
        <f t="shared" si="33"/>
        <v>0.74605500000000002</v>
      </c>
      <c r="M147" s="104">
        <f t="shared" si="33"/>
        <v>0.798705</v>
      </c>
      <c r="N147" s="104">
        <f t="shared" si="33"/>
        <v>0.99824000000000002</v>
      </c>
      <c r="O147" s="119">
        <f t="shared" si="33"/>
        <v>0.82315300000000002</v>
      </c>
    </row>
    <row r="148" spans="1:26" ht="14.15" customHeight="1">
      <c r="A148" s="277"/>
      <c r="B148" s="112" t="s">
        <v>1</v>
      </c>
      <c r="C148" s="113">
        <f>HLOOKUP(C$119,$86:$117,29,FALSE)</f>
        <v>676.88631099999998</v>
      </c>
      <c r="D148" s="113">
        <f t="shared" ref="D148:O148" si="34">HLOOKUP(D$119,$86:$117,29,FALSE)</f>
        <v>737.38211699999999</v>
      </c>
      <c r="E148" s="113">
        <f t="shared" si="34"/>
        <v>697.35766999999998</v>
      </c>
      <c r="F148" s="113">
        <f t="shared" si="34"/>
        <v>712.47975299999996</v>
      </c>
      <c r="G148" s="113">
        <f t="shared" si="34"/>
        <v>706.36101299999996</v>
      </c>
      <c r="H148" s="113">
        <f t="shared" si="34"/>
        <v>785.99149899999998</v>
      </c>
      <c r="I148" s="113">
        <f t="shared" si="34"/>
        <v>817.62614799999994</v>
      </c>
      <c r="J148" s="113">
        <f t="shared" si="34"/>
        <v>782.54958799999997</v>
      </c>
      <c r="K148" s="113">
        <f t="shared" si="34"/>
        <v>792.690428</v>
      </c>
      <c r="L148" s="113">
        <f t="shared" si="34"/>
        <v>764.513194</v>
      </c>
      <c r="M148" s="113">
        <f t="shared" si="34"/>
        <v>767.77686600000004</v>
      </c>
      <c r="N148" s="113">
        <f t="shared" si="34"/>
        <v>769.949116</v>
      </c>
      <c r="O148" s="166">
        <f t="shared" si="34"/>
        <v>678.14041299999997</v>
      </c>
    </row>
    <row r="149" spans="1:26" ht="14.15" customHeight="1">
      <c r="A149" s="277"/>
      <c r="B149" s="114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23"/>
    </row>
    <row r="150" spans="1:26" ht="14.15" customHeight="1">
      <c r="A150" s="278"/>
      <c r="B150" s="120" t="s">
        <v>66</v>
      </c>
      <c r="C150" s="124">
        <f t="shared" ref="C150:O150" si="35">SUM(C140:C142)</f>
        <v>281.29271799999998</v>
      </c>
      <c r="D150" s="124">
        <f t="shared" si="35"/>
        <v>328.92430400000001</v>
      </c>
      <c r="E150" s="124">
        <f t="shared" si="35"/>
        <v>259.835691</v>
      </c>
      <c r="F150" s="124">
        <f t="shared" si="35"/>
        <v>236.46061899999998</v>
      </c>
      <c r="G150" s="124">
        <f t="shared" si="35"/>
        <v>232.19726499999999</v>
      </c>
      <c r="H150" s="124">
        <f t="shared" si="35"/>
        <v>253.61686600000002</v>
      </c>
      <c r="I150" s="124">
        <f t="shared" si="35"/>
        <v>278.54199199999999</v>
      </c>
      <c r="J150" s="124">
        <f t="shared" si="35"/>
        <v>267.08533599999998</v>
      </c>
      <c r="K150" s="124">
        <f t="shared" si="35"/>
        <v>313.05950000000001</v>
      </c>
      <c r="L150" s="124">
        <f t="shared" si="35"/>
        <v>278.31136399999997</v>
      </c>
      <c r="M150" s="124">
        <f t="shared" si="35"/>
        <v>303.67246899999998</v>
      </c>
      <c r="N150" s="124">
        <f t="shared" si="35"/>
        <v>304.863742</v>
      </c>
      <c r="O150" s="125">
        <f t="shared" si="35"/>
        <v>261.51041299999997</v>
      </c>
    </row>
    <row r="151" spans="1:26" ht="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</row>
    <row r="152" spans="1:26" ht="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</row>
    <row r="153" spans="1:26" ht="15">
      <c r="A153" s="149"/>
      <c r="B153" s="149" t="s">
        <v>60</v>
      </c>
      <c r="C153" s="273" t="s">
        <v>49</v>
      </c>
      <c r="D153" s="269"/>
      <c r="E153" s="269"/>
      <c r="F153" s="269"/>
      <c r="G153" s="269"/>
      <c r="H153" s="269"/>
      <c r="I153" s="269"/>
      <c r="J153" s="269"/>
      <c r="K153" s="269"/>
      <c r="L153" s="269"/>
      <c r="M153" s="269"/>
      <c r="N153" s="269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>
      <c r="A154" s="149"/>
      <c r="B154" s="149" t="s">
        <v>61</v>
      </c>
      <c r="C154" s="182" t="s">
        <v>80</v>
      </c>
      <c r="D154" s="182" t="s">
        <v>81</v>
      </c>
      <c r="E154" s="182" t="s">
        <v>82</v>
      </c>
      <c r="F154" s="182" t="s">
        <v>83</v>
      </c>
      <c r="G154" s="182" t="s">
        <v>84</v>
      </c>
      <c r="H154" s="182" t="s">
        <v>85</v>
      </c>
      <c r="I154" s="182" t="s">
        <v>86</v>
      </c>
      <c r="J154" s="182" t="s">
        <v>87</v>
      </c>
      <c r="K154" s="182" t="s">
        <v>88</v>
      </c>
      <c r="L154" s="182" t="s">
        <v>89</v>
      </c>
      <c r="M154" s="182" t="s">
        <v>90</v>
      </c>
      <c r="N154" s="182" t="s">
        <v>91</v>
      </c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>
      <c r="A155" s="149" t="s">
        <v>59</v>
      </c>
      <c r="B155" s="149" t="s">
        <v>92</v>
      </c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>
      <c r="A156" s="151" t="s">
        <v>194</v>
      </c>
      <c r="B156" s="151" t="s">
        <v>196</v>
      </c>
      <c r="C156" s="243">
        <v>-4.718E-2</v>
      </c>
      <c r="D156" s="243">
        <v>3.8999999999999999E-4</v>
      </c>
      <c r="E156" s="243">
        <v>-1.9699999999999999E-2</v>
      </c>
      <c r="F156" s="243">
        <v>-2.7869999999999999E-2</v>
      </c>
      <c r="G156" s="243">
        <v>2.5530000000000001E-2</v>
      </c>
      <c r="H156" s="243">
        <v>-1.97E-3</v>
      </c>
      <c r="I156" s="243">
        <v>3.16E-3</v>
      </c>
      <c r="J156" s="243">
        <v>2.4340000000000001E-2</v>
      </c>
      <c r="K156" s="243">
        <v>4.1390000000000003E-2</v>
      </c>
      <c r="L156" s="243">
        <v>1.33E-3</v>
      </c>
      <c r="M156" s="243">
        <v>1.37E-2</v>
      </c>
      <c r="N156" s="243">
        <v>2.6360000000000001E-2</v>
      </c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</row>
    <row r="159" spans="1:26" ht="15">
      <c r="A159" s="149"/>
      <c r="B159" s="149" t="s">
        <v>60</v>
      </c>
      <c r="C159" s="273" t="s">
        <v>50</v>
      </c>
      <c r="D159" s="269"/>
      <c r="E159" s="269"/>
      <c r="F159" s="269"/>
      <c r="G159" s="269"/>
      <c r="H159" s="269"/>
      <c r="I159" s="269"/>
      <c r="J159" s="269"/>
      <c r="K159" s="269"/>
      <c r="L159" s="269"/>
      <c r="M159" s="269"/>
      <c r="N159" s="26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/>
      <c r="B160" s="149" t="s">
        <v>61</v>
      </c>
      <c r="C160" s="182" t="s">
        <v>80</v>
      </c>
      <c r="D160" s="182" t="s">
        <v>81</v>
      </c>
      <c r="E160" s="182" t="s">
        <v>82</v>
      </c>
      <c r="F160" s="182" t="s">
        <v>83</v>
      </c>
      <c r="G160" s="182" t="s">
        <v>84</v>
      </c>
      <c r="H160" s="182" t="s">
        <v>85</v>
      </c>
      <c r="I160" s="182" t="s">
        <v>86</v>
      </c>
      <c r="J160" s="182" t="s">
        <v>87</v>
      </c>
      <c r="K160" s="182" t="s">
        <v>88</v>
      </c>
      <c r="L160" s="182" t="s">
        <v>89</v>
      </c>
      <c r="M160" s="182" t="s">
        <v>90</v>
      </c>
      <c r="N160" s="182" t="s">
        <v>91</v>
      </c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49" t="s">
        <v>59</v>
      </c>
      <c r="B161" s="149" t="s">
        <v>92</v>
      </c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 s="151" t="s">
        <v>194</v>
      </c>
      <c r="B162" s="151" t="s">
        <v>196</v>
      </c>
      <c r="C162" s="243">
        <v>1.8500000000000001E-3</v>
      </c>
      <c r="D162" s="243">
        <v>-3.0200000000000001E-3</v>
      </c>
      <c r="E162" s="243">
        <v>8.0999999999999996E-4</v>
      </c>
      <c r="F162" s="243">
        <v>4.0600000000000002E-3</v>
      </c>
      <c r="G162" s="243">
        <v>1.01E-2</v>
      </c>
      <c r="H162" s="243">
        <v>-1.74E-3</v>
      </c>
      <c r="I162" s="243">
        <v>1.9400000000000001E-3</v>
      </c>
      <c r="J162" s="243">
        <v>9.9000000000000008E-3</v>
      </c>
      <c r="K162" s="243">
        <v>1.4590000000000001E-2</v>
      </c>
      <c r="L162" s="243">
        <v>-2.1000000000000001E-4</v>
      </c>
      <c r="M162" s="243">
        <v>1.5499999999999999E-3</v>
      </c>
      <c r="N162" s="243">
        <v>1.325E-2</v>
      </c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B164" s="222" t="s">
        <v>130</v>
      </c>
      <c r="C164"/>
      <c r="D164"/>
      <c r="E164"/>
      <c r="F164"/>
      <c r="G164"/>
      <c r="H164"/>
      <c r="I164"/>
      <c r="J164"/>
      <c r="K164"/>
      <c r="L164"/>
      <c r="M164"/>
      <c r="N164"/>
    </row>
    <row r="165" spans="1:26">
      <c r="B165" s="266" t="s">
        <v>65</v>
      </c>
      <c r="C165" s="108" t="str">
        <f>TEXT(EDATE(D119,-1),"mmmm aaaa")</f>
        <v>febrero 2025</v>
      </c>
      <c r="D165" s="108" t="str">
        <f t="shared" ref="D165:N165" si="36">TEXT(EDATE(E119,-1),"mmmm aaaa")</f>
        <v>marzo 2025</v>
      </c>
      <c r="E165" s="108" t="str">
        <f t="shared" si="36"/>
        <v>abril 2025</v>
      </c>
      <c r="F165" s="108" t="str">
        <f t="shared" si="36"/>
        <v>mayo 2025</v>
      </c>
      <c r="G165" s="108" t="str">
        <f t="shared" si="36"/>
        <v>junio 2025</v>
      </c>
      <c r="H165" s="108" t="str">
        <f t="shared" si="36"/>
        <v>julio 2025</v>
      </c>
      <c r="I165" s="108" t="str">
        <f t="shared" si="36"/>
        <v>agosto 2025</v>
      </c>
      <c r="J165" s="108" t="str">
        <f t="shared" si="36"/>
        <v>septiembre 2025</v>
      </c>
      <c r="K165" s="108" t="str">
        <f t="shared" si="36"/>
        <v>octubre 2025</v>
      </c>
      <c r="L165" s="108" t="str">
        <f t="shared" si="36"/>
        <v>noviembre 2025</v>
      </c>
      <c r="M165" s="108" t="str">
        <f t="shared" si="36"/>
        <v>diciembre 2025</v>
      </c>
      <c r="N165" s="108" t="str">
        <f t="shared" si="36"/>
        <v>enero 2026</v>
      </c>
      <c r="O165" s="108" t="str">
        <f>A2</f>
        <v>Febrero 2026</v>
      </c>
    </row>
    <row r="166" spans="1:26">
      <c r="B166" s="267"/>
      <c r="C166" s="116" t="str">
        <f>MID(UPPER(TEXT(C119,"mmm")),1,1)</f>
        <v>F</v>
      </c>
      <c r="D166" s="116" t="str">
        <f t="shared" ref="D166:N166" si="37">MID(UPPER(TEXT(D119,"mmm")),1,1)</f>
        <v>M</v>
      </c>
      <c r="E166" s="116" t="str">
        <f t="shared" si="37"/>
        <v>A</v>
      </c>
      <c r="F166" s="116" t="str">
        <f t="shared" si="37"/>
        <v>M</v>
      </c>
      <c r="G166" s="116" t="str">
        <f t="shared" si="37"/>
        <v>J</v>
      </c>
      <c r="H166" s="116" t="str">
        <f t="shared" si="37"/>
        <v>J</v>
      </c>
      <c r="I166" s="116" t="str">
        <f t="shared" si="37"/>
        <v>A</v>
      </c>
      <c r="J166" s="116" t="str">
        <f t="shared" si="37"/>
        <v>S</v>
      </c>
      <c r="K166" s="116" t="str">
        <f t="shared" si="37"/>
        <v>O</v>
      </c>
      <c r="L166" s="116" t="str">
        <f t="shared" si="37"/>
        <v>N</v>
      </c>
      <c r="M166" s="116" t="str">
        <f t="shared" si="37"/>
        <v>D</v>
      </c>
      <c r="N166" s="116" t="str">
        <f t="shared" si="37"/>
        <v>E</v>
      </c>
      <c r="O166" s="116" t="str">
        <f t="shared" ref="O166" si="38">MID(UPPER(TEXT(O119,"mmm")),1,1)</f>
        <v>F</v>
      </c>
    </row>
    <row r="167" spans="1:26" ht="15">
      <c r="A167"/>
      <c r="B167" s="102" t="s">
        <v>95</v>
      </c>
      <c r="C167" s="220">
        <f>HLOOKUP(C$165,$86:$104,15,FALSE)*1000</f>
        <v>9.2089999999999996</v>
      </c>
      <c r="D167" s="220">
        <f t="shared" ref="D167:O167" si="39">HLOOKUP(D$165,$86:$104,15,FALSE)*1000</f>
        <v>1.5620000000000001</v>
      </c>
      <c r="E167" s="220">
        <f t="shared" si="39"/>
        <v>0.98100000000000009</v>
      </c>
      <c r="F167" s="220">
        <f t="shared" si="39"/>
        <v>8.0190000000000001</v>
      </c>
      <c r="G167" s="220">
        <f t="shared" si="39"/>
        <v>33.307000000000002</v>
      </c>
      <c r="H167" s="220">
        <f t="shared" si="39"/>
        <v>25.804000000000002</v>
      </c>
      <c r="I167" s="220">
        <f t="shared" si="39"/>
        <v>0</v>
      </c>
      <c r="J167" s="220">
        <f t="shared" si="39"/>
        <v>2.65</v>
      </c>
      <c r="K167" s="220">
        <f t="shared" si="39"/>
        <v>1.1019999999999999</v>
      </c>
      <c r="L167" s="220">
        <f t="shared" si="39"/>
        <v>1.536</v>
      </c>
      <c r="M167" s="220">
        <f t="shared" si="39"/>
        <v>0</v>
      </c>
      <c r="N167" s="220">
        <f t="shared" si="39"/>
        <v>0</v>
      </c>
      <c r="O167" s="217">
        <f t="shared" si="39"/>
        <v>0</v>
      </c>
    </row>
    <row r="168" spans="1:26" ht="15">
      <c r="A168"/>
      <c r="B168" s="102" t="s">
        <v>96</v>
      </c>
      <c r="C168" s="220">
        <f>HLOOKUP(C$119,$86:$104,16,FALSE)*1000</f>
        <v>-19.650000000000002</v>
      </c>
      <c r="D168" s="220">
        <f t="shared" ref="D168:O168" si="40">HLOOKUP(D$119,$86:$104,16,FALSE)*1000</f>
        <v>-6.5549999999999997</v>
      </c>
      <c r="E168" s="220">
        <f t="shared" si="40"/>
        <v>-6.423</v>
      </c>
      <c r="F168" s="220">
        <f t="shared" si="40"/>
        <v>-27.414000000000001</v>
      </c>
      <c r="G168" s="220">
        <f t="shared" si="40"/>
        <v>-66.456000000000003</v>
      </c>
      <c r="H168" s="220">
        <f t="shared" si="40"/>
        <v>-84.402000000000001</v>
      </c>
      <c r="I168" s="220">
        <f t="shared" si="40"/>
        <v>-3.7090000000000001</v>
      </c>
      <c r="J168" s="220">
        <f t="shared" si="40"/>
        <v>-8.4089999999999989</v>
      </c>
      <c r="K168" s="220">
        <f t="shared" si="40"/>
        <v>-6.4119999999999999</v>
      </c>
      <c r="L168" s="220">
        <f t="shared" si="40"/>
        <v>-5.601</v>
      </c>
      <c r="M168" s="220">
        <f t="shared" si="40"/>
        <v>-3.8210000000000002</v>
      </c>
      <c r="N168" s="220">
        <f t="shared" si="40"/>
        <v>-0.38699999999999996</v>
      </c>
      <c r="O168" s="217">
        <f t="shared" si="40"/>
        <v>0</v>
      </c>
    </row>
    <row r="169" spans="1:26" ht="15">
      <c r="A169"/>
      <c r="B169" s="111" t="s">
        <v>122</v>
      </c>
      <c r="C169" s="221">
        <f>SUM(C167:C168)</f>
        <v>-10.441000000000003</v>
      </c>
      <c r="D169" s="221">
        <f t="shared" ref="D169:O169" si="41">SUM(D167:D168)</f>
        <v>-4.9929999999999994</v>
      </c>
      <c r="E169" s="221">
        <f t="shared" si="41"/>
        <v>-5.4420000000000002</v>
      </c>
      <c r="F169" s="221">
        <f t="shared" si="41"/>
        <v>-19.395000000000003</v>
      </c>
      <c r="G169" s="221">
        <f t="shared" si="41"/>
        <v>-33.149000000000001</v>
      </c>
      <c r="H169" s="221">
        <f t="shared" si="41"/>
        <v>-58.597999999999999</v>
      </c>
      <c r="I169" s="221">
        <f t="shared" si="41"/>
        <v>-3.7090000000000001</v>
      </c>
      <c r="J169" s="221">
        <f t="shared" si="41"/>
        <v>-5.7589999999999986</v>
      </c>
      <c r="K169" s="221">
        <f t="shared" si="41"/>
        <v>-5.3100000000000005</v>
      </c>
      <c r="L169" s="221">
        <f t="shared" si="41"/>
        <v>-4.0649999999999995</v>
      </c>
      <c r="M169" s="221">
        <f t="shared" si="41"/>
        <v>-3.8210000000000002</v>
      </c>
      <c r="N169" s="221">
        <f t="shared" si="41"/>
        <v>-0.38699999999999996</v>
      </c>
      <c r="O169" s="221">
        <f t="shared" si="41"/>
        <v>0</v>
      </c>
    </row>
    <row r="170" spans="1:26" ht="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26" ht="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26" ht="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26" ht="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26" ht="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26" ht="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26" ht="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ht="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</sheetData>
  <mergeCells count="16">
    <mergeCell ref="A138:A150"/>
    <mergeCell ref="A121:A137"/>
    <mergeCell ref="B119:B120"/>
    <mergeCell ref="A88:A103"/>
    <mergeCell ref="B30:C30"/>
    <mergeCell ref="A104:A114"/>
    <mergeCell ref="B165:B166"/>
    <mergeCell ref="B4:AG4"/>
    <mergeCell ref="B5:I5"/>
    <mergeCell ref="J5:Q5"/>
    <mergeCell ref="R5:Y5"/>
    <mergeCell ref="Z5:AG5"/>
    <mergeCell ref="B29:C29"/>
    <mergeCell ref="C153:N153"/>
    <mergeCell ref="C159:N159"/>
    <mergeCell ref="C85:Q8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657E5-67D4-43D6-B1FD-6FDF8E5A3CBB}">
  <dimension ref="A1:O159"/>
  <sheetViews>
    <sheetView topLeftCell="A19" workbookViewId="0">
      <selection activeCell="N46" sqref="N46"/>
    </sheetView>
  </sheetViews>
  <sheetFormatPr baseColWidth="10" defaultRowHeight="14.5"/>
  <cols>
    <col min="1" max="1" width="31" bestFit="1" customWidth="1"/>
    <col min="2" max="2" width="19.26953125" bestFit="1" customWidth="1"/>
    <col min="3" max="3" width="19.54296875" bestFit="1" customWidth="1"/>
    <col min="4" max="4" width="8.54296875" bestFit="1" customWidth="1"/>
    <col min="5" max="5" width="9" bestFit="1" customWidth="1"/>
    <col min="6" max="6" width="9.1796875" bestFit="1" customWidth="1"/>
    <col min="7" max="7" width="8.54296875" bestFit="1" customWidth="1"/>
    <col min="8" max="8" width="10.54296875" bestFit="1" customWidth="1"/>
    <col min="9" max="9" width="14.1796875" bestFit="1" customWidth="1"/>
    <col min="10" max="10" width="11.1796875" bestFit="1" customWidth="1"/>
    <col min="11" max="11" width="13.453125" bestFit="1" customWidth="1"/>
    <col min="12" max="12" width="12.81640625" bestFit="1" customWidth="1"/>
    <col min="13" max="13" width="9.453125" bestFit="1" customWidth="1"/>
    <col min="14" max="14" width="11.1796875" bestFit="1" customWidth="1"/>
  </cols>
  <sheetData>
    <row r="1" spans="1:15">
      <c r="A1" s="126" t="s">
        <v>59</v>
      </c>
      <c r="B1" s="126" t="s">
        <v>63</v>
      </c>
    </row>
    <row r="2" spans="1:15">
      <c r="A2" s="127" t="s">
        <v>194</v>
      </c>
      <c r="B2" s="127" t="s">
        <v>196</v>
      </c>
    </row>
    <row r="4" spans="1:15">
      <c r="A4" s="244" t="s">
        <v>140</v>
      </c>
      <c r="B4" s="244" t="s">
        <v>49</v>
      </c>
    </row>
    <row r="5" spans="1:15">
      <c r="A5" s="149" t="s">
        <v>61</v>
      </c>
      <c r="B5" s="273" t="s">
        <v>144</v>
      </c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</row>
    <row r="6" spans="1:15">
      <c r="A6" s="149" t="s">
        <v>59</v>
      </c>
      <c r="B6" s="182" t="s">
        <v>145</v>
      </c>
      <c r="C6" s="182" t="s">
        <v>146</v>
      </c>
      <c r="D6" s="182" t="s">
        <v>147</v>
      </c>
      <c r="E6" s="182" t="s">
        <v>148</v>
      </c>
      <c r="F6" s="182" t="s">
        <v>149</v>
      </c>
      <c r="G6" s="182" t="s">
        <v>150</v>
      </c>
      <c r="H6" s="182" t="s">
        <v>151</v>
      </c>
      <c r="I6" s="182" t="s">
        <v>152</v>
      </c>
      <c r="J6" s="182" t="s">
        <v>153</v>
      </c>
      <c r="K6" s="182" t="s">
        <v>154</v>
      </c>
      <c r="L6" s="182" t="s">
        <v>192</v>
      </c>
      <c r="M6" s="182" t="s">
        <v>195</v>
      </c>
      <c r="N6" s="182" t="s">
        <v>204</v>
      </c>
    </row>
    <row r="7" spans="1:15">
      <c r="A7" s="149" t="s">
        <v>155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</row>
    <row r="8" spans="1:15">
      <c r="A8" s="151" t="s">
        <v>23</v>
      </c>
      <c r="B8" s="245">
        <v>4.649</v>
      </c>
      <c r="C8" s="245">
        <v>4.649</v>
      </c>
      <c r="D8" s="245">
        <v>3.649</v>
      </c>
      <c r="E8" s="245">
        <v>3.649</v>
      </c>
      <c r="F8" s="245">
        <v>3.649</v>
      </c>
      <c r="G8" s="245">
        <v>3.649</v>
      </c>
      <c r="H8" s="245">
        <v>3.649</v>
      </c>
      <c r="I8" s="245">
        <v>3.649</v>
      </c>
      <c r="J8" s="245">
        <v>3.649</v>
      </c>
      <c r="K8" s="245">
        <v>3.649</v>
      </c>
      <c r="L8" s="245">
        <v>3.649</v>
      </c>
      <c r="M8" s="245">
        <v>3.649</v>
      </c>
      <c r="N8" s="245">
        <v>3.649</v>
      </c>
    </row>
    <row r="9" spans="1:15">
      <c r="A9" s="151" t="s">
        <v>5</v>
      </c>
      <c r="B9" s="245">
        <v>0</v>
      </c>
      <c r="C9" s="245">
        <v>0</v>
      </c>
      <c r="D9" s="245">
        <v>0</v>
      </c>
      <c r="E9" s="245">
        <v>5.0000000000000001E-3</v>
      </c>
      <c r="F9" s="245">
        <v>5.0000000000000001E-3</v>
      </c>
      <c r="G9" s="245">
        <v>5.0000000000000001E-3</v>
      </c>
      <c r="H9" s="245">
        <v>5.0000000000000001E-3</v>
      </c>
      <c r="I9" s="245">
        <v>5.0000000000000001E-3</v>
      </c>
      <c r="J9" s="245">
        <v>5.0000000000000001E-3</v>
      </c>
      <c r="K9" s="245">
        <v>5.0000000000000001E-3</v>
      </c>
      <c r="L9" s="245">
        <v>5.0000000000000001E-3</v>
      </c>
      <c r="M9" s="245">
        <v>5.0000000000000001E-3</v>
      </c>
      <c r="N9" s="245">
        <v>5.0000000000000001E-3</v>
      </c>
    </row>
    <row r="10" spans="1:15">
      <c r="A10" s="151" t="s">
        <v>141</v>
      </c>
      <c r="B10" s="245">
        <v>3.9319999999999999</v>
      </c>
      <c r="C10" s="245">
        <v>3.9319999999999999</v>
      </c>
      <c r="D10" s="245">
        <v>3.9319999999999999</v>
      </c>
      <c r="E10" s="245">
        <v>3.9319999999999999</v>
      </c>
      <c r="F10" s="245">
        <v>6.0759999999999996</v>
      </c>
      <c r="G10" s="245">
        <v>6.0759999999999996</v>
      </c>
      <c r="H10" s="245">
        <v>6.0759999999999996</v>
      </c>
      <c r="I10" s="245">
        <v>6.0759999999999996</v>
      </c>
      <c r="J10" s="245">
        <v>6.0759999999999996</v>
      </c>
      <c r="K10" s="245">
        <v>6.0759999999999996</v>
      </c>
      <c r="L10" s="245">
        <v>6.0759999999999996</v>
      </c>
      <c r="M10" s="245">
        <v>6.0759999999999996</v>
      </c>
      <c r="N10" s="245">
        <v>6.0759999999999996</v>
      </c>
    </row>
    <row r="11" spans="1:15">
      <c r="A11" s="151" t="s">
        <v>142</v>
      </c>
      <c r="B11" s="245">
        <v>162.847319</v>
      </c>
      <c r="C11" s="245">
        <v>164.76829900000001</v>
      </c>
      <c r="D11" s="245">
        <v>166.67562699999999</v>
      </c>
      <c r="E11" s="245">
        <v>168.69531699999999</v>
      </c>
      <c r="F11" s="245">
        <v>170.81556699999999</v>
      </c>
      <c r="G11" s="245">
        <v>182.85910999999999</v>
      </c>
      <c r="H11" s="245">
        <v>184.3374</v>
      </c>
      <c r="I11" s="245">
        <v>188.202427</v>
      </c>
      <c r="J11" s="245">
        <v>190.57457199999999</v>
      </c>
      <c r="K11" s="245">
        <v>192.680272</v>
      </c>
      <c r="L11" s="245">
        <v>194.78501700000001</v>
      </c>
      <c r="M11" s="245">
        <v>195.97649699999999</v>
      </c>
      <c r="N11" s="245">
        <v>195.97649699999999</v>
      </c>
    </row>
    <row r="12" spans="1:15">
      <c r="A12" s="151" t="s">
        <v>143</v>
      </c>
      <c r="B12" s="245">
        <v>5.0000000000000001E-3</v>
      </c>
      <c r="C12" s="245">
        <v>5.0000000000000001E-3</v>
      </c>
      <c r="D12" s="245">
        <v>5.0000000000000001E-3</v>
      </c>
      <c r="E12" s="245">
        <v>5.0000000000000001E-3</v>
      </c>
      <c r="F12" s="245">
        <v>5.0000000000000001E-3</v>
      </c>
      <c r="G12" s="245">
        <v>5.0000000000000001E-3</v>
      </c>
      <c r="H12" s="245">
        <v>8.6800000000000002E-3</v>
      </c>
      <c r="I12" s="245">
        <v>8.6800000000000002E-3</v>
      </c>
      <c r="J12" s="245">
        <v>8.6800000000000002E-3</v>
      </c>
      <c r="K12" s="245">
        <v>8.6800000000000002E-3</v>
      </c>
      <c r="L12" s="245">
        <v>8.6800000000000002E-3</v>
      </c>
      <c r="M12" s="245">
        <v>8.6800000000000002E-3</v>
      </c>
      <c r="N12" s="245">
        <v>8.6800000000000002E-3</v>
      </c>
    </row>
    <row r="13" spans="1:15">
      <c r="A13" s="246" t="s">
        <v>20</v>
      </c>
      <c r="B13" s="247">
        <v>171.43331900000001</v>
      </c>
      <c r="C13" s="247">
        <v>173.354299</v>
      </c>
      <c r="D13" s="247">
        <v>174.261627</v>
      </c>
      <c r="E13" s="247">
        <v>176.286317</v>
      </c>
      <c r="F13" s="247">
        <v>180.550567</v>
      </c>
      <c r="G13" s="247">
        <v>192.59411</v>
      </c>
      <c r="H13" s="247">
        <v>194.07607999999999</v>
      </c>
      <c r="I13" s="247">
        <v>197.94110699999999</v>
      </c>
      <c r="J13" s="247">
        <v>200.31325200000001</v>
      </c>
      <c r="K13" s="247">
        <v>202.41895199999999</v>
      </c>
      <c r="L13" s="247">
        <v>204.523697</v>
      </c>
      <c r="M13" s="247">
        <v>205.71517700000001</v>
      </c>
      <c r="N13" s="247">
        <v>205.71517700000001</v>
      </c>
      <c r="O13" s="227">
        <f>(+N13/B13-1)*100</f>
        <v>19.997196694301888</v>
      </c>
    </row>
    <row r="15" spans="1:15">
      <c r="A15" s="244" t="s">
        <v>140</v>
      </c>
      <c r="B15" s="244" t="s">
        <v>49</v>
      </c>
    </row>
    <row r="16" spans="1:15">
      <c r="A16" s="149" t="s">
        <v>61</v>
      </c>
      <c r="B16" s="273" t="s">
        <v>144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</row>
    <row r="17" spans="1:14">
      <c r="A17" s="149" t="s">
        <v>59</v>
      </c>
      <c r="B17" s="182" t="s">
        <v>145</v>
      </c>
      <c r="C17" s="182" t="s">
        <v>146</v>
      </c>
      <c r="D17" s="182" t="s">
        <v>147</v>
      </c>
      <c r="E17" s="182" t="s">
        <v>148</v>
      </c>
      <c r="F17" s="182" t="s">
        <v>149</v>
      </c>
      <c r="G17" s="182" t="s">
        <v>150</v>
      </c>
      <c r="H17" s="182" t="s">
        <v>151</v>
      </c>
      <c r="I17" s="182" t="s">
        <v>152</v>
      </c>
      <c r="J17" s="182" t="s">
        <v>153</v>
      </c>
      <c r="K17" s="182" t="s">
        <v>154</v>
      </c>
      <c r="L17" s="182" t="s">
        <v>192</v>
      </c>
      <c r="M17" s="182" t="s">
        <v>195</v>
      </c>
      <c r="N17" s="182" t="s">
        <v>204</v>
      </c>
    </row>
    <row r="18" spans="1:14">
      <c r="A18" s="149" t="s">
        <v>155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51" t="s">
        <v>11</v>
      </c>
      <c r="B19" s="245">
        <v>241.2</v>
      </c>
      <c r="C19" s="245">
        <v>241.2</v>
      </c>
      <c r="D19" s="245">
        <v>241.2</v>
      </c>
      <c r="E19" s="245">
        <v>241.2</v>
      </c>
      <c r="F19" s="245">
        <v>241.2</v>
      </c>
      <c r="G19" s="245">
        <v>241.2</v>
      </c>
      <c r="H19" s="245">
        <v>241.2</v>
      </c>
      <c r="I19" s="245">
        <v>241.2</v>
      </c>
      <c r="J19" s="245">
        <v>241.2</v>
      </c>
      <c r="K19" s="245">
        <v>241.2</v>
      </c>
      <c r="L19" s="245">
        <v>241.2</v>
      </c>
      <c r="M19" s="245">
        <v>241.2</v>
      </c>
      <c r="N19" s="245">
        <v>241.2</v>
      </c>
    </row>
    <row r="20" spans="1:14">
      <c r="A20" s="151" t="s">
        <v>156</v>
      </c>
      <c r="B20" s="245">
        <v>822.9</v>
      </c>
      <c r="C20" s="245">
        <v>822.9</v>
      </c>
      <c r="D20" s="245">
        <v>822.9</v>
      </c>
      <c r="E20" s="245">
        <v>822.9</v>
      </c>
      <c r="F20" s="245">
        <v>822.9</v>
      </c>
      <c r="G20" s="245">
        <v>822.9</v>
      </c>
      <c r="H20" s="245">
        <v>822.9</v>
      </c>
      <c r="I20" s="245">
        <v>822.9</v>
      </c>
      <c r="J20" s="245">
        <v>822.9</v>
      </c>
      <c r="K20" s="245">
        <v>822.9</v>
      </c>
      <c r="L20" s="245">
        <v>822.9</v>
      </c>
      <c r="M20" s="245">
        <v>822.9</v>
      </c>
      <c r="N20" s="245">
        <v>822.9</v>
      </c>
    </row>
    <row r="21" spans="1:14">
      <c r="A21" s="151" t="s">
        <v>23</v>
      </c>
      <c r="B21" s="245">
        <v>11.523</v>
      </c>
      <c r="C21" s="245">
        <v>11.523</v>
      </c>
      <c r="D21" s="245">
        <v>11.523</v>
      </c>
      <c r="E21" s="245">
        <v>11.523</v>
      </c>
      <c r="F21" s="245">
        <v>11.523</v>
      </c>
      <c r="G21" s="245">
        <v>10.523</v>
      </c>
      <c r="H21" s="245">
        <v>10.523</v>
      </c>
      <c r="I21" s="245">
        <v>10.523</v>
      </c>
      <c r="J21" s="245">
        <v>10.523</v>
      </c>
      <c r="K21" s="245">
        <v>10.523</v>
      </c>
      <c r="L21" s="245">
        <v>10.523</v>
      </c>
      <c r="M21" s="245">
        <v>10.523</v>
      </c>
      <c r="N21" s="245">
        <v>10.523</v>
      </c>
    </row>
    <row r="22" spans="1:14">
      <c r="A22" s="151" t="s">
        <v>5</v>
      </c>
      <c r="B22" s="245">
        <v>3.5575000000000001</v>
      </c>
      <c r="C22" s="245">
        <v>3.5575000000000001</v>
      </c>
      <c r="D22" s="245">
        <v>3.5575000000000001</v>
      </c>
      <c r="E22" s="245">
        <v>3.5625</v>
      </c>
      <c r="F22" s="245">
        <v>3.5625</v>
      </c>
      <c r="G22" s="245">
        <v>3.5625</v>
      </c>
      <c r="H22" s="245">
        <v>3.5625</v>
      </c>
      <c r="I22" s="245">
        <v>3.5625</v>
      </c>
      <c r="J22" s="245">
        <v>3.5625</v>
      </c>
      <c r="K22" s="245">
        <v>3.5625</v>
      </c>
      <c r="L22" s="245">
        <v>3.5625</v>
      </c>
      <c r="M22" s="245">
        <v>3.5625</v>
      </c>
      <c r="N22" s="245">
        <v>3.5625</v>
      </c>
    </row>
    <row r="23" spans="1:14">
      <c r="A23" s="151" t="s">
        <v>157</v>
      </c>
      <c r="B23" s="245">
        <v>139.4</v>
      </c>
      <c r="C23" s="245">
        <v>139.4</v>
      </c>
      <c r="D23" s="245">
        <v>139.4</v>
      </c>
      <c r="E23" s="245">
        <v>139.4</v>
      </c>
      <c r="F23" s="245">
        <v>139.4</v>
      </c>
      <c r="G23" s="245">
        <v>139.4</v>
      </c>
      <c r="H23" s="245">
        <v>139.4</v>
      </c>
      <c r="I23" s="245">
        <v>139.4</v>
      </c>
      <c r="J23" s="245">
        <v>139.4</v>
      </c>
      <c r="K23" s="245">
        <v>139.4</v>
      </c>
      <c r="L23" s="245">
        <v>139.4</v>
      </c>
      <c r="M23" s="245">
        <v>139.4</v>
      </c>
      <c r="N23" s="245">
        <v>139.4</v>
      </c>
    </row>
    <row r="24" spans="1:14">
      <c r="A24" s="151" t="s">
        <v>141</v>
      </c>
      <c r="B24" s="245">
        <v>6.0759999999999996</v>
      </c>
      <c r="C24" s="245">
        <v>6.0759999999999996</v>
      </c>
      <c r="D24" s="245">
        <v>6.0759999999999996</v>
      </c>
      <c r="E24" s="245">
        <v>7.9160000000000004</v>
      </c>
      <c r="F24" s="245">
        <v>7.9160000000000004</v>
      </c>
      <c r="G24" s="245">
        <v>7.9160000000000004</v>
      </c>
      <c r="H24" s="245">
        <v>7.9160000000000004</v>
      </c>
      <c r="I24" s="245">
        <v>7.9160000000000004</v>
      </c>
      <c r="J24" s="245">
        <v>7.9160000000000004</v>
      </c>
      <c r="K24" s="245">
        <v>7.9160000000000004</v>
      </c>
      <c r="L24" s="245">
        <v>7.9160000000000004</v>
      </c>
      <c r="M24" s="245">
        <v>7.9160000000000004</v>
      </c>
      <c r="N24" s="245">
        <v>7.9160000000000004</v>
      </c>
    </row>
    <row r="25" spans="1:14">
      <c r="A25" s="151" t="s">
        <v>158</v>
      </c>
      <c r="B25" s="245">
        <v>37.4</v>
      </c>
      <c r="C25" s="245">
        <v>37.4</v>
      </c>
      <c r="D25" s="245">
        <v>37.4</v>
      </c>
      <c r="E25" s="245">
        <v>37.4</v>
      </c>
      <c r="F25" s="245">
        <v>37.4</v>
      </c>
      <c r="G25" s="245">
        <v>37.4</v>
      </c>
      <c r="H25" s="245">
        <v>37.4</v>
      </c>
      <c r="I25" s="245">
        <v>37.4</v>
      </c>
      <c r="J25" s="245">
        <v>37.4</v>
      </c>
      <c r="K25" s="245">
        <v>37.4</v>
      </c>
      <c r="L25" s="245">
        <v>37.4</v>
      </c>
      <c r="M25" s="245">
        <v>37.4</v>
      </c>
      <c r="N25" s="245">
        <v>37.4</v>
      </c>
    </row>
    <row r="26" spans="1:14">
      <c r="A26" s="151" t="s">
        <v>159</v>
      </c>
      <c r="B26" s="245">
        <v>37.4</v>
      </c>
      <c r="C26" s="245">
        <v>37.4</v>
      </c>
      <c r="D26" s="245">
        <v>37.4</v>
      </c>
      <c r="E26" s="245">
        <v>37.4</v>
      </c>
      <c r="F26" s="245">
        <v>37.4</v>
      </c>
      <c r="G26" s="245">
        <v>37.4</v>
      </c>
      <c r="H26" s="245">
        <v>37.4</v>
      </c>
      <c r="I26" s="245">
        <v>37.4</v>
      </c>
      <c r="J26" s="245">
        <v>37.4</v>
      </c>
      <c r="K26" s="245">
        <v>37.4</v>
      </c>
      <c r="L26" s="245">
        <v>37.4</v>
      </c>
      <c r="M26" s="245">
        <v>37.4</v>
      </c>
      <c r="N26" s="245">
        <v>37.4</v>
      </c>
    </row>
    <row r="27" spans="1:14">
      <c r="A27" s="151" t="s">
        <v>142</v>
      </c>
      <c r="B27" s="245">
        <v>501.33669400000002</v>
      </c>
      <c r="C27" s="245">
        <v>508.387674</v>
      </c>
      <c r="D27" s="245">
        <v>510.23200200000002</v>
      </c>
      <c r="E27" s="245">
        <v>519.85419200000001</v>
      </c>
      <c r="F27" s="245">
        <v>521.94194200000004</v>
      </c>
      <c r="G27" s="245">
        <v>524.07804499999997</v>
      </c>
      <c r="H27" s="245">
        <v>525.55633499999999</v>
      </c>
      <c r="I27" s="245">
        <v>538.84146199999998</v>
      </c>
      <c r="J27" s="245">
        <v>542.63360699999998</v>
      </c>
      <c r="K27" s="245">
        <v>544.63930700000003</v>
      </c>
      <c r="L27" s="245">
        <v>546.74405200000001</v>
      </c>
      <c r="M27" s="245">
        <v>547.93553199999997</v>
      </c>
      <c r="N27" s="245">
        <v>547.93553199999997</v>
      </c>
    </row>
    <row r="28" spans="1:14">
      <c r="A28" s="151" t="s">
        <v>143</v>
      </c>
      <c r="B28" s="245">
        <v>5.0000000000000001E-3</v>
      </c>
      <c r="C28" s="245">
        <v>5.0000000000000001E-3</v>
      </c>
      <c r="D28" s="245">
        <v>5.0000000000000001E-3</v>
      </c>
      <c r="E28" s="245">
        <v>5.0000000000000001E-3</v>
      </c>
      <c r="F28" s="245">
        <v>5.0000000000000001E-3</v>
      </c>
      <c r="G28" s="245">
        <v>5.0000000000000001E-3</v>
      </c>
      <c r="H28" s="245">
        <v>8.6800000000000002E-3</v>
      </c>
      <c r="I28" s="245">
        <v>8.6800000000000002E-3</v>
      </c>
      <c r="J28" s="245">
        <v>8.6800000000000002E-3</v>
      </c>
      <c r="K28" s="245">
        <v>8.6800000000000002E-3</v>
      </c>
      <c r="L28" s="245">
        <v>8.6800000000000002E-3</v>
      </c>
      <c r="M28" s="245">
        <v>8.6800000000000002E-3</v>
      </c>
      <c r="N28" s="245">
        <v>8.6800000000000002E-3</v>
      </c>
    </row>
    <row r="29" spans="1:14">
      <c r="A29" s="151" t="s">
        <v>160</v>
      </c>
      <c r="B29" s="245">
        <v>603.1</v>
      </c>
      <c r="C29" s="245">
        <v>603.1</v>
      </c>
      <c r="D29" s="245">
        <v>603.1</v>
      </c>
      <c r="E29" s="245">
        <v>603.1</v>
      </c>
      <c r="F29" s="245">
        <v>603.1</v>
      </c>
      <c r="G29" s="245">
        <v>591.6</v>
      </c>
      <c r="H29" s="245">
        <v>591.6</v>
      </c>
      <c r="I29" s="245">
        <v>591.6</v>
      </c>
      <c r="J29" s="245">
        <v>591.6</v>
      </c>
      <c r="K29" s="245">
        <v>591.6</v>
      </c>
      <c r="L29" s="245">
        <v>591.6</v>
      </c>
      <c r="M29" s="245">
        <v>591.6</v>
      </c>
      <c r="N29" s="245">
        <v>591.6</v>
      </c>
    </row>
    <row r="30" spans="1:14">
      <c r="A30" s="151" t="s">
        <v>121</v>
      </c>
      <c r="B30" s="245">
        <v>1.2</v>
      </c>
      <c r="C30" s="245">
        <v>1.2</v>
      </c>
      <c r="D30" s="245">
        <v>1.2</v>
      </c>
      <c r="E30" s="245">
        <v>1.2</v>
      </c>
      <c r="F30" s="245">
        <v>1.2</v>
      </c>
      <c r="G30" s="245">
        <v>1.2</v>
      </c>
      <c r="H30" s="245">
        <v>1.2</v>
      </c>
      <c r="I30" s="245">
        <v>1.2</v>
      </c>
      <c r="J30" s="245">
        <v>1.2</v>
      </c>
      <c r="K30" s="245">
        <v>1.2</v>
      </c>
      <c r="L30" s="245">
        <v>1.2</v>
      </c>
      <c r="M30" s="245">
        <v>1.2</v>
      </c>
      <c r="N30" s="245">
        <v>1.2</v>
      </c>
    </row>
    <row r="31" spans="1:14">
      <c r="A31" s="246" t="s">
        <v>20</v>
      </c>
      <c r="B31" s="247">
        <v>2405.0981940000001</v>
      </c>
      <c r="C31" s="247">
        <v>2412.1491740000001</v>
      </c>
      <c r="D31" s="247">
        <v>2413.9935019999998</v>
      </c>
      <c r="E31" s="247">
        <v>2425.4606920000001</v>
      </c>
      <c r="F31" s="247">
        <v>2427.5484419999998</v>
      </c>
      <c r="G31" s="247">
        <v>2417.1845450000001</v>
      </c>
      <c r="H31" s="247">
        <v>2418.6665149999999</v>
      </c>
      <c r="I31" s="247">
        <v>2431.951642</v>
      </c>
      <c r="J31" s="247">
        <v>2435.7437869999999</v>
      </c>
      <c r="K31" s="247">
        <v>2437.749487</v>
      </c>
      <c r="L31" s="247">
        <v>2439.8542320000001</v>
      </c>
      <c r="M31" s="247">
        <v>2441.0457120000001</v>
      </c>
      <c r="N31" s="247">
        <v>2441.0457120000001</v>
      </c>
    </row>
    <row r="33" spans="1:15">
      <c r="A33" s="215" t="s">
        <v>163</v>
      </c>
    </row>
    <row r="34" spans="1:15" ht="15">
      <c r="A34" s="228" t="s">
        <v>59</v>
      </c>
      <c r="B34" s="228" t="str">
        <f>MID(UPPER(TEXT(B6,"mmm")),6,1)</f>
        <v>F</v>
      </c>
      <c r="C34" s="228" t="str">
        <f t="shared" ref="C34:N34" si="0">MID(UPPER(TEXT(C6,"mmm")),6,1)</f>
        <v>M</v>
      </c>
      <c r="D34" s="228" t="str">
        <f t="shared" si="0"/>
        <v>A</v>
      </c>
      <c r="E34" s="228" t="str">
        <f t="shared" si="0"/>
        <v>M</v>
      </c>
      <c r="F34" s="228" t="str">
        <f t="shared" si="0"/>
        <v>J</v>
      </c>
      <c r="G34" s="228" t="str">
        <f t="shared" si="0"/>
        <v>J</v>
      </c>
      <c r="H34" s="228" t="str">
        <f t="shared" si="0"/>
        <v>A</v>
      </c>
      <c r="I34" s="228" t="str">
        <f t="shared" si="0"/>
        <v>S</v>
      </c>
      <c r="J34" s="228" t="str">
        <f t="shared" si="0"/>
        <v>O</v>
      </c>
      <c r="K34" s="228" t="str">
        <f t="shared" si="0"/>
        <v>N</v>
      </c>
      <c r="L34" s="228" t="str">
        <f t="shared" si="0"/>
        <v>D</v>
      </c>
      <c r="M34" s="228" t="str">
        <f t="shared" si="0"/>
        <v>E</v>
      </c>
      <c r="N34" s="228" t="str">
        <f t="shared" si="0"/>
        <v>F</v>
      </c>
    </row>
    <row r="35" spans="1:15">
      <c r="A35" s="229" t="s">
        <v>161</v>
      </c>
      <c r="B35" s="230">
        <f>B13/B31*100</f>
        <v>7.1279135058882339</v>
      </c>
      <c r="C35" s="230">
        <f t="shared" ref="C35:N35" si="1">C13/C31*100</f>
        <v>7.1867155177857995</v>
      </c>
      <c r="D35" s="230">
        <f t="shared" si="1"/>
        <v>7.2188109394504911</v>
      </c>
      <c r="E35" s="230">
        <f t="shared" si="1"/>
        <v>7.2681580691640404</v>
      </c>
      <c r="F35" s="230">
        <f t="shared" si="1"/>
        <v>7.4375680367988322</v>
      </c>
      <c r="G35" s="230">
        <f t="shared" si="1"/>
        <v>7.9677040132655659</v>
      </c>
      <c r="H35" s="230">
        <f t="shared" si="1"/>
        <v>8.0240942187104292</v>
      </c>
      <c r="I35" s="230">
        <f t="shared" si="1"/>
        <v>8.1391876212314926</v>
      </c>
      <c r="J35" s="230">
        <f t="shared" si="1"/>
        <v>8.2239048732919962</v>
      </c>
      <c r="K35" s="230">
        <f t="shared" si="1"/>
        <v>8.3035173663026995</v>
      </c>
      <c r="L35" s="230">
        <f t="shared" si="1"/>
        <v>8.382619515443249</v>
      </c>
      <c r="M35" s="230">
        <f t="shared" si="1"/>
        <v>8.4273381685856776</v>
      </c>
      <c r="N35" s="230">
        <f t="shared" si="1"/>
        <v>8.4273381685856776</v>
      </c>
    </row>
    <row r="37" spans="1:15">
      <c r="A37" s="244" t="s">
        <v>140</v>
      </c>
      <c r="B37" s="244" t="s">
        <v>50</v>
      </c>
    </row>
    <row r="38" spans="1:15">
      <c r="A38" s="149" t="s">
        <v>61</v>
      </c>
      <c r="B38" s="273" t="s">
        <v>144</v>
      </c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</row>
    <row r="39" spans="1:15">
      <c r="A39" s="149" t="s">
        <v>59</v>
      </c>
      <c r="B39" s="182" t="s">
        <v>145</v>
      </c>
      <c r="C39" s="182" t="s">
        <v>146</v>
      </c>
      <c r="D39" s="182" t="s">
        <v>147</v>
      </c>
      <c r="E39" s="182" t="s">
        <v>148</v>
      </c>
      <c r="F39" s="182" t="s">
        <v>149</v>
      </c>
      <c r="G39" s="182" t="s">
        <v>150</v>
      </c>
      <c r="H39" s="182" t="s">
        <v>151</v>
      </c>
      <c r="I39" s="182" t="s">
        <v>152</v>
      </c>
      <c r="J39" s="182" t="s">
        <v>153</v>
      </c>
      <c r="K39" s="182" t="s">
        <v>154</v>
      </c>
      <c r="L39" s="182" t="s">
        <v>192</v>
      </c>
      <c r="M39" s="182" t="s">
        <v>195</v>
      </c>
      <c r="N39" s="182" t="s">
        <v>204</v>
      </c>
    </row>
    <row r="40" spans="1:15">
      <c r="A40" s="149" t="s">
        <v>155</v>
      </c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</row>
    <row r="41" spans="1:15">
      <c r="A41" s="151" t="s">
        <v>5</v>
      </c>
      <c r="B41" s="245">
        <v>14.39</v>
      </c>
      <c r="C41" s="245">
        <v>14.39</v>
      </c>
      <c r="D41" s="245">
        <v>14.39</v>
      </c>
      <c r="E41" s="245">
        <v>14.39</v>
      </c>
      <c r="F41" s="245">
        <v>14.39</v>
      </c>
      <c r="G41" s="245">
        <v>14.39</v>
      </c>
      <c r="H41" s="245">
        <v>14.39</v>
      </c>
      <c r="I41" s="245">
        <v>14.39</v>
      </c>
      <c r="J41" s="245">
        <v>14.39</v>
      </c>
      <c r="K41" s="245">
        <v>14.39</v>
      </c>
      <c r="L41" s="245">
        <v>14.39</v>
      </c>
      <c r="M41" s="245">
        <v>14.39</v>
      </c>
      <c r="N41" s="245">
        <v>14.39</v>
      </c>
    </row>
    <row r="42" spans="1:15">
      <c r="A42" s="151" t="s">
        <v>12</v>
      </c>
      <c r="B42" s="245">
        <v>1.4999999999999999E-2</v>
      </c>
      <c r="C42" s="245">
        <v>1.4999999999999999E-2</v>
      </c>
      <c r="D42" s="245">
        <v>1.4999999999999999E-2</v>
      </c>
      <c r="E42" s="245">
        <v>1.4999999999999999E-2</v>
      </c>
      <c r="F42" s="245">
        <v>1.4999999999999999E-2</v>
      </c>
      <c r="G42" s="245">
        <v>1.4999999999999999E-2</v>
      </c>
      <c r="H42" s="245">
        <v>1.4999999999999999E-2</v>
      </c>
      <c r="I42" s="245">
        <v>1.4999999999999999E-2</v>
      </c>
      <c r="J42" s="245">
        <v>1.4999999999999999E-2</v>
      </c>
      <c r="K42" s="245">
        <v>1.4999999999999999E-2</v>
      </c>
      <c r="L42" s="245">
        <v>1.4999999999999999E-2</v>
      </c>
      <c r="M42" s="245">
        <v>1.4999999999999999E-2</v>
      </c>
      <c r="N42" s="245">
        <v>1.4999999999999999E-2</v>
      </c>
    </row>
    <row r="43" spans="1:15">
      <c r="A43" s="151" t="s">
        <v>141</v>
      </c>
      <c r="B43" s="245">
        <v>5.0119999999999996</v>
      </c>
      <c r="C43" s="245">
        <v>5.0119999999999996</v>
      </c>
      <c r="D43" s="245">
        <v>5.0119999999999996</v>
      </c>
      <c r="E43" s="245">
        <v>5.0119999999999996</v>
      </c>
      <c r="F43" s="245">
        <v>5.0119999999999996</v>
      </c>
      <c r="G43" s="245">
        <v>5.0119999999999996</v>
      </c>
      <c r="H43" s="245">
        <v>5.0119999999999996</v>
      </c>
      <c r="I43" s="245">
        <v>5.0119999999999996</v>
      </c>
      <c r="J43" s="245">
        <v>5.0119999999999996</v>
      </c>
      <c r="K43" s="245">
        <v>5.0119999999999996</v>
      </c>
      <c r="L43" s="245">
        <v>5.0119999999999996</v>
      </c>
      <c r="M43" s="245">
        <v>5.0119999999999996</v>
      </c>
      <c r="N43" s="245">
        <v>5.0119999999999996</v>
      </c>
    </row>
    <row r="44" spans="1:15">
      <c r="A44" s="151" t="s">
        <v>142</v>
      </c>
      <c r="B44" s="245">
        <v>125.29943900000001</v>
      </c>
      <c r="C44" s="245">
        <v>127.377054</v>
      </c>
      <c r="D44" s="245">
        <v>129.114833</v>
      </c>
      <c r="E44" s="245">
        <v>131.309203</v>
      </c>
      <c r="F44" s="245">
        <v>138.19640699999999</v>
      </c>
      <c r="G44" s="245">
        <v>140.66798900000001</v>
      </c>
      <c r="H44" s="245">
        <v>142.94456400000001</v>
      </c>
      <c r="I44" s="245">
        <v>145.85037399999999</v>
      </c>
      <c r="J44" s="245">
        <v>147.80447899999999</v>
      </c>
      <c r="K44" s="245">
        <v>149.979984</v>
      </c>
      <c r="L44" s="245">
        <v>152.14145600000001</v>
      </c>
      <c r="M44" s="245">
        <v>153.52882600000001</v>
      </c>
      <c r="N44" s="245">
        <v>154.538826</v>
      </c>
    </row>
    <row r="45" spans="1:15">
      <c r="A45" s="151" t="s">
        <v>143</v>
      </c>
      <c r="B45" s="245">
        <v>3.2000000000000001E-2</v>
      </c>
      <c r="C45" s="245">
        <v>3.2000000000000001E-2</v>
      </c>
      <c r="D45" s="245">
        <v>3.7999999999999999E-2</v>
      </c>
      <c r="E45" s="245">
        <v>3.7999999999999999E-2</v>
      </c>
      <c r="F45" s="245">
        <v>4.2999999999999997E-2</v>
      </c>
      <c r="G45" s="245">
        <v>4.2999999999999997E-2</v>
      </c>
      <c r="H45" s="245">
        <v>4.2999999999999997E-2</v>
      </c>
      <c r="I45" s="245">
        <v>5.2999999999999999E-2</v>
      </c>
      <c r="J45" s="245">
        <v>5.2999999999999999E-2</v>
      </c>
      <c r="K45" s="245">
        <v>5.2999999999999999E-2</v>
      </c>
      <c r="L45" s="245">
        <v>6.3E-2</v>
      </c>
      <c r="M45" s="245">
        <v>6.3E-2</v>
      </c>
      <c r="N45" s="245">
        <v>6.3E-2</v>
      </c>
    </row>
    <row r="46" spans="1:15">
      <c r="A46" s="246" t="s">
        <v>20</v>
      </c>
      <c r="B46" s="247">
        <v>144.74843899999999</v>
      </c>
      <c r="C46" s="247">
        <v>146.826054</v>
      </c>
      <c r="D46" s="247">
        <v>148.56983299999999</v>
      </c>
      <c r="E46" s="247">
        <v>150.76420300000001</v>
      </c>
      <c r="F46" s="247">
        <v>157.656407</v>
      </c>
      <c r="G46" s="247">
        <v>160.12798900000001</v>
      </c>
      <c r="H46" s="247">
        <v>162.40456399999999</v>
      </c>
      <c r="I46" s="247">
        <v>165.32037399999999</v>
      </c>
      <c r="J46" s="247">
        <v>167.27447900000001</v>
      </c>
      <c r="K46" s="247">
        <v>169.449984</v>
      </c>
      <c r="L46" s="247">
        <v>171.62145599999999</v>
      </c>
      <c r="M46" s="247">
        <v>173.008826</v>
      </c>
      <c r="N46" s="247">
        <v>174.01882599999999</v>
      </c>
      <c r="O46" s="227">
        <f>(+N46/B46-1)*100</f>
        <v>20.221556240755035</v>
      </c>
    </row>
    <row r="48" spans="1:15">
      <c r="A48" s="244" t="s">
        <v>140</v>
      </c>
      <c r="B48" s="244" t="s">
        <v>50</v>
      </c>
    </row>
    <row r="49" spans="1:14">
      <c r="A49" s="149" t="s">
        <v>61</v>
      </c>
      <c r="B49" s="273" t="s">
        <v>144</v>
      </c>
      <c r="C49" s="269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</row>
    <row r="50" spans="1:14">
      <c r="A50" s="149" t="s">
        <v>59</v>
      </c>
      <c r="B50" s="182" t="s">
        <v>145</v>
      </c>
      <c r="C50" s="182" t="s">
        <v>146</v>
      </c>
      <c r="D50" s="182" t="s">
        <v>147</v>
      </c>
      <c r="E50" s="182" t="s">
        <v>148</v>
      </c>
      <c r="F50" s="182" t="s">
        <v>149</v>
      </c>
      <c r="G50" s="182" t="s">
        <v>150</v>
      </c>
      <c r="H50" s="182" t="s">
        <v>151</v>
      </c>
      <c r="I50" s="182" t="s">
        <v>152</v>
      </c>
      <c r="J50" s="182" t="s">
        <v>153</v>
      </c>
      <c r="K50" s="182" t="s">
        <v>154</v>
      </c>
      <c r="L50" s="182" t="s">
        <v>192</v>
      </c>
      <c r="M50" s="182" t="s">
        <v>195</v>
      </c>
      <c r="N50" s="182" t="s">
        <v>204</v>
      </c>
    </row>
    <row r="51" spans="1:14">
      <c r="A51" s="149" t="s">
        <v>155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</row>
    <row r="52" spans="1:14">
      <c r="A52" s="151" t="s">
        <v>156</v>
      </c>
      <c r="B52" s="245">
        <v>865.4</v>
      </c>
      <c r="C52" s="245">
        <v>865.4</v>
      </c>
      <c r="D52" s="245">
        <v>865.4</v>
      </c>
      <c r="E52" s="245">
        <v>865.4</v>
      </c>
      <c r="F52" s="245">
        <v>865.4</v>
      </c>
      <c r="G52" s="245">
        <v>865.4</v>
      </c>
      <c r="H52" s="245">
        <v>865.4</v>
      </c>
      <c r="I52" s="245">
        <v>865.4</v>
      </c>
      <c r="J52" s="245">
        <v>865.4</v>
      </c>
      <c r="K52" s="245">
        <v>865.4</v>
      </c>
      <c r="L52" s="245">
        <v>865.4</v>
      </c>
      <c r="M52" s="245">
        <v>865.4</v>
      </c>
      <c r="N52" s="245">
        <v>865.4</v>
      </c>
    </row>
    <row r="53" spans="1:14">
      <c r="A53" s="151" t="s">
        <v>23</v>
      </c>
      <c r="B53" s="245">
        <v>38.200000000000003</v>
      </c>
      <c r="C53" s="245">
        <v>38.200000000000003</v>
      </c>
      <c r="D53" s="245">
        <v>38.200000000000003</v>
      </c>
      <c r="E53" s="245">
        <v>38.200000000000003</v>
      </c>
      <c r="F53" s="245">
        <v>38.200000000000003</v>
      </c>
      <c r="G53" s="245">
        <v>38.200000000000003</v>
      </c>
      <c r="H53" s="245">
        <v>38.200000000000003</v>
      </c>
      <c r="I53" s="245">
        <v>38.200000000000003</v>
      </c>
      <c r="J53" s="245">
        <v>38.200000000000003</v>
      </c>
      <c r="K53" s="245">
        <v>38.200000000000003</v>
      </c>
      <c r="L53" s="245">
        <v>38.200000000000003</v>
      </c>
      <c r="M53" s="245">
        <v>38.200000000000003</v>
      </c>
      <c r="N53" s="245">
        <v>38.200000000000003</v>
      </c>
    </row>
    <row r="54" spans="1:14">
      <c r="A54" s="151" t="s">
        <v>5</v>
      </c>
      <c r="B54" s="245">
        <v>647.98500000000001</v>
      </c>
      <c r="C54" s="245">
        <v>657.18499999999995</v>
      </c>
      <c r="D54" s="245">
        <v>657.18499999999995</v>
      </c>
      <c r="E54" s="245">
        <v>657.18499999999995</v>
      </c>
      <c r="F54" s="245">
        <v>657.18499999999995</v>
      </c>
      <c r="G54" s="245">
        <v>656.06</v>
      </c>
      <c r="H54" s="245">
        <v>656.06</v>
      </c>
      <c r="I54" s="245">
        <v>658.41</v>
      </c>
      <c r="J54" s="245">
        <v>658.41</v>
      </c>
      <c r="K54" s="245">
        <v>658.41</v>
      </c>
      <c r="L54" s="245">
        <v>677.53499999999997</v>
      </c>
      <c r="M54" s="245">
        <v>676.63499999999999</v>
      </c>
      <c r="N54" s="245">
        <v>676.63499999999999</v>
      </c>
    </row>
    <row r="55" spans="1:14">
      <c r="A55" s="151" t="s">
        <v>12</v>
      </c>
      <c r="B55" s="245">
        <v>1.5349999999999999</v>
      </c>
      <c r="C55" s="245">
        <v>1.5349999999999999</v>
      </c>
      <c r="D55" s="245">
        <v>1.5349999999999999</v>
      </c>
      <c r="E55" s="245">
        <v>1.5349999999999999</v>
      </c>
      <c r="F55" s="245">
        <v>1.5349999999999999</v>
      </c>
      <c r="G55" s="245">
        <v>0.77800000000000002</v>
      </c>
      <c r="H55" s="245">
        <v>0.77800000000000002</v>
      </c>
      <c r="I55" s="245">
        <v>0.77800000000000002</v>
      </c>
      <c r="J55" s="245">
        <v>0.77800000000000002</v>
      </c>
      <c r="K55" s="245">
        <v>0.77800000000000002</v>
      </c>
      <c r="L55" s="245">
        <v>0.77800000000000002</v>
      </c>
      <c r="M55" s="245">
        <v>0.77800000000000002</v>
      </c>
      <c r="N55" s="245">
        <v>0.77800000000000002</v>
      </c>
    </row>
    <row r="56" spans="1:14">
      <c r="A56" s="151" t="s">
        <v>6</v>
      </c>
      <c r="B56" s="245">
        <v>11.32</v>
      </c>
      <c r="C56" s="245">
        <v>11.32</v>
      </c>
      <c r="D56" s="245">
        <v>11.32</v>
      </c>
      <c r="E56" s="245">
        <v>11.32</v>
      </c>
      <c r="F56" s="245">
        <v>11.32</v>
      </c>
      <c r="G56" s="245">
        <v>11.32</v>
      </c>
      <c r="H56" s="245">
        <v>11.32</v>
      </c>
      <c r="I56" s="245">
        <v>11.32</v>
      </c>
      <c r="J56" s="245">
        <v>11.32</v>
      </c>
      <c r="K56" s="245">
        <v>11.32</v>
      </c>
      <c r="L56" s="245">
        <v>11.32</v>
      </c>
      <c r="M56" s="245">
        <v>11.32</v>
      </c>
      <c r="N56" s="245">
        <v>11.32</v>
      </c>
    </row>
    <row r="57" spans="1:14">
      <c r="A57" s="151" t="s">
        <v>157</v>
      </c>
      <c r="B57" s="245">
        <v>487.64</v>
      </c>
      <c r="C57" s="245">
        <v>487.64</v>
      </c>
      <c r="D57" s="245">
        <v>487.64</v>
      </c>
      <c r="E57" s="245">
        <v>487.64</v>
      </c>
      <c r="F57" s="245">
        <v>487.64</v>
      </c>
      <c r="G57" s="245">
        <v>487.64</v>
      </c>
      <c r="H57" s="245">
        <v>487.64</v>
      </c>
      <c r="I57" s="245">
        <v>487.64</v>
      </c>
      <c r="J57" s="245">
        <v>487.64</v>
      </c>
      <c r="K57" s="245">
        <v>487.64</v>
      </c>
      <c r="L57" s="245">
        <v>487.64</v>
      </c>
      <c r="M57" s="245">
        <v>487.64</v>
      </c>
      <c r="N57" s="245">
        <v>487.64</v>
      </c>
    </row>
    <row r="58" spans="1:14">
      <c r="A58" s="151" t="s">
        <v>141</v>
      </c>
      <c r="B58" s="245">
        <v>8.8059999999999992</v>
      </c>
      <c r="C58" s="245">
        <v>8.8059999999999992</v>
      </c>
      <c r="D58" s="245">
        <v>8.8059999999999992</v>
      </c>
      <c r="E58" s="245">
        <v>8.8059999999999992</v>
      </c>
      <c r="F58" s="245">
        <v>8.8059999999999992</v>
      </c>
      <c r="G58" s="245">
        <v>8.8059999999999992</v>
      </c>
      <c r="H58" s="245">
        <v>8.8059999999999992</v>
      </c>
      <c r="I58" s="245">
        <v>8.8059999999999992</v>
      </c>
      <c r="J58" s="245">
        <v>8.8059999999999992</v>
      </c>
      <c r="K58" s="245">
        <v>8.8059999999999992</v>
      </c>
      <c r="L58" s="245">
        <v>8.8059999999999992</v>
      </c>
      <c r="M58" s="245">
        <v>8.8059999999999992</v>
      </c>
      <c r="N58" s="245">
        <v>8.8059999999999992</v>
      </c>
    </row>
    <row r="59" spans="1:14">
      <c r="A59" s="151" t="s">
        <v>142</v>
      </c>
      <c r="B59" s="245">
        <v>424.66452399999997</v>
      </c>
      <c r="C59" s="245">
        <v>426.430139</v>
      </c>
      <c r="D59" s="245">
        <v>432.56291800000002</v>
      </c>
      <c r="E59" s="245">
        <v>443.38228800000002</v>
      </c>
      <c r="F59" s="245">
        <v>451.81222200000002</v>
      </c>
      <c r="G59" s="245">
        <v>454.18910399999999</v>
      </c>
      <c r="H59" s="245">
        <v>458.01167900000002</v>
      </c>
      <c r="I59" s="245">
        <v>468.79798899999997</v>
      </c>
      <c r="J59" s="245">
        <v>470.74609400000003</v>
      </c>
      <c r="K59" s="245">
        <v>472.82159899999999</v>
      </c>
      <c r="L59" s="245">
        <v>474.983071</v>
      </c>
      <c r="M59" s="245">
        <v>476.37044100000003</v>
      </c>
      <c r="N59" s="245">
        <v>476.37044100000003</v>
      </c>
    </row>
    <row r="60" spans="1:14">
      <c r="A60" s="151" t="s">
        <v>143</v>
      </c>
      <c r="B60" s="245">
        <v>3.2000000000000001E-2</v>
      </c>
      <c r="C60" s="245">
        <v>3.2000000000000001E-2</v>
      </c>
      <c r="D60" s="245">
        <v>3.7999999999999999E-2</v>
      </c>
      <c r="E60" s="245">
        <v>3.7999999999999999E-2</v>
      </c>
      <c r="F60" s="245">
        <v>4.2999999999999997E-2</v>
      </c>
      <c r="G60" s="245">
        <v>4.2999999999999997E-2</v>
      </c>
      <c r="H60" s="245">
        <v>4.2999999999999997E-2</v>
      </c>
      <c r="I60" s="245">
        <v>5.2999999999999999E-2</v>
      </c>
      <c r="J60" s="245">
        <v>5.2999999999999999E-2</v>
      </c>
      <c r="K60" s="245">
        <v>5.2999999999999999E-2</v>
      </c>
      <c r="L60" s="245">
        <v>6.3E-2</v>
      </c>
      <c r="M60" s="245">
        <v>6.3E-2</v>
      </c>
      <c r="N60" s="245">
        <v>6.3E-2</v>
      </c>
    </row>
    <row r="61" spans="1:14">
      <c r="A61" s="151" t="s">
        <v>160</v>
      </c>
      <c r="B61" s="245">
        <v>520.75</v>
      </c>
      <c r="C61" s="245">
        <v>520.75</v>
      </c>
      <c r="D61" s="245">
        <v>520.75</v>
      </c>
      <c r="E61" s="245">
        <v>520.75</v>
      </c>
      <c r="F61" s="245">
        <v>520.75</v>
      </c>
      <c r="G61" s="245">
        <v>520.75</v>
      </c>
      <c r="H61" s="245">
        <v>520.75</v>
      </c>
      <c r="I61" s="245">
        <v>520.75</v>
      </c>
      <c r="J61" s="245">
        <v>520.75</v>
      </c>
      <c r="K61" s="245">
        <v>520.75</v>
      </c>
      <c r="L61" s="245">
        <v>520.75</v>
      </c>
      <c r="M61" s="245">
        <v>520.75</v>
      </c>
      <c r="N61" s="245">
        <v>520.75</v>
      </c>
    </row>
    <row r="62" spans="1:14">
      <c r="A62" s="151" t="s">
        <v>162</v>
      </c>
      <c r="B62" s="245">
        <v>482.64</v>
      </c>
      <c r="C62" s="245">
        <v>482.64</v>
      </c>
      <c r="D62" s="245">
        <v>482.64</v>
      </c>
      <c r="E62" s="245">
        <v>482.64</v>
      </c>
      <c r="F62" s="245">
        <v>482.64</v>
      </c>
      <c r="G62" s="245">
        <v>482.64</v>
      </c>
      <c r="H62" s="245">
        <v>482.64</v>
      </c>
      <c r="I62" s="245">
        <v>482.64</v>
      </c>
      <c r="J62" s="245">
        <v>482.64</v>
      </c>
      <c r="K62" s="245">
        <v>482.64</v>
      </c>
      <c r="L62" s="245">
        <v>482.64</v>
      </c>
      <c r="M62" s="245">
        <v>482.64</v>
      </c>
      <c r="N62" s="245">
        <v>482.64</v>
      </c>
    </row>
    <row r="63" spans="1:14">
      <c r="A63" s="151" t="s">
        <v>121</v>
      </c>
      <c r="B63" s="245">
        <v>0</v>
      </c>
      <c r="C63" s="245">
        <v>0</v>
      </c>
      <c r="D63" s="245">
        <v>0</v>
      </c>
      <c r="E63" s="245">
        <v>5.08</v>
      </c>
      <c r="F63" s="245">
        <v>5.08</v>
      </c>
      <c r="G63" s="245">
        <v>5.08</v>
      </c>
      <c r="H63" s="245">
        <v>5.08</v>
      </c>
      <c r="I63" s="245">
        <v>5.08</v>
      </c>
      <c r="J63" s="245">
        <v>5.08</v>
      </c>
      <c r="K63" s="245">
        <v>5.08</v>
      </c>
      <c r="L63" s="245">
        <v>5.08</v>
      </c>
      <c r="M63" s="245">
        <v>5.08</v>
      </c>
      <c r="N63" s="245">
        <v>5.08</v>
      </c>
    </row>
    <row r="64" spans="1:14">
      <c r="A64" s="246" t="s">
        <v>20</v>
      </c>
      <c r="B64" s="247">
        <v>3488.9725239999998</v>
      </c>
      <c r="C64" s="247">
        <v>3499.9381389999999</v>
      </c>
      <c r="D64" s="247">
        <v>3506.0769180000002</v>
      </c>
      <c r="E64" s="247">
        <v>3521.9762879999998</v>
      </c>
      <c r="F64" s="247">
        <v>3530.4112220000002</v>
      </c>
      <c r="G64" s="247">
        <v>3530.9061040000001</v>
      </c>
      <c r="H64" s="247">
        <v>3534.7286789999998</v>
      </c>
      <c r="I64" s="247">
        <v>3547.8749889999999</v>
      </c>
      <c r="J64" s="247">
        <v>3549.8230939999999</v>
      </c>
      <c r="K64" s="247">
        <v>3551.8985990000001</v>
      </c>
      <c r="L64" s="247">
        <v>3573.1950710000001</v>
      </c>
      <c r="M64" s="247">
        <v>3573.6824409999999</v>
      </c>
      <c r="N64" s="247">
        <v>3573.6824409999999</v>
      </c>
    </row>
    <row r="66" spans="1:14">
      <c r="A66" s="215" t="s">
        <v>164</v>
      </c>
    </row>
    <row r="67" spans="1:14" ht="15">
      <c r="A67" s="228" t="s">
        <v>59</v>
      </c>
      <c r="B67" s="228" t="str">
        <f>MID(UPPER(TEXT(B39,"mmm")),6,1)</f>
        <v>F</v>
      </c>
      <c r="C67" s="228" t="str">
        <f t="shared" ref="C67:N67" si="2">MID(UPPER(TEXT(C39,"mmm")),6,1)</f>
        <v>M</v>
      </c>
      <c r="D67" s="228" t="str">
        <f t="shared" si="2"/>
        <v>A</v>
      </c>
      <c r="E67" s="228" t="str">
        <f t="shared" si="2"/>
        <v>M</v>
      </c>
      <c r="F67" s="228" t="str">
        <f t="shared" si="2"/>
        <v>J</v>
      </c>
      <c r="G67" s="228" t="str">
        <f t="shared" si="2"/>
        <v>J</v>
      </c>
      <c r="H67" s="228" t="str">
        <f t="shared" si="2"/>
        <v>A</v>
      </c>
      <c r="I67" s="228" t="str">
        <f t="shared" si="2"/>
        <v>S</v>
      </c>
      <c r="J67" s="228" t="str">
        <f t="shared" si="2"/>
        <v>O</v>
      </c>
      <c r="K67" s="228" t="str">
        <f t="shared" si="2"/>
        <v>N</v>
      </c>
      <c r="L67" s="228" t="str">
        <f t="shared" si="2"/>
        <v>D</v>
      </c>
      <c r="M67" s="228" t="str">
        <f t="shared" si="2"/>
        <v>E</v>
      </c>
      <c r="N67" s="228" t="str">
        <f t="shared" si="2"/>
        <v>F</v>
      </c>
    </row>
    <row r="68" spans="1:14">
      <c r="A68" s="229" t="s">
        <v>161</v>
      </c>
      <c r="B68" s="230">
        <f>B46/B64*100</f>
        <v>4.148741155291483</v>
      </c>
      <c r="C68" s="230">
        <f t="shared" ref="C68:N68" si="3">C46/C64*100</f>
        <v>4.1951042609556248</v>
      </c>
      <c r="D68" s="230">
        <f t="shared" si="3"/>
        <v>4.2374949687284635</v>
      </c>
      <c r="E68" s="230">
        <f t="shared" si="3"/>
        <v>4.2806705858208209</v>
      </c>
      <c r="F68" s="230">
        <f t="shared" si="3"/>
        <v>4.4656669460360101</v>
      </c>
      <c r="G68" s="230">
        <f t="shared" si="3"/>
        <v>4.5350395701148338</v>
      </c>
      <c r="H68" s="230">
        <f t="shared" si="3"/>
        <v>4.5945411585577602</v>
      </c>
      <c r="I68" s="230">
        <f t="shared" si="3"/>
        <v>4.6597012158705455</v>
      </c>
      <c r="J68" s="230">
        <f t="shared" si="3"/>
        <v>4.7121919760658368</v>
      </c>
      <c r="K68" s="230">
        <f t="shared" si="3"/>
        <v>4.7706875429300508</v>
      </c>
      <c r="L68" s="230">
        <f t="shared" si="3"/>
        <v>4.8030250963032293</v>
      </c>
      <c r="M68" s="230">
        <f t="shared" si="3"/>
        <v>4.841191931748364</v>
      </c>
      <c r="N68" s="230">
        <f t="shared" si="3"/>
        <v>4.8694540959634196</v>
      </c>
    </row>
    <row r="70" spans="1:14">
      <c r="A70" s="215" t="s">
        <v>189</v>
      </c>
    </row>
    <row r="71" spans="1:14">
      <c r="A71" s="244" t="s">
        <v>60</v>
      </c>
      <c r="B71" s="244" t="s">
        <v>49</v>
      </c>
    </row>
    <row r="72" spans="1:14">
      <c r="A72" s="149" t="s">
        <v>59</v>
      </c>
      <c r="B72" s="273" t="s">
        <v>194</v>
      </c>
      <c r="C72" s="269"/>
    </row>
    <row r="73" spans="1:14">
      <c r="A73" s="149" t="s">
        <v>61</v>
      </c>
      <c r="B73" s="182" t="s">
        <v>182</v>
      </c>
      <c r="C73" s="182" t="s">
        <v>183</v>
      </c>
    </row>
    <row r="74" spans="1:14">
      <c r="A74" s="149" t="s">
        <v>184</v>
      </c>
      <c r="B74" s="150"/>
      <c r="C74" s="150"/>
    </row>
    <row r="75" spans="1:14">
      <c r="A75" s="151" t="s">
        <v>176</v>
      </c>
      <c r="B75" s="245">
        <v>1390.6489999999999</v>
      </c>
      <c r="C75" s="248">
        <v>712.29100000000005</v>
      </c>
    </row>
    <row r="76" spans="1:14">
      <c r="A76" s="151" t="s">
        <v>177</v>
      </c>
      <c r="B76" s="245">
        <v>0</v>
      </c>
      <c r="C76" s="248">
        <v>0</v>
      </c>
    </row>
    <row r="77" spans="1:14">
      <c r="A77" s="151" t="s">
        <v>178</v>
      </c>
      <c r="B77" s="245">
        <v>0</v>
      </c>
      <c r="C77" s="248">
        <v>0</v>
      </c>
    </row>
    <row r="78" spans="1:14">
      <c r="A78" s="151" t="s">
        <v>179</v>
      </c>
      <c r="B78" s="245">
        <v>0</v>
      </c>
      <c r="C78" s="248">
        <v>0</v>
      </c>
    </row>
    <row r="79" spans="1:14">
      <c r="A79" s="151" t="s">
        <v>180</v>
      </c>
      <c r="B79" s="245">
        <v>19236.961749999999</v>
      </c>
      <c r="C79" s="248">
        <v>17506.072749999999</v>
      </c>
    </row>
    <row r="80" spans="1:14">
      <c r="A80" s="151" t="s">
        <v>181</v>
      </c>
      <c r="B80" s="245">
        <v>0</v>
      </c>
      <c r="C80" s="248">
        <v>0</v>
      </c>
    </row>
    <row r="81" spans="1:7">
      <c r="A81" s="215"/>
    </row>
    <row r="82" spans="1:7">
      <c r="A82" s="215"/>
      <c r="B82" s="235" t="s">
        <v>165</v>
      </c>
      <c r="C82" t="s">
        <v>166</v>
      </c>
      <c r="D82" t="s">
        <v>167</v>
      </c>
      <c r="E82" t="s">
        <v>168</v>
      </c>
    </row>
    <row r="83" spans="1:7">
      <c r="A83" t="s">
        <v>4</v>
      </c>
      <c r="B83" s="236">
        <f>B79</f>
        <v>19236.961749999999</v>
      </c>
      <c r="C83" s="230">
        <f>B83-D83</f>
        <v>1730.8889999999992</v>
      </c>
      <c r="D83" s="236">
        <f>C79</f>
        <v>17506.072749999999</v>
      </c>
      <c r="E83" s="227">
        <f>B83/B$88*100</f>
        <v>93.258312768966704</v>
      </c>
    </row>
    <row r="84" spans="1:7">
      <c r="A84" t="s">
        <v>22</v>
      </c>
      <c r="B84" s="236">
        <f>B75</f>
        <v>1390.6489999999999</v>
      </c>
      <c r="C84" s="230">
        <f>B84-D84</f>
        <v>678.35799999999983</v>
      </c>
      <c r="D84" s="236">
        <f>C75</f>
        <v>712.29100000000005</v>
      </c>
      <c r="E84" s="227">
        <f t="shared" ref="E84:E85" si="4">B84/B$88*100</f>
        <v>6.7416872310332892</v>
      </c>
    </row>
    <row r="85" spans="1:7">
      <c r="A85" t="s">
        <v>23</v>
      </c>
      <c r="B85" s="236">
        <f>SUM(B77:B78)</f>
        <v>0</v>
      </c>
      <c r="C85" s="230">
        <f>B85-D85</f>
        <v>0</v>
      </c>
      <c r="D85" s="236">
        <f>SUM(C77:C78)</f>
        <v>0</v>
      </c>
      <c r="E85" s="227">
        <f t="shared" si="4"/>
        <v>0</v>
      </c>
    </row>
    <row r="86" spans="1:7">
      <c r="A86" s="215"/>
      <c r="B86" s="236"/>
      <c r="D86" s="236"/>
    </row>
    <row r="87" spans="1:7">
      <c r="A87" s="215"/>
      <c r="B87" s="236"/>
      <c r="D87" s="236"/>
    </row>
    <row r="88" spans="1:7">
      <c r="A88" t="s">
        <v>169</v>
      </c>
      <c r="B88" s="236">
        <f>SUM(B83:B87)</f>
        <v>20627.61075</v>
      </c>
      <c r="C88" s="236">
        <f>SUM(C83:C87)</f>
        <v>2409.2469999999989</v>
      </c>
      <c r="D88" s="236">
        <f>SUM(D83:D87)</f>
        <v>18218.36375</v>
      </c>
      <c r="E88" s="227">
        <f>SUM(E83:E87)</f>
        <v>100</v>
      </c>
    </row>
    <row r="89" spans="1:7">
      <c r="A89" s="215"/>
    </row>
    <row r="90" spans="1:7">
      <c r="A90" t="s">
        <v>42</v>
      </c>
      <c r="B90" t="s">
        <v>210</v>
      </c>
      <c r="C90" t="s">
        <v>210</v>
      </c>
    </row>
    <row r="91" spans="1:7">
      <c r="A91" t="s">
        <v>42</v>
      </c>
      <c r="B91" t="s">
        <v>165</v>
      </c>
      <c r="C91" t="s">
        <v>166</v>
      </c>
      <c r="D91" t="s">
        <v>167</v>
      </c>
      <c r="E91" t="s">
        <v>168</v>
      </c>
    </row>
    <row r="92" spans="1:7">
      <c r="A92" t="s">
        <v>4</v>
      </c>
      <c r="B92" s="227">
        <v>19236.96</v>
      </c>
      <c r="C92" s="227">
        <v>1730.89</v>
      </c>
      <c r="D92" s="227">
        <v>17506.07</v>
      </c>
      <c r="E92" s="227">
        <v>93.257999999999996</v>
      </c>
      <c r="F92" s="230">
        <f>(100-E92)*B$97/100</f>
        <v>1390.7134662000008</v>
      </c>
      <c r="G92" t="str">
        <f>CONCATENATE(A92," ",TEXT(B92,"0.0,0")," MWh")</f>
        <v>Solar fotovoltaica 19.237,0 MWh</v>
      </c>
    </row>
    <row r="93" spans="1:7">
      <c r="A93" t="s">
        <v>22</v>
      </c>
      <c r="B93" s="227">
        <v>1390.65</v>
      </c>
      <c r="C93" s="227">
        <v>678.36</v>
      </c>
      <c r="D93" s="227">
        <v>712.29</v>
      </c>
      <c r="E93" s="227">
        <v>6.742</v>
      </c>
      <c r="F93" s="230">
        <f>(100-E93)*B$97/100</f>
        <v>19236.896533800002</v>
      </c>
      <c r="G93" t="str">
        <f t="shared" ref="G93:G97" si="5">CONCATENATE(A93," ",TEXT(B93,"0.0,0")," MWh")</f>
        <v>Otras renovables 1.390,7 MWh</v>
      </c>
    </row>
    <row r="94" spans="1:7">
      <c r="A94" t="s">
        <v>5</v>
      </c>
      <c r="B94" s="227">
        <v>0</v>
      </c>
      <c r="C94" s="227">
        <v>0</v>
      </c>
      <c r="D94" s="227">
        <v>0</v>
      </c>
      <c r="E94" s="227">
        <v>0</v>
      </c>
      <c r="F94" s="230"/>
    </row>
    <row r="95" spans="1:7">
      <c r="A95" t="s">
        <v>186</v>
      </c>
      <c r="B95" s="227">
        <v>0</v>
      </c>
      <c r="C95" s="227">
        <v>0</v>
      </c>
      <c r="D95" s="227">
        <v>0</v>
      </c>
      <c r="E95" s="227">
        <v>0</v>
      </c>
      <c r="F95" s="230"/>
    </row>
    <row r="96" spans="1:7">
      <c r="A96" t="s">
        <v>23</v>
      </c>
      <c r="B96" s="227">
        <v>0</v>
      </c>
      <c r="C96" s="227">
        <v>0</v>
      </c>
      <c r="D96" s="227">
        <v>0</v>
      </c>
      <c r="E96" s="227">
        <v>0</v>
      </c>
      <c r="F96" s="230"/>
    </row>
    <row r="97" spans="1:7">
      <c r="A97" t="s">
        <v>169</v>
      </c>
      <c r="B97" s="227">
        <v>20627.61</v>
      </c>
      <c r="C97" s="227">
        <v>2409.25</v>
      </c>
      <c r="D97" s="227">
        <v>18218.36</v>
      </c>
      <c r="E97" s="227">
        <v>100</v>
      </c>
      <c r="F97" s="230"/>
      <c r="G97" t="str">
        <f t="shared" si="5"/>
        <v>Generación total autoconsumo 20.627,6 MWh</v>
      </c>
    </row>
    <row r="98" spans="1:7">
      <c r="F98" s="230"/>
    </row>
    <row r="99" spans="1:7">
      <c r="A99" s="215" t="s">
        <v>190</v>
      </c>
      <c r="F99" s="230"/>
    </row>
    <row r="100" spans="1:7">
      <c r="A100" t="s">
        <v>42</v>
      </c>
      <c r="B100" t="s">
        <v>210</v>
      </c>
      <c r="C100" t="s">
        <v>210</v>
      </c>
      <c r="F100" s="230"/>
    </row>
    <row r="101" spans="1:7">
      <c r="A101" t="s">
        <v>42</v>
      </c>
      <c r="B101" t="s">
        <v>93</v>
      </c>
      <c r="C101" t="s">
        <v>26</v>
      </c>
      <c r="F101" s="230"/>
    </row>
    <row r="102" spans="1:7">
      <c r="A102" t="s">
        <v>25</v>
      </c>
      <c r="B102" s="236">
        <v>219728.98300000001</v>
      </c>
      <c r="C102" s="236">
        <v>69.347999999999999</v>
      </c>
      <c r="F102" s="230"/>
    </row>
    <row r="103" spans="1:7">
      <c r="A103" t="s">
        <v>4</v>
      </c>
      <c r="B103" s="236">
        <v>56669.09</v>
      </c>
      <c r="C103" s="236">
        <v>17.885000000000002</v>
      </c>
      <c r="F103" s="230"/>
    </row>
    <row r="104" spans="1:7">
      <c r="A104" t="s">
        <v>9</v>
      </c>
      <c r="B104" s="236">
        <v>21743.562000000002</v>
      </c>
      <c r="C104" s="236">
        <v>6.8620000000000001</v>
      </c>
      <c r="F104" s="230"/>
    </row>
    <row r="105" spans="1:7">
      <c r="A105" t="s">
        <v>10</v>
      </c>
      <c r="B105" s="236">
        <v>6035.9920000000002</v>
      </c>
      <c r="C105" s="236">
        <v>1.905</v>
      </c>
      <c r="F105" s="230"/>
    </row>
    <row r="106" spans="1:7">
      <c r="A106" t="s">
        <v>46</v>
      </c>
      <c r="B106" s="236">
        <v>4819.8519999999999</v>
      </c>
      <c r="C106" s="236">
        <v>1.5209999999999999</v>
      </c>
      <c r="F106" s="230"/>
    </row>
    <row r="107" spans="1:7">
      <c r="A107" t="s">
        <v>47</v>
      </c>
      <c r="B107" s="236">
        <v>4819.8519999999999</v>
      </c>
      <c r="C107" s="236">
        <v>1.5209999999999999</v>
      </c>
      <c r="F107" s="230"/>
    </row>
    <row r="108" spans="1:7">
      <c r="A108" t="s">
        <v>22</v>
      </c>
      <c r="B108" s="236">
        <v>1654.85</v>
      </c>
      <c r="C108" s="236">
        <v>0.52200000000000002</v>
      </c>
      <c r="F108" s="230"/>
    </row>
    <row r="109" spans="1:7">
      <c r="A109" t="s">
        <v>23</v>
      </c>
      <c r="B109" s="236">
        <v>1377.5309999999999</v>
      </c>
      <c r="C109" s="236">
        <v>0.435</v>
      </c>
      <c r="F109" s="230"/>
    </row>
    <row r="110" spans="1:7">
      <c r="A110" t="s">
        <v>5</v>
      </c>
      <c r="B110" s="236">
        <v>0</v>
      </c>
      <c r="C110" s="236">
        <v>0</v>
      </c>
      <c r="F110" s="230"/>
    </row>
    <row r="111" spans="1:7">
      <c r="A111" t="s">
        <v>186</v>
      </c>
      <c r="B111" s="236">
        <v>0</v>
      </c>
      <c r="C111" s="236">
        <v>0</v>
      </c>
      <c r="F111" s="230"/>
    </row>
    <row r="112" spans="1:7">
      <c r="A112" t="s">
        <v>187</v>
      </c>
      <c r="B112" s="236">
        <v>316849.71299999999</v>
      </c>
      <c r="C112" s="236">
        <v>100</v>
      </c>
      <c r="F112" s="230"/>
    </row>
    <row r="113" spans="1:6">
      <c r="B113" s="236"/>
      <c r="F113" s="230"/>
    </row>
    <row r="114" spans="1:6">
      <c r="A114" t="s">
        <v>188</v>
      </c>
      <c r="B114" s="236">
        <f>SUM(B103,B106,B108,B110:B111)</f>
        <v>63143.791999999994</v>
      </c>
      <c r="C114" s="236">
        <f>SUM(C103,C106,C108,C110:C111)</f>
        <v>19.928000000000001</v>
      </c>
      <c r="F114" s="230"/>
    </row>
    <row r="116" spans="1:6">
      <c r="A116" s="215" t="s">
        <v>170</v>
      </c>
    </row>
    <row r="117" spans="1:6">
      <c r="A117" s="244" t="s">
        <v>60</v>
      </c>
      <c r="B117" s="244" t="s">
        <v>50</v>
      </c>
    </row>
    <row r="118" spans="1:6">
      <c r="A118" s="149" t="s">
        <v>59</v>
      </c>
      <c r="B118" s="273" t="s">
        <v>194</v>
      </c>
      <c r="C118" s="269"/>
    </row>
    <row r="119" spans="1:6">
      <c r="A119" s="149" t="s">
        <v>61</v>
      </c>
      <c r="B119" s="182" t="s">
        <v>182</v>
      </c>
      <c r="C119" s="182" t="s">
        <v>183</v>
      </c>
    </row>
    <row r="120" spans="1:6">
      <c r="A120" s="149" t="s">
        <v>184</v>
      </c>
      <c r="B120" s="150"/>
      <c r="C120" s="150"/>
    </row>
    <row r="121" spans="1:6">
      <c r="A121" s="151" t="s">
        <v>176</v>
      </c>
      <c r="B121" s="245">
        <v>1010.21</v>
      </c>
      <c r="C121" s="248">
        <v>223.69</v>
      </c>
    </row>
    <row r="122" spans="1:6">
      <c r="A122" s="151" t="s">
        <v>177</v>
      </c>
      <c r="B122" s="245">
        <v>1887.57214</v>
      </c>
      <c r="C122" s="248">
        <v>996.28013999999996</v>
      </c>
    </row>
    <row r="123" spans="1:6">
      <c r="A123" s="151" t="s">
        <v>185</v>
      </c>
      <c r="B123" s="245">
        <v>0</v>
      </c>
      <c r="C123" s="248">
        <v>0</v>
      </c>
    </row>
    <row r="124" spans="1:6">
      <c r="A124" s="151" t="s">
        <v>180</v>
      </c>
      <c r="B124" s="245">
        <v>14993.60902</v>
      </c>
      <c r="C124" s="248">
        <v>14157.06302</v>
      </c>
    </row>
    <row r="125" spans="1:6">
      <c r="A125" s="151" t="s">
        <v>181</v>
      </c>
      <c r="B125" s="245">
        <v>0</v>
      </c>
      <c r="C125" s="248">
        <v>0</v>
      </c>
    </row>
    <row r="126" spans="1:6">
      <c r="A126" s="215"/>
    </row>
    <row r="127" spans="1:6">
      <c r="A127" s="215"/>
      <c r="B127" s="235" t="s">
        <v>165</v>
      </c>
      <c r="C127" t="s">
        <v>166</v>
      </c>
      <c r="D127" t="s">
        <v>167</v>
      </c>
      <c r="E127" t="s">
        <v>168</v>
      </c>
    </row>
    <row r="128" spans="1:6">
      <c r="A128" t="s">
        <v>4</v>
      </c>
      <c r="B128" s="236">
        <f>B124</f>
        <v>14993.60902</v>
      </c>
      <c r="C128" s="230">
        <f t="shared" ref="C128:C130" si="6">B128-D128</f>
        <v>836.54600000000028</v>
      </c>
      <c r="D128" s="236">
        <f>C124</f>
        <v>14157.06302</v>
      </c>
      <c r="E128" s="227">
        <f>B128/B$133*100</f>
        <v>83.803483395530449</v>
      </c>
    </row>
    <row r="129" spans="1:7">
      <c r="A129" t="s">
        <v>5</v>
      </c>
      <c r="B129" s="236">
        <f>B122</f>
        <v>1887.57214</v>
      </c>
      <c r="C129" s="230">
        <f t="shared" si="6"/>
        <v>891.29200000000003</v>
      </c>
      <c r="D129" s="236">
        <f>C122</f>
        <v>996.28013999999996</v>
      </c>
      <c r="E129" s="227">
        <f t="shared" ref="E129:E130" si="7">B129/B$133*100</f>
        <v>10.550169761086371</v>
      </c>
    </row>
    <row r="130" spans="1:7">
      <c r="A130" t="s">
        <v>22</v>
      </c>
      <c r="B130" s="236">
        <f>B121</f>
        <v>1010.21</v>
      </c>
      <c r="C130" s="230">
        <f t="shared" si="6"/>
        <v>786.52</v>
      </c>
      <c r="D130" s="236">
        <f>C121</f>
        <v>223.69</v>
      </c>
      <c r="E130" s="227">
        <f t="shared" si="7"/>
        <v>5.6463468433831956</v>
      </c>
    </row>
    <row r="131" spans="1:7">
      <c r="B131" s="236"/>
      <c r="C131" s="236"/>
      <c r="D131" s="236"/>
    </row>
    <row r="132" spans="1:7">
      <c r="B132" s="236"/>
      <c r="C132" s="236"/>
      <c r="D132" s="236"/>
    </row>
    <row r="133" spans="1:7">
      <c r="A133" t="s">
        <v>169</v>
      </c>
      <c r="B133" s="236">
        <f>SUM(B128:B132)</f>
        <v>17891.391159999999</v>
      </c>
      <c r="C133" s="236">
        <f t="shared" ref="C133:E133" si="8">SUM(C128:C132)</f>
        <v>2514.3580000000002</v>
      </c>
      <c r="D133" s="236">
        <f t="shared" si="8"/>
        <v>15377.033160000001</v>
      </c>
      <c r="E133" s="236">
        <f t="shared" si="8"/>
        <v>100.00000000000001</v>
      </c>
    </row>
    <row r="134" spans="1:7">
      <c r="A134" s="215"/>
    </row>
    <row r="135" spans="1:7">
      <c r="A135" t="s">
        <v>42</v>
      </c>
      <c r="B135" t="s">
        <v>210</v>
      </c>
      <c r="C135" t="s">
        <v>210</v>
      </c>
    </row>
    <row r="136" spans="1:7">
      <c r="A136" t="s">
        <v>42</v>
      </c>
      <c r="B136" t="s">
        <v>165</v>
      </c>
      <c r="C136" t="s">
        <v>166</v>
      </c>
      <c r="D136" t="s">
        <v>167</v>
      </c>
      <c r="E136" t="s">
        <v>168</v>
      </c>
    </row>
    <row r="137" spans="1:7">
      <c r="A137" t="s">
        <v>4</v>
      </c>
      <c r="B137" s="227">
        <v>14993.61</v>
      </c>
      <c r="C137" s="227">
        <v>836.55</v>
      </c>
      <c r="D137" s="227">
        <v>14157.06</v>
      </c>
      <c r="E137" s="227">
        <v>83.802999999999997</v>
      </c>
      <c r="F137" s="230">
        <f>(100-E137)*B$142/100</f>
        <v>2897.8684383000004</v>
      </c>
      <c r="G137" t="str">
        <f>CONCATENATE(A137," ",TEXT(B137,"0.0,0")," GWh")</f>
        <v>Solar fotovoltaica 14.993,6 GWh</v>
      </c>
    </row>
    <row r="138" spans="1:7">
      <c r="A138" t="s">
        <v>5</v>
      </c>
      <c r="B138" s="227">
        <v>1887.57</v>
      </c>
      <c r="C138" s="227">
        <v>891.29</v>
      </c>
      <c r="D138" s="227">
        <v>996.28</v>
      </c>
      <c r="E138" s="227">
        <v>10.55</v>
      </c>
      <c r="F138" s="230">
        <f t="shared" ref="F138:F139" si="9">(100-E138)*B$142/100</f>
        <v>16003.848355</v>
      </c>
      <c r="G138" t="str">
        <f>CONCATENATE(A138," ",TEXT(B138,"0.0,0")," GWh")</f>
        <v>Eólica 1.887,6 GWh</v>
      </c>
    </row>
    <row r="139" spans="1:7">
      <c r="A139" t="s">
        <v>22</v>
      </c>
      <c r="B139" s="227">
        <v>1010.21</v>
      </c>
      <c r="C139" s="227">
        <v>786.52</v>
      </c>
      <c r="D139" s="227">
        <v>223.69</v>
      </c>
      <c r="E139" s="227">
        <v>5.6459999999999999</v>
      </c>
      <c r="F139" s="230">
        <f t="shared" si="9"/>
        <v>16881.2421206</v>
      </c>
      <c r="G139" t="str">
        <f>CONCATENATE(A139," ",TEXT(B139,"0.0,0")," GWh")</f>
        <v>Otras renovables 1.010,2 GWh</v>
      </c>
    </row>
    <row r="140" spans="1:7">
      <c r="A140" t="s">
        <v>12</v>
      </c>
      <c r="B140" s="227">
        <v>0</v>
      </c>
      <c r="C140" s="227">
        <v>0</v>
      </c>
      <c r="D140" s="227">
        <v>0</v>
      </c>
      <c r="E140" s="227">
        <v>0</v>
      </c>
      <c r="F140" s="230"/>
    </row>
    <row r="141" spans="1:7">
      <c r="A141" t="s">
        <v>186</v>
      </c>
      <c r="B141" s="227">
        <v>0</v>
      </c>
      <c r="C141" s="227">
        <v>0</v>
      </c>
      <c r="D141" s="227">
        <v>0</v>
      </c>
      <c r="E141" s="227">
        <v>0</v>
      </c>
      <c r="F141" s="230"/>
    </row>
    <row r="142" spans="1:7">
      <c r="A142" t="s">
        <v>169</v>
      </c>
      <c r="B142" s="227">
        <v>17891.39</v>
      </c>
      <c r="C142" s="227">
        <v>2514.36</v>
      </c>
      <c r="D142" s="227">
        <v>15377.03</v>
      </c>
      <c r="E142" s="227">
        <v>100</v>
      </c>
      <c r="F142" s="230"/>
      <c r="G142" t="str">
        <f>CONCATENATE(A142," ",TEXT(B142,"0.0,0")," GWh")</f>
        <v>Generación total autoconsumo 17.891,4 GWh</v>
      </c>
    </row>
    <row r="144" spans="1:7">
      <c r="A144" s="215" t="s">
        <v>191</v>
      </c>
    </row>
    <row r="145" spans="1:3">
      <c r="A145" t="s">
        <v>42</v>
      </c>
      <c r="B145" t="s">
        <v>210</v>
      </c>
      <c r="C145" t="s">
        <v>210</v>
      </c>
    </row>
    <row r="146" spans="1:3">
      <c r="A146" t="s">
        <v>42</v>
      </c>
      <c r="B146" t="s">
        <v>93</v>
      </c>
      <c r="C146" t="s">
        <v>26</v>
      </c>
    </row>
    <row r="147" spans="1:3">
      <c r="A147" t="s">
        <v>25</v>
      </c>
      <c r="B147" s="236">
        <v>287056.435</v>
      </c>
      <c r="C147" s="236">
        <v>41.368000000000002</v>
      </c>
    </row>
    <row r="148" spans="1:3">
      <c r="A148" t="s">
        <v>10</v>
      </c>
      <c r="B148" s="236">
        <v>143065.14300000001</v>
      </c>
      <c r="C148" s="236">
        <v>20.617999999999999</v>
      </c>
    </row>
    <row r="149" spans="1:3">
      <c r="A149" t="s">
        <v>8</v>
      </c>
      <c r="B149" s="236">
        <v>92890.254000000001</v>
      </c>
      <c r="C149" s="236">
        <v>13.387</v>
      </c>
    </row>
    <row r="150" spans="1:3">
      <c r="A150" t="s">
        <v>5</v>
      </c>
      <c r="B150" s="236">
        <v>92106.414000000004</v>
      </c>
      <c r="C150" s="236">
        <v>13.273999999999999</v>
      </c>
    </row>
    <row r="151" spans="1:3">
      <c r="A151" t="s">
        <v>4</v>
      </c>
      <c r="B151" s="236">
        <v>50928.218000000001</v>
      </c>
      <c r="C151" s="236">
        <v>7.3390000000000004</v>
      </c>
    </row>
    <row r="152" spans="1:3">
      <c r="A152" t="s">
        <v>9</v>
      </c>
      <c r="B152" s="236">
        <v>25555.016</v>
      </c>
      <c r="C152" s="236">
        <v>3.6829999999999998</v>
      </c>
    </row>
    <row r="153" spans="1:3">
      <c r="A153" t="s">
        <v>6</v>
      </c>
      <c r="B153" s="236">
        <v>1253.078</v>
      </c>
      <c r="C153" s="236">
        <v>0.18099999999999999</v>
      </c>
    </row>
    <row r="154" spans="1:3">
      <c r="A154" t="s">
        <v>22</v>
      </c>
      <c r="B154" s="236">
        <v>1046.8430000000001</v>
      </c>
      <c r="C154" s="236">
        <v>0.151</v>
      </c>
    </row>
    <row r="155" spans="1:3">
      <c r="A155" t="s">
        <v>12</v>
      </c>
      <c r="B155" s="236">
        <v>0</v>
      </c>
      <c r="C155" s="236">
        <v>0</v>
      </c>
    </row>
    <row r="156" spans="1:3">
      <c r="A156" t="s">
        <v>186</v>
      </c>
      <c r="B156" s="236">
        <v>0</v>
      </c>
      <c r="C156" s="236">
        <v>0</v>
      </c>
    </row>
    <row r="157" spans="1:3">
      <c r="A157" t="s">
        <v>187</v>
      </c>
      <c r="B157" s="236">
        <v>693901.40099999995</v>
      </c>
      <c r="C157" s="236">
        <v>100</v>
      </c>
    </row>
    <row r="158" spans="1:3">
      <c r="B158" s="236"/>
      <c r="C158" s="236"/>
    </row>
    <row r="159" spans="1:3">
      <c r="A159" t="s">
        <v>188</v>
      </c>
      <c r="B159" s="236">
        <f>SUM(B150:B151,B153:B156)</f>
        <v>145334.55300000001</v>
      </c>
      <c r="C159" s="236">
        <f>SUM(C150:C151,C153:C156)</f>
        <v>20.945</v>
      </c>
    </row>
  </sheetData>
  <mergeCells count="6">
    <mergeCell ref="B118:C118"/>
    <mergeCell ref="B5:N5"/>
    <mergeCell ref="B16:N16"/>
    <mergeCell ref="B38:N38"/>
    <mergeCell ref="B49:N49"/>
    <mergeCell ref="B72:C7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/>
  </sheetViews>
  <sheetFormatPr baseColWidth="10" defaultColWidth="11.453125" defaultRowHeight="12.5"/>
  <cols>
    <col min="1" max="1" width="0.1796875" style="54" customWidth="1"/>
    <col min="2" max="2" width="2.54296875" style="54" customWidth="1"/>
    <col min="3" max="3" width="23.54296875" style="54" customWidth="1"/>
    <col min="4" max="4" width="1.453125" style="54" customWidth="1"/>
    <col min="5" max="5" width="16.453125" style="54" bestFit="1" customWidth="1"/>
    <col min="6" max="16384" width="11.453125" style="54"/>
  </cols>
  <sheetData>
    <row r="1" spans="3:12" ht="0.65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Febrero 2026</v>
      </c>
      <c r="L3" s="65"/>
    </row>
    <row r="4" spans="3:12" ht="20.149999999999999" customHeight="1">
      <c r="C4" s="25" t="s">
        <v>39</v>
      </c>
    </row>
    <row r="5" spans="3:12" ht="12.65" customHeight="1"/>
    <row r="7" spans="3:12" ht="12.75" customHeight="1">
      <c r="C7" s="250" t="s">
        <v>40</v>
      </c>
      <c r="E7" s="66"/>
      <c r="F7" s="251" t="str">
        <f>K3</f>
        <v>Febrero 2026</v>
      </c>
      <c r="G7" s="252"/>
      <c r="H7" s="252" t="s">
        <v>30</v>
      </c>
      <c r="I7" s="252"/>
      <c r="J7" s="252" t="s">
        <v>31</v>
      </c>
      <c r="K7" s="252"/>
    </row>
    <row r="8" spans="3:12">
      <c r="C8" s="250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69" t="str">
        <f>G8</f>
        <v>% 26/25</v>
      </c>
      <c r="J8" s="68" t="s">
        <v>13</v>
      </c>
      <c r="K8" s="69" t="str">
        <f>G8</f>
        <v>% 26/25</v>
      </c>
    </row>
    <row r="9" spans="3:12">
      <c r="C9" s="70"/>
      <c r="E9" s="71" t="s">
        <v>32</v>
      </c>
      <c r="F9" s="72">
        <f>Dat_01!R26/1000</f>
        <v>400.56334899999996</v>
      </c>
      <c r="G9" s="140">
        <f>Dat_01!T26*100</f>
        <v>-4.7177876100000002</v>
      </c>
      <c r="H9" s="72">
        <f>Dat_01!U26/1000</f>
        <v>901.65391899999997</v>
      </c>
      <c r="I9" s="140">
        <f>Dat_01!W26*100</f>
        <v>2.5526532500000001</v>
      </c>
      <c r="J9" s="72">
        <f>Dat_01!X26/1000</f>
        <v>6335.5770659999998</v>
      </c>
      <c r="K9" s="140">
        <f>Dat_01!Y26*100</f>
        <v>4.1393876199999999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Dat_01!D156*100</f>
        <v>3.9E-2</v>
      </c>
      <c r="H12" s="91"/>
      <c r="I12" s="91">
        <f>Dat_01!H156*100</f>
        <v>-0.19700000000000001</v>
      </c>
      <c r="J12" s="91"/>
      <c r="K12" s="91">
        <f>Dat_01!L156*100</f>
        <v>0.13300000000000001</v>
      </c>
    </row>
    <row r="13" spans="3:12">
      <c r="E13" s="74" t="s">
        <v>35</v>
      </c>
      <c r="F13" s="73"/>
      <c r="G13" s="91">
        <f>Dat_01!E156*100</f>
        <v>-1.97</v>
      </c>
      <c r="H13" s="91"/>
      <c r="I13" s="91">
        <f>Dat_01!I156*100</f>
        <v>0.316</v>
      </c>
      <c r="J13" s="91"/>
      <c r="K13" s="91">
        <f>Dat_01!M156*100</f>
        <v>1.37</v>
      </c>
    </row>
    <row r="14" spans="3:12">
      <c r="E14" s="75" t="s">
        <v>36</v>
      </c>
      <c r="F14" s="76"/>
      <c r="G14" s="92">
        <f>Dat_01!F156*100</f>
        <v>-2.7869999999999999</v>
      </c>
      <c r="H14" s="92"/>
      <c r="I14" s="92">
        <f>Dat_01!J156*100</f>
        <v>2.4340000000000002</v>
      </c>
      <c r="J14" s="92"/>
      <c r="K14" s="92">
        <f>Dat_01!N156*100</f>
        <v>2.6360000000000001</v>
      </c>
    </row>
    <row r="15" spans="3:12">
      <c r="E15" s="253" t="s">
        <v>37</v>
      </c>
      <c r="F15" s="253"/>
      <c r="G15" s="253"/>
      <c r="H15" s="253"/>
      <c r="I15" s="253"/>
      <c r="J15" s="253"/>
      <c r="K15" s="253"/>
    </row>
    <row r="16" spans="3:12" ht="21.75" customHeight="1">
      <c r="E16" s="249" t="s">
        <v>38</v>
      </c>
      <c r="F16" s="249"/>
      <c r="G16" s="249"/>
      <c r="H16" s="249"/>
      <c r="I16" s="249"/>
      <c r="J16" s="249"/>
      <c r="K16" s="249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13"/>
  <sheetViews>
    <sheetView workbookViewId="0"/>
  </sheetViews>
  <sheetFormatPr baseColWidth="10" defaultRowHeight="14.5"/>
  <sheetData>
    <row r="1" spans="1:2">
      <c r="A1">
        <v>12</v>
      </c>
      <c r="B1" s="96" t="s">
        <v>211</v>
      </c>
    </row>
    <row r="2" spans="1:2">
      <c r="A2" t="s">
        <v>198</v>
      </c>
    </row>
    <row r="3" spans="1:2">
      <c r="A3" t="s">
        <v>197</v>
      </c>
    </row>
    <row r="4" spans="1:2">
      <c r="A4" t="s">
        <v>200</v>
      </c>
    </row>
    <row r="5" spans="1:2">
      <c r="A5" t="s">
        <v>201</v>
      </c>
    </row>
    <row r="6" spans="1:2">
      <c r="A6" t="s">
        <v>202</v>
      </c>
    </row>
    <row r="7" spans="1:2">
      <c r="A7" t="s">
        <v>203</v>
      </c>
    </row>
    <row r="8" spans="1:2">
      <c r="A8" t="s">
        <v>205</v>
      </c>
    </row>
    <row r="9" spans="1:2">
      <c r="A9" t="s">
        <v>206</v>
      </c>
    </row>
    <row r="10" spans="1:2">
      <c r="A10" t="s">
        <v>207</v>
      </c>
    </row>
    <row r="11" spans="1:2">
      <c r="A11" t="s">
        <v>208</v>
      </c>
    </row>
    <row r="12" spans="1:2">
      <c r="A12" t="s">
        <v>209</v>
      </c>
    </row>
    <row r="13" spans="1:2">
      <c r="A13" t="s">
        <v>212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A2" workbookViewId="0"/>
  </sheetViews>
  <sheetFormatPr baseColWidth="10" defaultColWidth="11.453125" defaultRowHeight="12.5"/>
  <cols>
    <col min="1" max="1" width="0.1796875" style="54" customWidth="1"/>
    <col min="2" max="2" width="2.54296875" style="54" customWidth="1"/>
    <col min="3" max="3" width="23.54296875" style="54" customWidth="1"/>
    <col min="4" max="4" width="1.453125" style="54" customWidth="1"/>
    <col min="5" max="5" width="16.453125" style="54" bestFit="1" customWidth="1"/>
    <col min="6" max="16384" width="11.453125" style="54"/>
  </cols>
  <sheetData>
    <row r="1" spans="3:12" ht="0.65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Febrero 2026</v>
      </c>
      <c r="L3" s="65"/>
    </row>
    <row r="4" spans="3:12" ht="20.149999999999999" customHeight="1">
      <c r="C4" s="25" t="s">
        <v>39</v>
      </c>
    </row>
    <row r="5" spans="3:12" ht="12.65" customHeight="1"/>
    <row r="7" spans="3:12" ht="12.75" customHeight="1">
      <c r="C7" s="250" t="s">
        <v>41</v>
      </c>
      <c r="E7" s="66"/>
      <c r="F7" s="251" t="str">
        <f>K3</f>
        <v>Febrero 2026</v>
      </c>
      <c r="G7" s="252"/>
      <c r="H7" s="252" t="s">
        <v>30</v>
      </c>
      <c r="I7" s="252"/>
      <c r="J7" s="252" t="s">
        <v>31</v>
      </c>
      <c r="K7" s="252"/>
    </row>
    <row r="8" spans="3:12">
      <c r="C8" s="250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95" t="str">
        <f>G8</f>
        <v>% 26/25</v>
      </c>
      <c r="J8" s="68" t="s">
        <v>13</v>
      </c>
      <c r="K8" s="95" t="str">
        <f>G8</f>
        <v>% 26/25</v>
      </c>
    </row>
    <row r="9" spans="3:12">
      <c r="C9" s="70"/>
      <c r="E9" s="71" t="s">
        <v>32</v>
      </c>
      <c r="F9" s="72">
        <f>Dat_01!Z26/1000</f>
        <v>678.14041299999997</v>
      </c>
      <c r="G9" s="140">
        <f>Dat_01!AB26*100</f>
        <v>0.18527513000000001</v>
      </c>
      <c r="H9" s="72">
        <f>Dat_01!AC26/1000</f>
        <v>1448.0895290000001</v>
      </c>
      <c r="I9" s="140">
        <f>Dat_01!AE26*100</f>
        <v>1.0100876700000001</v>
      </c>
      <c r="J9" s="72">
        <f>Dat_01!AF26/1000</f>
        <v>9012.8178050000006</v>
      </c>
      <c r="K9" s="140">
        <f>Dat_01!AG26*100</f>
        <v>1.45890561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Dat_01!D162*100</f>
        <v>-0.30199999999999999</v>
      </c>
      <c r="H12" s="91"/>
      <c r="I12" s="91">
        <f>Dat_01!H162*100</f>
        <v>-0.17399999999999999</v>
      </c>
      <c r="J12" s="91"/>
      <c r="K12" s="91">
        <f>Dat_01!L162*100</f>
        <v>-2.1000000000000001E-2</v>
      </c>
    </row>
    <row r="13" spans="3:12">
      <c r="E13" s="74" t="s">
        <v>35</v>
      </c>
      <c r="F13" s="73"/>
      <c r="G13" s="91">
        <f>Dat_01!E162*100</f>
        <v>8.0999999999999989E-2</v>
      </c>
      <c r="H13" s="91"/>
      <c r="I13" s="91">
        <f>Dat_01!I162*100</f>
        <v>0.19400000000000001</v>
      </c>
      <c r="J13" s="91"/>
      <c r="K13" s="91">
        <f>Dat_01!M162*100</f>
        <v>0.155</v>
      </c>
    </row>
    <row r="14" spans="3:12">
      <c r="E14" s="75" t="s">
        <v>36</v>
      </c>
      <c r="F14" s="76"/>
      <c r="G14" s="92">
        <f>Dat_01!F162*100</f>
        <v>0.40600000000000003</v>
      </c>
      <c r="H14" s="92"/>
      <c r="I14" s="92">
        <f>Dat_01!J162*100</f>
        <v>0.9900000000000001</v>
      </c>
      <c r="J14" s="92"/>
      <c r="K14" s="92">
        <f>Dat_01!N162*100</f>
        <v>1.325</v>
      </c>
    </row>
    <row r="15" spans="3:12">
      <c r="E15" s="253" t="s">
        <v>37</v>
      </c>
      <c r="F15" s="253"/>
      <c r="G15" s="253"/>
      <c r="H15" s="253"/>
      <c r="I15" s="253"/>
      <c r="J15" s="253"/>
      <c r="K15" s="253"/>
    </row>
    <row r="16" spans="3:12" ht="21.75" customHeight="1">
      <c r="E16" s="249" t="s">
        <v>38</v>
      </c>
      <c r="F16" s="249"/>
      <c r="G16" s="249"/>
      <c r="H16" s="249"/>
      <c r="I16" s="249"/>
      <c r="J16" s="249"/>
      <c r="K16" s="249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/>
  </sheetViews>
  <sheetFormatPr baseColWidth="10" defaultRowHeight="10"/>
  <cols>
    <col min="1" max="1" width="0.1796875" style="1" customWidth="1"/>
    <col min="2" max="2" width="2.54296875" style="1" customWidth="1"/>
    <col min="3" max="3" width="23.54296875" style="1" customWidth="1"/>
    <col min="4" max="4" width="1.453125" style="1" customWidth="1"/>
    <col min="5" max="5" width="29.1796875" style="1" customWidth="1"/>
    <col min="6" max="13" width="7.54296875" style="1" customWidth="1"/>
    <col min="14" max="254" width="11.453125" style="1"/>
    <col min="255" max="255" width="0.1796875" style="1" customWidth="1"/>
    <col min="256" max="256" width="2.54296875" style="1" customWidth="1"/>
    <col min="257" max="257" width="15.453125" style="1" customWidth="1"/>
    <col min="258" max="258" width="1.453125" style="1" customWidth="1"/>
    <col min="259" max="259" width="29.1796875" style="1" customWidth="1"/>
    <col min="260" max="260" width="7.81640625" style="1" bestFit="1" customWidth="1"/>
    <col min="261" max="261" width="7" style="1" customWidth="1"/>
    <col min="262" max="262" width="7.81640625" style="1" bestFit="1" customWidth="1"/>
    <col min="263" max="263" width="8.453125" style="1" customWidth="1"/>
    <col min="264" max="264" width="7" style="1" customWidth="1"/>
    <col min="265" max="265" width="6.453125" style="1" customWidth="1"/>
    <col min="266" max="266" width="7" style="1" customWidth="1"/>
    <col min="267" max="267" width="6.54296875" style="1" customWidth="1"/>
    <col min="268" max="268" width="7" style="1" customWidth="1"/>
    <col min="269" max="269" width="6.453125" style="1" customWidth="1"/>
    <col min="270" max="510" width="11.453125" style="1"/>
    <col min="511" max="511" width="0.1796875" style="1" customWidth="1"/>
    <col min="512" max="512" width="2.54296875" style="1" customWidth="1"/>
    <col min="513" max="513" width="15.453125" style="1" customWidth="1"/>
    <col min="514" max="514" width="1.453125" style="1" customWidth="1"/>
    <col min="515" max="515" width="29.1796875" style="1" customWidth="1"/>
    <col min="516" max="516" width="7.81640625" style="1" bestFit="1" customWidth="1"/>
    <col min="517" max="517" width="7" style="1" customWidth="1"/>
    <col min="518" max="518" width="7.81640625" style="1" bestFit="1" customWidth="1"/>
    <col min="519" max="519" width="8.453125" style="1" customWidth="1"/>
    <col min="520" max="520" width="7" style="1" customWidth="1"/>
    <col min="521" max="521" width="6.453125" style="1" customWidth="1"/>
    <col min="522" max="522" width="7" style="1" customWidth="1"/>
    <col min="523" max="523" width="6.54296875" style="1" customWidth="1"/>
    <col min="524" max="524" width="7" style="1" customWidth="1"/>
    <col min="525" max="525" width="6.453125" style="1" customWidth="1"/>
    <col min="526" max="766" width="11.453125" style="1"/>
    <col min="767" max="767" width="0.1796875" style="1" customWidth="1"/>
    <col min="768" max="768" width="2.54296875" style="1" customWidth="1"/>
    <col min="769" max="769" width="15.453125" style="1" customWidth="1"/>
    <col min="770" max="770" width="1.453125" style="1" customWidth="1"/>
    <col min="771" max="771" width="29.1796875" style="1" customWidth="1"/>
    <col min="772" max="772" width="7.81640625" style="1" bestFit="1" customWidth="1"/>
    <col min="773" max="773" width="7" style="1" customWidth="1"/>
    <col min="774" max="774" width="7.81640625" style="1" bestFit="1" customWidth="1"/>
    <col min="775" max="775" width="8.453125" style="1" customWidth="1"/>
    <col min="776" max="776" width="7" style="1" customWidth="1"/>
    <col min="777" max="777" width="6.453125" style="1" customWidth="1"/>
    <col min="778" max="778" width="7" style="1" customWidth="1"/>
    <col min="779" max="779" width="6.54296875" style="1" customWidth="1"/>
    <col min="780" max="780" width="7" style="1" customWidth="1"/>
    <col min="781" max="781" width="6.453125" style="1" customWidth="1"/>
    <col min="782" max="1022" width="11.453125" style="1"/>
    <col min="1023" max="1023" width="0.1796875" style="1" customWidth="1"/>
    <col min="1024" max="1024" width="2.54296875" style="1" customWidth="1"/>
    <col min="1025" max="1025" width="15.453125" style="1" customWidth="1"/>
    <col min="1026" max="1026" width="1.453125" style="1" customWidth="1"/>
    <col min="1027" max="1027" width="29.1796875" style="1" customWidth="1"/>
    <col min="1028" max="1028" width="7.81640625" style="1" bestFit="1" customWidth="1"/>
    <col min="1029" max="1029" width="7" style="1" customWidth="1"/>
    <col min="1030" max="1030" width="7.81640625" style="1" bestFit="1" customWidth="1"/>
    <col min="1031" max="1031" width="8.453125" style="1" customWidth="1"/>
    <col min="1032" max="1032" width="7" style="1" customWidth="1"/>
    <col min="1033" max="1033" width="6.453125" style="1" customWidth="1"/>
    <col min="1034" max="1034" width="7" style="1" customWidth="1"/>
    <col min="1035" max="1035" width="6.54296875" style="1" customWidth="1"/>
    <col min="1036" max="1036" width="7" style="1" customWidth="1"/>
    <col min="1037" max="1037" width="6.453125" style="1" customWidth="1"/>
    <col min="1038" max="1278" width="11.453125" style="1"/>
    <col min="1279" max="1279" width="0.1796875" style="1" customWidth="1"/>
    <col min="1280" max="1280" width="2.54296875" style="1" customWidth="1"/>
    <col min="1281" max="1281" width="15.453125" style="1" customWidth="1"/>
    <col min="1282" max="1282" width="1.453125" style="1" customWidth="1"/>
    <col min="1283" max="1283" width="29.1796875" style="1" customWidth="1"/>
    <col min="1284" max="1284" width="7.81640625" style="1" bestFit="1" customWidth="1"/>
    <col min="1285" max="1285" width="7" style="1" customWidth="1"/>
    <col min="1286" max="1286" width="7.81640625" style="1" bestFit="1" customWidth="1"/>
    <col min="1287" max="1287" width="8.453125" style="1" customWidth="1"/>
    <col min="1288" max="1288" width="7" style="1" customWidth="1"/>
    <col min="1289" max="1289" width="6.453125" style="1" customWidth="1"/>
    <col min="1290" max="1290" width="7" style="1" customWidth="1"/>
    <col min="1291" max="1291" width="6.54296875" style="1" customWidth="1"/>
    <col min="1292" max="1292" width="7" style="1" customWidth="1"/>
    <col min="1293" max="1293" width="6.453125" style="1" customWidth="1"/>
    <col min="1294" max="1534" width="11.453125" style="1"/>
    <col min="1535" max="1535" width="0.1796875" style="1" customWidth="1"/>
    <col min="1536" max="1536" width="2.54296875" style="1" customWidth="1"/>
    <col min="1537" max="1537" width="15.453125" style="1" customWidth="1"/>
    <col min="1538" max="1538" width="1.453125" style="1" customWidth="1"/>
    <col min="1539" max="1539" width="29.1796875" style="1" customWidth="1"/>
    <col min="1540" max="1540" width="7.81640625" style="1" bestFit="1" customWidth="1"/>
    <col min="1541" max="1541" width="7" style="1" customWidth="1"/>
    <col min="1542" max="1542" width="7.81640625" style="1" bestFit="1" customWidth="1"/>
    <col min="1543" max="1543" width="8.453125" style="1" customWidth="1"/>
    <col min="1544" max="1544" width="7" style="1" customWidth="1"/>
    <col min="1545" max="1545" width="6.453125" style="1" customWidth="1"/>
    <col min="1546" max="1546" width="7" style="1" customWidth="1"/>
    <col min="1547" max="1547" width="6.54296875" style="1" customWidth="1"/>
    <col min="1548" max="1548" width="7" style="1" customWidth="1"/>
    <col min="1549" max="1549" width="6.453125" style="1" customWidth="1"/>
    <col min="1550" max="1790" width="11.453125" style="1"/>
    <col min="1791" max="1791" width="0.1796875" style="1" customWidth="1"/>
    <col min="1792" max="1792" width="2.54296875" style="1" customWidth="1"/>
    <col min="1793" max="1793" width="15.453125" style="1" customWidth="1"/>
    <col min="1794" max="1794" width="1.453125" style="1" customWidth="1"/>
    <col min="1795" max="1795" width="29.1796875" style="1" customWidth="1"/>
    <col min="1796" max="1796" width="7.81640625" style="1" bestFit="1" customWidth="1"/>
    <col min="1797" max="1797" width="7" style="1" customWidth="1"/>
    <col min="1798" max="1798" width="7.81640625" style="1" bestFit="1" customWidth="1"/>
    <col min="1799" max="1799" width="8.453125" style="1" customWidth="1"/>
    <col min="1800" max="1800" width="7" style="1" customWidth="1"/>
    <col min="1801" max="1801" width="6.453125" style="1" customWidth="1"/>
    <col min="1802" max="1802" width="7" style="1" customWidth="1"/>
    <col min="1803" max="1803" width="6.54296875" style="1" customWidth="1"/>
    <col min="1804" max="1804" width="7" style="1" customWidth="1"/>
    <col min="1805" max="1805" width="6.453125" style="1" customWidth="1"/>
    <col min="1806" max="2046" width="11.453125" style="1"/>
    <col min="2047" max="2047" width="0.1796875" style="1" customWidth="1"/>
    <col min="2048" max="2048" width="2.54296875" style="1" customWidth="1"/>
    <col min="2049" max="2049" width="15.453125" style="1" customWidth="1"/>
    <col min="2050" max="2050" width="1.453125" style="1" customWidth="1"/>
    <col min="2051" max="2051" width="29.1796875" style="1" customWidth="1"/>
    <col min="2052" max="2052" width="7.81640625" style="1" bestFit="1" customWidth="1"/>
    <col min="2053" max="2053" width="7" style="1" customWidth="1"/>
    <col min="2054" max="2054" width="7.81640625" style="1" bestFit="1" customWidth="1"/>
    <col min="2055" max="2055" width="8.453125" style="1" customWidth="1"/>
    <col min="2056" max="2056" width="7" style="1" customWidth="1"/>
    <col min="2057" max="2057" width="6.453125" style="1" customWidth="1"/>
    <col min="2058" max="2058" width="7" style="1" customWidth="1"/>
    <col min="2059" max="2059" width="6.54296875" style="1" customWidth="1"/>
    <col min="2060" max="2060" width="7" style="1" customWidth="1"/>
    <col min="2061" max="2061" width="6.453125" style="1" customWidth="1"/>
    <col min="2062" max="2302" width="11.453125" style="1"/>
    <col min="2303" max="2303" width="0.1796875" style="1" customWidth="1"/>
    <col min="2304" max="2304" width="2.54296875" style="1" customWidth="1"/>
    <col min="2305" max="2305" width="15.453125" style="1" customWidth="1"/>
    <col min="2306" max="2306" width="1.453125" style="1" customWidth="1"/>
    <col min="2307" max="2307" width="29.1796875" style="1" customWidth="1"/>
    <col min="2308" max="2308" width="7.81640625" style="1" bestFit="1" customWidth="1"/>
    <col min="2309" max="2309" width="7" style="1" customWidth="1"/>
    <col min="2310" max="2310" width="7.81640625" style="1" bestFit="1" customWidth="1"/>
    <col min="2311" max="2311" width="8.453125" style="1" customWidth="1"/>
    <col min="2312" max="2312" width="7" style="1" customWidth="1"/>
    <col min="2313" max="2313" width="6.453125" style="1" customWidth="1"/>
    <col min="2314" max="2314" width="7" style="1" customWidth="1"/>
    <col min="2315" max="2315" width="6.54296875" style="1" customWidth="1"/>
    <col min="2316" max="2316" width="7" style="1" customWidth="1"/>
    <col min="2317" max="2317" width="6.453125" style="1" customWidth="1"/>
    <col min="2318" max="2558" width="11.453125" style="1"/>
    <col min="2559" max="2559" width="0.1796875" style="1" customWidth="1"/>
    <col min="2560" max="2560" width="2.54296875" style="1" customWidth="1"/>
    <col min="2561" max="2561" width="15.453125" style="1" customWidth="1"/>
    <col min="2562" max="2562" width="1.453125" style="1" customWidth="1"/>
    <col min="2563" max="2563" width="29.1796875" style="1" customWidth="1"/>
    <col min="2564" max="2564" width="7.81640625" style="1" bestFit="1" customWidth="1"/>
    <col min="2565" max="2565" width="7" style="1" customWidth="1"/>
    <col min="2566" max="2566" width="7.81640625" style="1" bestFit="1" customWidth="1"/>
    <col min="2567" max="2567" width="8.453125" style="1" customWidth="1"/>
    <col min="2568" max="2568" width="7" style="1" customWidth="1"/>
    <col min="2569" max="2569" width="6.453125" style="1" customWidth="1"/>
    <col min="2570" max="2570" width="7" style="1" customWidth="1"/>
    <col min="2571" max="2571" width="6.54296875" style="1" customWidth="1"/>
    <col min="2572" max="2572" width="7" style="1" customWidth="1"/>
    <col min="2573" max="2573" width="6.453125" style="1" customWidth="1"/>
    <col min="2574" max="2814" width="11.453125" style="1"/>
    <col min="2815" max="2815" width="0.1796875" style="1" customWidth="1"/>
    <col min="2816" max="2816" width="2.54296875" style="1" customWidth="1"/>
    <col min="2817" max="2817" width="15.453125" style="1" customWidth="1"/>
    <col min="2818" max="2818" width="1.453125" style="1" customWidth="1"/>
    <col min="2819" max="2819" width="29.1796875" style="1" customWidth="1"/>
    <col min="2820" max="2820" width="7.81640625" style="1" bestFit="1" customWidth="1"/>
    <col min="2821" max="2821" width="7" style="1" customWidth="1"/>
    <col min="2822" max="2822" width="7.81640625" style="1" bestFit="1" customWidth="1"/>
    <col min="2823" max="2823" width="8.453125" style="1" customWidth="1"/>
    <col min="2824" max="2824" width="7" style="1" customWidth="1"/>
    <col min="2825" max="2825" width="6.453125" style="1" customWidth="1"/>
    <col min="2826" max="2826" width="7" style="1" customWidth="1"/>
    <col min="2827" max="2827" width="6.54296875" style="1" customWidth="1"/>
    <col min="2828" max="2828" width="7" style="1" customWidth="1"/>
    <col min="2829" max="2829" width="6.453125" style="1" customWidth="1"/>
    <col min="2830" max="3070" width="11.453125" style="1"/>
    <col min="3071" max="3071" width="0.1796875" style="1" customWidth="1"/>
    <col min="3072" max="3072" width="2.54296875" style="1" customWidth="1"/>
    <col min="3073" max="3073" width="15.453125" style="1" customWidth="1"/>
    <col min="3074" max="3074" width="1.453125" style="1" customWidth="1"/>
    <col min="3075" max="3075" width="29.1796875" style="1" customWidth="1"/>
    <col min="3076" max="3076" width="7.81640625" style="1" bestFit="1" customWidth="1"/>
    <col min="3077" max="3077" width="7" style="1" customWidth="1"/>
    <col min="3078" max="3078" width="7.81640625" style="1" bestFit="1" customWidth="1"/>
    <col min="3079" max="3079" width="8.453125" style="1" customWidth="1"/>
    <col min="3080" max="3080" width="7" style="1" customWidth="1"/>
    <col min="3081" max="3081" width="6.453125" style="1" customWidth="1"/>
    <col min="3082" max="3082" width="7" style="1" customWidth="1"/>
    <col min="3083" max="3083" width="6.54296875" style="1" customWidth="1"/>
    <col min="3084" max="3084" width="7" style="1" customWidth="1"/>
    <col min="3085" max="3085" width="6.453125" style="1" customWidth="1"/>
    <col min="3086" max="3326" width="11.453125" style="1"/>
    <col min="3327" max="3327" width="0.1796875" style="1" customWidth="1"/>
    <col min="3328" max="3328" width="2.54296875" style="1" customWidth="1"/>
    <col min="3329" max="3329" width="15.453125" style="1" customWidth="1"/>
    <col min="3330" max="3330" width="1.453125" style="1" customWidth="1"/>
    <col min="3331" max="3331" width="29.1796875" style="1" customWidth="1"/>
    <col min="3332" max="3332" width="7.81640625" style="1" bestFit="1" customWidth="1"/>
    <col min="3333" max="3333" width="7" style="1" customWidth="1"/>
    <col min="3334" max="3334" width="7.81640625" style="1" bestFit="1" customWidth="1"/>
    <col min="3335" max="3335" width="8.453125" style="1" customWidth="1"/>
    <col min="3336" max="3336" width="7" style="1" customWidth="1"/>
    <col min="3337" max="3337" width="6.453125" style="1" customWidth="1"/>
    <col min="3338" max="3338" width="7" style="1" customWidth="1"/>
    <col min="3339" max="3339" width="6.54296875" style="1" customWidth="1"/>
    <col min="3340" max="3340" width="7" style="1" customWidth="1"/>
    <col min="3341" max="3341" width="6.453125" style="1" customWidth="1"/>
    <col min="3342" max="3582" width="11.453125" style="1"/>
    <col min="3583" max="3583" width="0.1796875" style="1" customWidth="1"/>
    <col min="3584" max="3584" width="2.54296875" style="1" customWidth="1"/>
    <col min="3585" max="3585" width="15.453125" style="1" customWidth="1"/>
    <col min="3586" max="3586" width="1.453125" style="1" customWidth="1"/>
    <col min="3587" max="3587" width="29.1796875" style="1" customWidth="1"/>
    <col min="3588" max="3588" width="7.81640625" style="1" bestFit="1" customWidth="1"/>
    <col min="3589" max="3589" width="7" style="1" customWidth="1"/>
    <col min="3590" max="3590" width="7.81640625" style="1" bestFit="1" customWidth="1"/>
    <col min="3591" max="3591" width="8.453125" style="1" customWidth="1"/>
    <col min="3592" max="3592" width="7" style="1" customWidth="1"/>
    <col min="3593" max="3593" width="6.453125" style="1" customWidth="1"/>
    <col min="3594" max="3594" width="7" style="1" customWidth="1"/>
    <col min="3595" max="3595" width="6.54296875" style="1" customWidth="1"/>
    <col min="3596" max="3596" width="7" style="1" customWidth="1"/>
    <col min="3597" max="3597" width="6.453125" style="1" customWidth="1"/>
    <col min="3598" max="3838" width="11.453125" style="1"/>
    <col min="3839" max="3839" width="0.1796875" style="1" customWidth="1"/>
    <col min="3840" max="3840" width="2.54296875" style="1" customWidth="1"/>
    <col min="3841" max="3841" width="15.453125" style="1" customWidth="1"/>
    <col min="3842" max="3842" width="1.453125" style="1" customWidth="1"/>
    <col min="3843" max="3843" width="29.1796875" style="1" customWidth="1"/>
    <col min="3844" max="3844" width="7.81640625" style="1" bestFit="1" customWidth="1"/>
    <col min="3845" max="3845" width="7" style="1" customWidth="1"/>
    <col min="3846" max="3846" width="7.81640625" style="1" bestFit="1" customWidth="1"/>
    <col min="3847" max="3847" width="8.453125" style="1" customWidth="1"/>
    <col min="3848" max="3848" width="7" style="1" customWidth="1"/>
    <col min="3849" max="3849" width="6.453125" style="1" customWidth="1"/>
    <col min="3850" max="3850" width="7" style="1" customWidth="1"/>
    <col min="3851" max="3851" width="6.54296875" style="1" customWidth="1"/>
    <col min="3852" max="3852" width="7" style="1" customWidth="1"/>
    <col min="3853" max="3853" width="6.453125" style="1" customWidth="1"/>
    <col min="3854" max="4094" width="11.453125" style="1"/>
    <col min="4095" max="4095" width="0.1796875" style="1" customWidth="1"/>
    <col min="4096" max="4096" width="2.54296875" style="1" customWidth="1"/>
    <col min="4097" max="4097" width="15.453125" style="1" customWidth="1"/>
    <col min="4098" max="4098" width="1.453125" style="1" customWidth="1"/>
    <col min="4099" max="4099" width="29.1796875" style="1" customWidth="1"/>
    <col min="4100" max="4100" width="7.81640625" style="1" bestFit="1" customWidth="1"/>
    <col min="4101" max="4101" width="7" style="1" customWidth="1"/>
    <col min="4102" max="4102" width="7.81640625" style="1" bestFit="1" customWidth="1"/>
    <col min="4103" max="4103" width="8.453125" style="1" customWidth="1"/>
    <col min="4104" max="4104" width="7" style="1" customWidth="1"/>
    <col min="4105" max="4105" width="6.453125" style="1" customWidth="1"/>
    <col min="4106" max="4106" width="7" style="1" customWidth="1"/>
    <col min="4107" max="4107" width="6.54296875" style="1" customWidth="1"/>
    <col min="4108" max="4108" width="7" style="1" customWidth="1"/>
    <col min="4109" max="4109" width="6.453125" style="1" customWidth="1"/>
    <col min="4110" max="4350" width="11.453125" style="1"/>
    <col min="4351" max="4351" width="0.1796875" style="1" customWidth="1"/>
    <col min="4352" max="4352" width="2.54296875" style="1" customWidth="1"/>
    <col min="4353" max="4353" width="15.453125" style="1" customWidth="1"/>
    <col min="4354" max="4354" width="1.453125" style="1" customWidth="1"/>
    <col min="4355" max="4355" width="29.1796875" style="1" customWidth="1"/>
    <col min="4356" max="4356" width="7.81640625" style="1" bestFit="1" customWidth="1"/>
    <col min="4357" max="4357" width="7" style="1" customWidth="1"/>
    <col min="4358" max="4358" width="7.81640625" style="1" bestFit="1" customWidth="1"/>
    <col min="4359" max="4359" width="8.453125" style="1" customWidth="1"/>
    <col min="4360" max="4360" width="7" style="1" customWidth="1"/>
    <col min="4361" max="4361" width="6.453125" style="1" customWidth="1"/>
    <col min="4362" max="4362" width="7" style="1" customWidth="1"/>
    <col min="4363" max="4363" width="6.54296875" style="1" customWidth="1"/>
    <col min="4364" max="4364" width="7" style="1" customWidth="1"/>
    <col min="4365" max="4365" width="6.453125" style="1" customWidth="1"/>
    <col min="4366" max="4606" width="11.453125" style="1"/>
    <col min="4607" max="4607" width="0.1796875" style="1" customWidth="1"/>
    <col min="4608" max="4608" width="2.54296875" style="1" customWidth="1"/>
    <col min="4609" max="4609" width="15.453125" style="1" customWidth="1"/>
    <col min="4610" max="4610" width="1.453125" style="1" customWidth="1"/>
    <col min="4611" max="4611" width="29.1796875" style="1" customWidth="1"/>
    <col min="4612" max="4612" width="7.81640625" style="1" bestFit="1" customWidth="1"/>
    <col min="4613" max="4613" width="7" style="1" customWidth="1"/>
    <col min="4614" max="4614" width="7.81640625" style="1" bestFit="1" customWidth="1"/>
    <col min="4615" max="4615" width="8.453125" style="1" customWidth="1"/>
    <col min="4616" max="4616" width="7" style="1" customWidth="1"/>
    <col min="4617" max="4617" width="6.453125" style="1" customWidth="1"/>
    <col min="4618" max="4618" width="7" style="1" customWidth="1"/>
    <col min="4619" max="4619" width="6.54296875" style="1" customWidth="1"/>
    <col min="4620" max="4620" width="7" style="1" customWidth="1"/>
    <col min="4621" max="4621" width="6.453125" style="1" customWidth="1"/>
    <col min="4622" max="4862" width="11.453125" style="1"/>
    <col min="4863" max="4863" width="0.1796875" style="1" customWidth="1"/>
    <col min="4864" max="4864" width="2.54296875" style="1" customWidth="1"/>
    <col min="4865" max="4865" width="15.453125" style="1" customWidth="1"/>
    <col min="4866" max="4866" width="1.453125" style="1" customWidth="1"/>
    <col min="4867" max="4867" width="29.1796875" style="1" customWidth="1"/>
    <col min="4868" max="4868" width="7.81640625" style="1" bestFit="1" customWidth="1"/>
    <col min="4869" max="4869" width="7" style="1" customWidth="1"/>
    <col min="4870" max="4870" width="7.81640625" style="1" bestFit="1" customWidth="1"/>
    <col min="4871" max="4871" width="8.453125" style="1" customWidth="1"/>
    <col min="4872" max="4872" width="7" style="1" customWidth="1"/>
    <col min="4873" max="4873" width="6.453125" style="1" customWidth="1"/>
    <col min="4874" max="4874" width="7" style="1" customWidth="1"/>
    <col min="4875" max="4875" width="6.54296875" style="1" customWidth="1"/>
    <col min="4876" max="4876" width="7" style="1" customWidth="1"/>
    <col min="4877" max="4877" width="6.453125" style="1" customWidth="1"/>
    <col min="4878" max="5118" width="11.453125" style="1"/>
    <col min="5119" max="5119" width="0.1796875" style="1" customWidth="1"/>
    <col min="5120" max="5120" width="2.54296875" style="1" customWidth="1"/>
    <col min="5121" max="5121" width="15.453125" style="1" customWidth="1"/>
    <col min="5122" max="5122" width="1.453125" style="1" customWidth="1"/>
    <col min="5123" max="5123" width="29.1796875" style="1" customWidth="1"/>
    <col min="5124" max="5124" width="7.81640625" style="1" bestFit="1" customWidth="1"/>
    <col min="5125" max="5125" width="7" style="1" customWidth="1"/>
    <col min="5126" max="5126" width="7.81640625" style="1" bestFit="1" customWidth="1"/>
    <col min="5127" max="5127" width="8.453125" style="1" customWidth="1"/>
    <col min="5128" max="5128" width="7" style="1" customWidth="1"/>
    <col min="5129" max="5129" width="6.453125" style="1" customWidth="1"/>
    <col min="5130" max="5130" width="7" style="1" customWidth="1"/>
    <col min="5131" max="5131" width="6.54296875" style="1" customWidth="1"/>
    <col min="5132" max="5132" width="7" style="1" customWidth="1"/>
    <col min="5133" max="5133" width="6.453125" style="1" customWidth="1"/>
    <col min="5134" max="5374" width="11.453125" style="1"/>
    <col min="5375" max="5375" width="0.1796875" style="1" customWidth="1"/>
    <col min="5376" max="5376" width="2.54296875" style="1" customWidth="1"/>
    <col min="5377" max="5377" width="15.453125" style="1" customWidth="1"/>
    <col min="5378" max="5378" width="1.453125" style="1" customWidth="1"/>
    <col min="5379" max="5379" width="29.1796875" style="1" customWidth="1"/>
    <col min="5380" max="5380" width="7.81640625" style="1" bestFit="1" customWidth="1"/>
    <col min="5381" max="5381" width="7" style="1" customWidth="1"/>
    <col min="5382" max="5382" width="7.81640625" style="1" bestFit="1" customWidth="1"/>
    <col min="5383" max="5383" width="8.453125" style="1" customWidth="1"/>
    <col min="5384" max="5384" width="7" style="1" customWidth="1"/>
    <col min="5385" max="5385" width="6.453125" style="1" customWidth="1"/>
    <col min="5386" max="5386" width="7" style="1" customWidth="1"/>
    <col min="5387" max="5387" width="6.54296875" style="1" customWidth="1"/>
    <col min="5388" max="5388" width="7" style="1" customWidth="1"/>
    <col min="5389" max="5389" width="6.453125" style="1" customWidth="1"/>
    <col min="5390" max="5630" width="11.453125" style="1"/>
    <col min="5631" max="5631" width="0.1796875" style="1" customWidth="1"/>
    <col min="5632" max="5632" width="2.54296875" style="1" customWidth="1"/>
    <col min="5633" max="5633" width="15.453125" style="1" customWidth="1"/>
    <col min="5634" max="5634" width="1.453125" style="1" customWidth="1"/>
    <col min="5635" max="5635" width="29.1796875" style="1" customWidth="1"/>
    <col min="5636" max="5636" width="7.81640625" style="1" bestFit="1" customWidth="1"/>
    <col min="5637" max="5637" width="7" style="1" customWidth="1"/>
    <col min="5638" max="5638" width="7.81640625" style="1" bestFit="1" customWidth="1"/>
    <col min="5639" max="5639" width="8.453125" style="1" customWidth="1"/>
    <col min="5640" max="5640" width="7" style="1" customWidth="1"/>
    <col min="5641" max="5641" width="6.453125" style="1" customWidth="1"/>
    <col min="5642" max="5642" width="7" style="1" customWidth="1"/>
    <col min="5643" max="5643" width="6.54296875" style="1" customWidth="1"/>
    <col min="5644" max="5644" width="7" style="1" customWidth="1"/>
    <col min="5645" max="5645" width="6.453125" style="1" customWidth="1"/>
    <col min="5646" max="5886" width="11.453125" style="1"/>
    <col min="5887" max="5887" width="0.1796875" style="1" customWidth="1"/>
    <col min="5888" max="5888" width="2.54296875" style="1" customWidth="1"/>
    <col min="5889" max="5889" width="15.453125" style="1" customWidth="1"/>
    <col min="5890" max="5890" width="1.453125" style="1" customWidth="1"/>
    <col min="5891" max="5891" width="29.1796875" style="1" customWidth="1"/>
    <col min="5892" max="5892" width="7.81640625" style="1" bestFit="1" customWidth="1"/>
    <col min="5893" max="5893" width="7" style="1" customWidth="1"/>
    <col min="5894" max="5894" width="7.81640625" style="1" bestFit="1" customWidth="1"/>
    <col min="5895" max="5895" width="8.453125" style="1" customWidth="1"/>
    <col min="5896" max="5896" width="7" style="1" customWidth="1"/>
    <col min="5897" max="5897" width="6.453125" style="1" customWidth="1"/>
    <col min="5898" max="5898" width="7" style="1" customWidth="1"/>
    <col min="5899" max="5899" width="6.54296875" style="1" customWidth="1"/>
    <col min="5900" max="5900" width="7" style="1" customWidth="1"/>
    <col min="5901" max="5901" width="6.453125" style="1" customWidth="1"/>
    <col min="5902" max="6142" width="11.453125" style="1"/>
    <col min="6143" max="6143" width="0.1796875" style="1" customWidth="1"/>
    <col min="6144" max="6144" width="2.54296875" style="1" customWidth="1"/>
    <col min="6145" max="6145" width="15.453125" style="1" customWidth="1"/>
    <col min="6146" max="6146" width="1.453125" style="1" customWidth="1"/>
    <col min="6147" max="6147" width="29.1796875" style="1" customWidth="1"/>
    <col min="6148" max="6148" width="7.81640625" style="1" bestFit="1" customWidth="1"/>
    <col min="6149" max="6149" width="7" style="1" customWidth="1"/>
    <col min="6150" max="6150" width="7.81640625" style="1" bestFit="1" customWidth="1"/>
    <col min="6151" max="6151" width="8.453125" style="1" customWidth="1"/>
    <col min="6152" max="6152" width="7" style="1" customWidth="1"/>
    <col min="6153" max="6153" width="6.453125" style="1" customWidth="1"/>
    <col min="6154" max="6154" width="7" style="1" customWidth="1"/>
    <col min="6155" max="6155" width="6.54296875" style="1" customWidth="1"/>
    <col min="6156" max="6156" width="7" style="1" customWidth="1"/>
    <col min="6157" max="6157" width="6.453125" style="1" customWidth="1"/>
    <col min="6158" max="6398" width="11.453125" style="1"/>
    <col min="6399" max="6399" width="0.1796875" style="1" customWidth="1"/>
    <col min="6400" max="6400" width="2.54296875" style="1" customWidth="1"/>
    <col min="6401" max="6401" width="15.453125" style="1" customWidth="1"/>
    <col min="6402" max="6402" width="1.453125" style="1" customWidth="1"/>
    <col min="6403" max="6403" width="29.1796875" style="1" customWidth="1"/>
    <col min="6404" max="6404" width="7.81640625" style="1" bestFit="1" customWidth="1"/>
    <col min="6405" max="6405" width="7" style="1" customWidth="1"/>
    <col min="6406" max="6406" width="7.81640625" style="1" bestFit="1" customWidth="1"/>
    <col min="6407" max="6407" width="8.453125" style="1" customWidth="1"/>
    <col min="6408" max="6408" width="7" style="1" customWidth="1"/>
    <col min="6409" max="6409" width="6.453125" style="1" customWidth="1"/>
    <col min="6410" max="6410" width="7" style="1" customWidth="1"/>
    <col min="6411" max="6411" width="6.54296875" style="1" customWidth="1"/>
    <col min="6412" max="6412" width="7" style="1" customWidth="1"/>
    <col min="6413" max="6413" width="6.453125" style="1" customWidth="1"/>
    <col min="6414" max="6654" width="11.453125" style="1"/>
    <col min="6655" max="6655" width="0.1796875" style="1" customWidth="1"/>
    <col min="6656" max="6656" width="2.54296875" style="1" customWidth="1"/>
    <col min="6657" max="6657" width="15.453125" style="1" customWidth="1"/>
    <col min="6658" max="6658" width="1.453125" style="1" customWidth="1"/>
    <col min="6659" max="6659" width="29.1796875" style="1" customWidth="1"/>
    <col min="6660" max="6660" width="7.81640625" style="1" bestFit="1" customWidth="1"/>
    <col min="6661" max="6661" width="7" style="1" customWidth="1"/>
    <col min="6662" max="6662" width="7.81640625" style="1" bestFit="1" customWidth="1"/>
    <col min="6663" max="6663" width="8.453125" style="1" customWidth="1"/>
    <col min="6664" max="6664" width="7" style="1" customWidth="1"/>
    <col min="6665" max="6665" width="6.453125" style="1" customWidth="1"/>
    <col min="6666" max="6666" width="7" style="1" customWidth="1"/>
    <col min="6667" max="6667" width="6.54296875" style="1" customWidth="1"/>
    <col min="6668" max="6668" width="7" style="1" customWidth="1"/>
    <col min="6669" max="6669" width="6.453125" style="1" customWidth="1"/>
    <col min="6670" max="6910" width="11.453125" style="1"/>
    <col min="6911" max="6911" width="0.1796875" style="1" customWidth="1"/>
    <col min="6912" max="6912" width="2.54296875" style="1" customWidth="1"/>
    <col min="6913" max="6913" width="15.453125" style="1" customWidth="1"/>
    <col min="6914" max="6914" width="1.453125" style="1" customWidth="1"/>
    <col min="6915" max="6915" width="29.1796875" style="1" customWidth="1"/>
    <col min="6916" max="6916" width="7.81640625" style="1" bestFit="1" customWidth="1"/>
    <col min="6917" max="6917" width="7" style="1" customWidth="1"/>
    <col min="6918" max="6918" width="7.81640625" style="1" bestFit="1" customWidth="1"/>
    <col min="6919" max="6919" width="8.453125" style="1" customWidth="1"/>
    <col min="6920" max="6920" width="7" style="1" customWidth="1"/>
    <col min="6921" max="6921" width="6.453125" style="1" customWidth="1"/>
    <col min="6922" max="6922" width="7" style="1" customWidth="1"/>
    <col min="6923" max="6923" width="6.54296875" style="1" customWidth="1"/>
    <col min="6924" max="6924" width="7" style="1" customWidth="1"/>
    <col min="6925" max="6925" width="6.453125" style="1" customWidth="1"/>
    <col min="6926" max="7166" width="11.453125" style="1"/>
    <col min="7167" max="7167" width="0.1796875" style="1" customWidth="1"/>
    <col min="7168" max="7168" width="2.54296875" style="1" customWidth="1"/>
    <col min="7169" max="7169" width="15.453125" style="1" customWidth="1"/>
    <col min="7170" max="7170" width="1.453125" style="1" customWidth="1"/>
    <col min="7171" max="7171" width="29.1796875" style="1" customWidth="1"/>
    <col min="7172" max="7172" width="7.81640625" style="1" bestFit="1" customWidth="1"/>
    <col min="7173" max="7173" width="7" style="1" customWidth="1"/>
    <col min="7174" max="7174" width="7.81640625" style="1" bestFit="1" customWidth="1"/>
    <col min="7175" max="7175" width="8.453125" style="1" customWidth="1"/>
    <col min="7176" max="7176" width="7" style="1" customWidth="1"/>
    <col min="7177" max="7177" width="6.453125" style="1" customWidth="1"/>
    <col min="7178" max="7178" width="7" style="1" customWidth="1"/>
    <col min="7179" max="7179" width="6.54296875" style="1" customWidth="1"/>
    <col min="7180" max="7180" width="7" style="1" customWidth="1"/>
    <col min="7181" max="7181" width="6.453125" style="1" customWidth="1"/>
    <col min="7182" max="7422" width="11.453125" style="1"/>
    <col min="7423" max="7423" width="0.1796875" style="1" customWidth="1"/>
    <col min="7424" max="7424" width="2.54296875" style="1" customWidth="1"/>
    <col min="7425" max="7425" width="15.453125" style="1" customWidth="1"/>
    <col min="7426" max="7426" width="1.453125" style="1" customWidth="1"/>
    <col min="7427" max="7427" width="29.1796875" style="1" customWidth="1"/>
    <col min="7428" max="7428" width="7.81640625" style="1" bestFit="1" customWidth="1"/>
    <col min="7429" max="7429" width="7" style="1" customWidth="1"/>
    <col min="7430" max="7430" width="7.81640625" style="1" bestFit="1" customWidth="1"/>
    <col min="7431" max="7431" width="8.453125" style="1" customWidth="1"/>
    <col min="7432" max="7432" width="7" style="1" customWidth="1"/>
    <col min="7433" max="7433" width="6.453125" style="1" customWidth="1"/>
    <col min="7434" max="7434" width="7" style="1" customWidth="1"/>
    <col min="7435" max="7435" width="6.54296875" style="1" customWidth="1"/>
    <col min="7436" max="7436" width="7" style="1" customWidth="1"/>
    <col min="7437" max="7437" width="6.453125" style="1" customWidth="1"/>
    <col min="7438" max="7678" width="11.453125" style="1"/>
    <col min="7679" max="7679" width="0.1796875" style="1" customWidth="1"/>
    <col min="7680" max="7680" width="2.54296875" style="1" customWidth="1"/>
    <col min="7681" max="7681" width="15.453125" style="1" customWidth="1"/>
    <col min="7682" max="7682" width="1.453125" style="1" customWidth="1"/>
    <col min="7683" max="7683" width="29.1796875" style="1" customWidth="1"/>
    <col min="7684" max="7684" width="7.81640625" style="1" bestFit="1" customWidth="1"/>
    <col min="7685" max="7685" width="7" style="1" customWidth="1"/>
    <col min="7686" max="7686" width="7.81640625" style="1" bestFit="1" customWidth="1"/>
    <col min="7687" max="7687" width="8.453125" style="1" customWidth="1"/>
    <col min="7688" max="7688" width="7" style="1" customWidth="1"/>
    <col min="7689" max="7689" width="6.453125" style="1" customWidth="1"/>
    <col min="7690" max="7690" width="7" style="1" customWidth="1"/>
    <col min="7691" max="7691" width="6.54296875" style="1" customWidth="1"/>
    <col min="7692" max="7692" width="7" style="1" customWidth="1"/>
    <col min="7693" max="7693" width="6.453125" style="1" customWidth="1"/>
    <col min="7694" max="7934" width="11.453125" style="1"/>
    <col min="7935" max="7935" width="0.1796875" style="1" customWidth="1"/>
    <col min="7936" max="7936" width="2.54296875" style="1" customWidth="1"/>
    <col min="7937" max="7937" width="15.453125" style="1" customWidth="1"/>
    <col min="7938" max="7938" width="1.453125" style="1" customWidth="1"/>
    <col min="7939" max="7939" width="29.1796875" style="1" customWidth="1"/>
    <col min="7940" max="7940" width="7.81640625" style="1" bestFit="1" customWidth="1"/>
    <col min="7941" max="7941" width="7" style="1" customWidth="1"/>
    <col min="7942" max="7942" width="7.81640625" style="1" bestFit="1" customWidth="1"/>
    <col min="7943" max="7943" width="8.453125" style="1" customWidth="1"/>
    <col min="7944" max="7944" width="7" style="1" customWidth="1"/>
    <col min="7945" max="7945" width="6.453125" style="1" customWidth="1"/>
    <col min="7946" max="7946" width="7" style="1" customWidth="1"/>
    <col min="7947" max="7947" width="6.54296875" style="1" customWidth="1"/>
    <col min="7948" max="7948" width="7" style="1" customWidth="1"/>
    <col min="7949" max="7949" width="6.453125" style="1" customWidth="1"/>
    <col min="7950" max="8190" width="11.453125" style="1"/>
    <col min="8191" max="8191" width="0.1796875" style="1" customWidth="1"/>
    <col min="8192" max="8192" width="2.54296875" style="1" customWidth="1"/>
    <col min="8193" max="8193" width="15.453125" style="1" customWidth="1"/>
    <col min="8194" max="8194" width="1.453125" style="1" customWidth="1"/>
    <col min="8195" max="8195" width="29.1796875" style="1" customWidth="1"/>
    <col min="8196" max="8196" width="7.81640625" style="1" bestFit="1" customWidth="1"/>
    <col min="8197" max="8197" width="7" style="1" customWidth="1"/>
    <col min="8198" max="8198" width="7.81640625" style="1" bestFit="1" customWidth="1"/>
    <col min="8199" max="8199" width="8.453125" style="1" customWidth="1"/>
    <col min="8200" max="8200" width="7" style="1" customWidth="1"/>
    <col min="8201" max="8201" width="6.453125" style="1" customWidth="1"/>
    <col min="8202" max="8202" width="7" style="1" customWidth="1"/>
    <col min="8203" max="8203" width="6.54296875" style="1" customWidth="1"/>
    <col min="8204" max="8204" width="7" style="1" customWidth="1"/>
    <col min="8205" max="8205" width="6.453125" style="1" customWidth="1"/>
    <col min="8206" max="8446" width="11.453125" style="1"/>
    <col min="8447" max="8447" width="0.1796875" style="1" customWidth="1"/>
    <col min="8448" max="8448" width="2.54296875" style="1" customWidth="1"/>
    <col min="8449" max="8449" width="15.453125" style="1" customWidth="1"/>
    <col min="8450" max="8450" width="1.453125" style="1" customWidth="1"/>
    <col min="8451" max="8451" width="29.1796875" style="1" customWidth="1"/>
    <col min="8452" max="8452" width="7.81640625" style="1" bestFit="1" customWidth="1"/>
    <col min="8453" max="8453" width="7" style="1" customWidth="1"/>
    <col min="8454" max="8454" width="7.81640625" style="1" bestFit="1" customWidth="1"/>
    <col min="8455" max="8455" width="8.453125" style="1" customWidth="1"/>
    <col min="8456" max="8456" width="7" style="1" customWidth="1"/>
    <col min="8457" max="8457" width="6.453125" style="1" customWidth="1"/>
    <col min="8458" max="8458" width="7" style="1" customWidth="1"/>
    <col min="8459" max="8459" width="6.54296875" style="1" customWidth="1"/>
    <col min="8460" max="8460" width="7" style="1" customWidth="1"/>
    <col min="8461" max="8461" width="6.453125" style="1" customWidth="1"/>
    <col min="8462" max="8702" width="11.453125" style="1"/>
    <col min="8703" max="8703" width="0.1796875" style="1" customWidth="1"/>
    <col min="8704" max="8704" width="2.54296875" style="1" customWidth="1"/>
    <col min="8705" max="8705" width="15.453125" style="1" customWidth="1"/>
    <col min="8706" max="8706" width="1.453125" style="1" customWidth="1"/>
    <col min="8707" max="8707" width="29.1796875" style="1" customWidth="1"/>
    <col min="8708" max="8708" width="7.81640625" style="1" bestFit="1" customWidth="1"/>
    <col min="8709" max="8709" width="7" style="1" customWidth="1"/>
    <col min="8710" max="8710" width="7.81640625" style="1" bestFit="1" customWidth="1"/>
    <col min="8711" max="8711" width="8.453125" style="1" customWidth="1"/>
    <col min="8712" max="8712" width="7" style="1" customWidth="1"/>
    <col min="8713" max="8713" width="6.453125" style="1" customWidth="1"/>
    <col min="8714" max="8714" width="7" style="1" customWidth="1"/>
    <col min="8715" max="8715" width="6.54296875" style="1" customWidth="1"/>
    <col min="8716" max="8716" width="7" style="1" customWidth="1"/>
    <col min="8717" max="8717" width="6.453125" style="1" customWidth="1"/>
    <col min="8718" max="8958" width="11.453125" style="1"/>
    <col min="8959" max="8959" width="0.1796875" style="1" customWidth="1"/>
    <col min="8960" max="8960" width="2.54296875" style="1" customWidth="1"/>
    <col min="8961" max="8961" width="15.453125" style="1" customWidth="1"/>
    <col min="8962" max="8962" width="1.453125" style="1" customWidth="1"/>
    <col min="8963" max="8963" width="29.1796875" style="1" customWidth="1"/>
    <col min="8964" max="8964" width="7.81640625" style="1" bestFit="1" customWidth="1"/>
    <col min="8965" max="8965" width="7" style="1" customWidth="1"/>
    <col min="8966" max="8966" width="7.81640625" style="1" bestFit="1" customWidth="1"/>
    <col min="8967" max="8967" width="8.453125" style="1" customWidth="1"/>
    <col min="8968" max="8968" width="7" style="1" customWidth="1"/>
    <col min="8969" max="8969" width="6.453125" style="1" customWidth="1"/>
    <col min="8970" max="8970" width="7" style="1" customWidth="1"/>
    <col min="8971" max="8971" width="6.54296875" style="1" customWidth="1"/>
    <col min="8972" max="8972" width="7" style="1" customWidth="1"/>
    <col min="8973" max="8973" width="6.453125" style="1" customWidth="1"/>
    <col min="8974" max="9214" width="11.453125" style="1"/>
    <col min="9215" max="9215" width="0.1796875" style="1" customWidth="1"/>
    <col min="9216" max="9216" width="2.54296875" style="1" customWidth="1"/>
    <col min="9217" max="9217" width="15.453125" style="1" customWidth="1"/>
    <col min="9218" max="9218" width="1.453125" style="1" customWidth="1"/>
    <col min="9219" max="9219" width="29.1796875" style="1" customWidth="1"/>
    <col min="9220" max="9220" width="7.81640625" style="1" bestFit="1" customWidth="1"/>
    <col min="9221" max="9221" width="7" style="1" customWidth="1"/>
    <col min="9222" max="9222" width="7.81640625" style="1" bestFit="1" customWidth="1"/>
    <col min="9223" max="9223" width="8.453125" style="1" customWidth="1"/>
    <col min="9224" max="9224" width="7" style="1" customWidth="1"/>
    <col min="9225" max="9225" width="6.453125" style="1" customWidth="1"/>
    <col min="9226" max="9226" width="7" style="1" customWidth="1"/>
    <col min="9227" max="9227" width="6.54296875" style="1" customWidth="1"/>
    <col min="9228" max="9228" width="7" style="1" customWidth="1"/>
    <col min="9229" max="9229" width="6.453125" style="1" customWidth="1"/>
    <col min="9230" max="9470" width="11.453125" style="1"/>
    <col min="9471" max="9471" width="0.1796875" style="1" customWidth="1"/>
    <col min="9472" max="9472" width="2.54296875" style="1" customWidth="1"/>
    <col min="9473" max="9473" width="15.453125" style="1" customWidth="1"/>
    <col min="9474" max="9474" width="1.453125" style="1" customWidth="1"/>
    <col min="9475" max="9475" width="29.1796875" style="1" customWidth="1"/>
    <col min="9476" max="9476" width="7.81640625" style="1" bestFit="1" customWidth="1"/>
    <col min="9477" max="9477" width="7" style="1" customWidth="1"/>
    <col min="9478" max="9478" width="7.81640625" style="1" bestFit="1" customWidth="1"/>
    <col min="9479" max="9479" width="8.453125" style="1" customWidth="1"/>
    <col min="9480" max="9480" width="7" style="1" customWidth="1"/>
    <col min="9481" max="9481" width="6.453125" style="1" customWidth="1"/>
    <col min="9482" max="9482" width="7" style="1" customWidth="1"/>
    <col min="9483" max="9483" width="6.54296875" style="1" customWidth="1"/>
    <col min="9484" max="9484" width="7" style="1" customWidth="1"/>
    <col min="9485" max="9485" width="6.453125" style="1" customWidth="1"/>
    <col min="9486" max="9726" width="11.453125" style="1"/>
    <col min="9727" max="9727" width="0.1796875" style="1" customWidth="1"/>
    <col min="9728" max="9728" width="2.54296875" style="1" customWidth="1"/>
    <col min="9729" max="9729" width="15.453125" style="1" customWidth="1"/>
    <col min="9730" max="9730" width="1.453125" style="1" customWidth="1"/>
    <col min="9731" max="9731" width="29.1796875" style="1" customWidth="1"/>
    <col min="9732" max="9732" width="7.81640625" style="1" bestFit="1" customWidth="1"/>
    <col min="9733" max="9733" width="7" style="1" customWidth="1"/>
    <col min="9734" max="9734" width="7.81640625" style="1" bestFit="1" customWidth="1"/>
    <col min="9735" max="9735" width="8.453125" style="1" customWidth="1"/>
    <col min="9736" max="9736" width="7" style="1" customWidth="1"/>
    <col min="9737" max="9737" width="6.453125" style="1" customWidth="1"/>
    <col min="9738" max="9738" width="7" style="1" customWidth="1"/>
    <col min="9739" max="9739" width="6.54296875" style="1" customWidth="1"/>
    <col min="9740" max="9740" width="7" style="1" customWidth="1"/>
    <col min="9741" max="9741" width="6.453125" style="1" customWidth="1"/>
    <col min="9742" max="9982" width="11.453125" style="1"/>
    <col min="9983" max="9983" width="0.1796875" style="1" customWidth="1"/>
    <col min="9984" max="9984" width="2.54296875" style="1" customWidth="1"/>
    <col min="9985" max="9985" width="15.453125" style="1" customWidth="1"/>
    <col min="9986" max="9986" width="1.453125" style="1" customWidth="1"/>
    <col min="9987" max="9987" width="29.1796875" style="1" customWidth="1"/>
    <col min="9988" max="9988" width="7.81640625" style="1" bestFit="1" customWidth="1"/>
    <col min="9989" max="9989" width="7" style="1" customWidth="1"/>
    <col min="9990" max="9990" width="7.81640625" style="1" bestFit="1" customWidth="1"/>
    <col min="9991" max="9991" width="8.453125" style="1" customWidth="1"/>
    <col min="9992" max="9992" width="7" style="1" customWidth="1"/>
    <col min="9993" max="9993" width="6.453125" style="1" customWidth="1"/>
    <col min="9994" max="9994" width="7" style="1" customWidth="1"/>
    <col min="9995" max="9995" width="6.54296875" style="1" customWidth="1"/>
    <col min="9996" max="9996" width="7" style="1" customWidth="1"/>
    <col min="9997" max="9997" width="6.453125" style="1" customWidth="1"/>
    <col min="9998" max="10238" width="11.453125" style="1"/>
    <col min="10239" max="10239" width="0.1796875" style="1" customWidth="1"/>
    <col min="10240" max="10240" width="2.54296875" style="1" customWidth="1"/>
    <col min="10241" max="10241" width="15.453125" style="1" customWidth="1"/>
    <col min="10242" max="10242" width="1.453125" style="1" customWidth="1"/>
    <col min="10243" max="10243" width="29.1796875" style="1" customWidth="1"/>
    <col min="10244" max="10244" width="7.81640625" style="1" bestFit="1" customWidth="1"/>
    <col min="10245" max="10245" width="7" style="1" customWidth="1"/>
    <col min="10246" max="10246" width="7.81640625" style="1" bestFit="1" customWidth="1"/>
    <col min="10247" max="10247" width="8.453125" style="1" customWidth="1"/>
    <col min="10248" max="10248" width="7" style="1" customWidth="1"/>
    <col min="10249" max="10249" width="6.453125" style="1" customWidth="1"/>
    <col min="10250" max="10250" width="7" style="1" customWidth="1"/>
    <col min="10251" max="10251" width="6.54296875" style="1" customWidth="1"/>
    <col min="10252" max="10252" width="7" style="1" customWidth="1"/>
    <col min="10253" max="10253" width="6.453125" style="1" customWidth="1"/>
    <col min="10254" max="10494" width="11.453125" style="1"/>
    <col min="10495" max="10495" width="0.1796875" style="1" customWidth="1"/>
    <col min="10496" max="10496" width="2.54296875" style="1" customWidth="1"/>
    <col min="10497" max="10497" width="15.453125" style="1" customWidth="1"/>
    <col min="10498" max="10498" width="1.453125" style="1" customWidth="1"/>
    <col min="10499" max="10499" width="29.1796875" style="1" customWidth="1"/>
    <col min="10500" max="10500" width="7.81640625" style="1" bestFit="1" customWidth="1"/>
    <col min="10501" max="10501" width="7" style="1" customWidth="1"/>
    <col min="10502" max="10502" width="7.81640625" style="1" bestFit="1" customWidth="1"/>
    <col min="10503" max="10503" width="8.453125" style="1" customWidth="1"/>
    <col min="10504" max="10504" width="7" style="1" customWidth="1"/>
    <col min="10505" max="10505" width="6.453125" style="1" customWidth="1"/>
    <col min="10506" max="10506" width="7" style="1" customWidth="1"/>
    <col min="10507" max="10507" width="6.54296875" style="1" customWidth="1"/>
    <col min="10508" max="10508" width="7" style="1" customWidth="1"/>
    <col min="10509" max="10509" width="6.453125" style="1" customWidth="1"/>
    <col min="10510" max="10750" width="11.453125" style="1"/>
    <col min="10751" max="10751" width="0.1796875" style="1" customWidth="1"/>
    <col min="10752" max="10752" width="2.54296875" style="1" customWidth="1"/>
    <col min="10753" max="10753" width="15.453125" style="1" customWidth="1"/>
    <col min="10754" max="10754" width="1.453125" style="1" customWidth="1"/>
    <col min="10755" max="10755" width="29.1796875" style="1" customWidth="1"/>
    <col min="10756" max="10756" width="7.81640625" style="1" bestFit="1" customWidth="1"/>
    <col min="10757" max="10757" width="7" style="1" customWidth="1"/>
    <col min="10758" max="10758" width="7.81640625" style="1" bestFit="1" customWidth="1"/>
    <col min="10759" max="10759" width="8.453125" style="1" customWidth="1"/>
    <col min="10760" max="10760" width="7" style="1" customWidth="1"/>
    <col min="10761" max="10761" width="6.453125" style="1" customWidth="1"/>
    <col min="10762" max="10762" width="7" style="1" customWidth="1"/>
    <col min="10763" max="10763" width="6.54296875" style="1" customWidth="1"/>
    <col min="10764" max="10764" width="7" style="1" customWidth="1"/>
    <col min="10765" max="10765" width="6.453125" style="1" customWidth="1"/>
    <col min="10766" max="11006" width="11.453125" style="1"/>
    <col min="11007" max="11007" width="0.1796875" style="1" customWidth="1"/>
    <col min="11008" max="11008" width="2.54296875" style="1" customWidth="1"/>
    <col min="11009" max="11009" width="15.453125" style="1" customWidth="1"/>
    <col min="11010" max="11010" width="1.453125" style="1" customWidth="1"/>
    <col min="11011" max="11011" width="29.1796875" style="1" customWidth="1"/>
    <col min="11012" max="11012" width="7.81640625" style="1" bestFit="1" customWidth="1"/>
    <col min="11013" max="11013" width="7" style="1" customWidth="1"/>
    <col min="11014" max="11014" width="7.81640625" style="1" bestFit="1" customWidth="1"/>
    <col min="11015" max="11015" width="8.453125" style="1" customWidth="1"/>
    <col min="11016" max="11016" width="7" style="1" customWidth="1"/>
    <col min="11017" max="11017" width="6.453125" style="1" customWidth="1"/>
    <col min="11018" max="11018" width="7" style="1" customWidth="1"/>
    <col min="11019" max="11019" width="6.54296875" style="1" customWidth="1"/>
    <col min="11020" max="11020" width="7" style="1" customWidth="1"/>
    <col min="11021" max="11021" width="6.453125" style="1" customWidth="1"/>
    <col min="11022" max="11262" width="11.453125" style="1"/>
    <col min="11263" max="11263" width="0.1796875" style="1" customWidth="1"/>
    <col min="11264" max="11264" width="2.54296875" style="1" customWidth="1"/>
    <col min="11265" max="11265" width="15.453125" style="1" customWidth="1"/>
    <col min="11266" max="11266" width="1.453125" style="1" customWidth="1"/>
    <col min="11267" max="11267" width="29.1796875" style="1" customWidth="1"/>
    <col min="11268" max="11268" width="7.81640625" style="1" bestFit="1" customWidth="1"/>
    <col min="11269" max="11269" width="7" style="1" customWidth="1"/>
    <col min="11270" max="11270" width="7.81640625" style="1" bestFit="1" customWidth="1"/>
    <col min="11271" max="11271" width="8.453125" style="1" customWidth="1"/>
    <col min="11272" max="11272" width="7" style="1" customWidth="1"/>
    <col min="11273" max="11273" width="6.453125" style="1" customWidth="1"/>
    <col min="11274" max="11274" width="7" style="1" customWidth="1"/>
    <col min="11275" max="11275" width="6.54296875" style="1" customWidth="1"/>
    <col min="11276" max="11276" width="7" style="1" customWidth="1"/>
    <col min="11277" max="11277" width="6.453125" style="1" customWidth="1"/>
    <col min="11278" max="11518" width="11.453125" style="1"/>
    <col min="11519" max="11519" width="0.1796875" style="1" customWidth="1"/>
    <col min="11520" max="11520" width="2.54296875" style="1" customWidth="1"/>
    <col min="11521" max="11521" width="15.453125" style="1" customWidth="1"/>
    <col min="11522" max="11522" width="1.453125" style="1" customWidth="1"/>
    <col min="11523" max="11523" width="29.1796875" style="1" customWidth="1"/>
    <col min="11524" max="11524" width="7.81640625" style="1" bestFit="1" customWidth="1"/>
    <col min="11525" max="11525" width="7" style="1" customWidth="1"/>
    <col min="11526" max="11526" width="7.81640625" style="1" bestFit="1" customWidth="1"/>
    <col min="11527" max="11527" width="8.453125" style="1" customWidth="1"/>
    <col min="11528" max="11528" width="7" style="1" customWidth="1"/>
    <col min="11529" max="11529" width="6.453125" style="1" customWidth="1"/>
    <col min="11530" max="11530" width="7" style="1" customWidth="1"/>
    <col min="11531" max="11531" width="6.54296875" style="1" customWidth="1"/>
    <col min="11532" max="11532" width="7" style="1" customWidth="1"/>
    <col min="11533" max="11533" width="6.453125" style="1" customWidth="1"/>
    <col min="11534" max="11774" width="11.453125" style="1"/>
    <col min="11775" max="11775" width="0.1796875" style="1" customWidth="1"/>
    <col min="11776" max="11776" width="2.54296875" style="1" customWidth="1"/>
    <col min="11777" max="11777" width="15.453125" style="1" customWidth="1"/>
    <col min="11778" max="11778" width="1.453125" style="1" customWidth="1"/>
    <col min="11779" max="11779" width="29.1796875" style="1" customWidth="1"/>
    <col min="11780" max="11780" width="7.81640625" style="1" bestFit="1" customWidth="1"/>
    <col min="11781" max="11781" width="7" style="1" customWidth="1"/>
    <col min="11782" max="11782" width="7.81640625" style="1" bestFit="1" customWidth="1"/>
    <col min="11783" max="11783" width="8.453125" style="1" customWidth="1"/>
    <col min="11784" max="11784" width="7" style="1" customWidth="1"/>
    <col min="11785" max="11785" width="6.453125" style="1" customWidth="1"/>
    <col min="11786" max="11786" width="7" style="1" customWidth="1"/>
    <col min="11787" max="11787" width="6.54296875" style="1" customWidth="1"/>
    <col min="11788" max="11788" width="7" style="1" customWidth="1"/>
    <col min="11789" max="11789" width="6.453125" style="1" customWidth="1"/>
    <col min="11790" max="12030" width="11.453125" style="1"/>
    <col min="12031" max="12031" width="0.1796875" style="1" customWidth="1"/>
    <col min="12032" max="12032" width="2.54296875" style="1" customWidth="1"/>
    <col min="12033" max="12033" width="15.453125" style="1" customWidth="1"/>
    <col min="12034" max="12034" width="1.453125" style="1" customWidth="1"/>
    <col min="12035" max="12035" width="29.1796875" style="1" customWidth="1"/>
    <col min="12036" max="12036" width="7.81640625" style="1" bestFit="1" customWidth="1"/>
    <col min="12037" max="12037" width="7" style="1" customWidth="1"/>
    <col min="12038" max="12038" width="7.81640625" style="1" bestFit="1" customWidth="1"/>
    <col min="12039" max="12039" width="8.453125" style="1" customWidth="1"/>
    <col min="12040" max="12040" width="7" style="1" customWidth="1"/>
    <col min="12041" max="12041" width="6.453125" style="1" customWidth="1"/>
    <col min="12042" max="12042" width="7" style="1" customWidth="1"/>
    <col min="12043" max="12043" width="6.54296875" style="1" customWidth="1"/>
    <col min="12044" max="12044" width="7" style="1" customWidth="1"/>
    <col min="12045" max="12045" width="6.453125" style="1" customWidth="1"/>
    <col min="12046" max="12286" width="11.453125" style="1"/>
    <col min="12287" max="12287" width="0.1796875" style="1" customWidth="1"/>
    <col min="12288" max="12288" width="2.54296875" style="1" customWidth="1"/>
    <col min="12289" max="12289" width="15.453125" style="1" customWidth="1"/>
    <col min="12290" max="12290" width="1.453125" style="1" customWidth="1"/>
    <col min="12291" max="12291" width="29.1796875" style="1" customWidth="1"/>
    <col min="12292" max="12292" width="7.81640625" style="1" bestFit="1" customWidth="1"/>
    <col min="12293" max="12293" width="7" style="1" customWidth="1"/>
    <col min="12294" max="12294" width="7.81640625" style="1" bestFit="1" customWidth="1"/>
    <col min="12295" max="12295" width="8.453125" style="1" customWidth="1"/>
    <col min="12296" max="12296" width="7" style="1" customWidth="1"/>
    <col min="12297" max="12297" width="6.453125" style="1" customWidth="1"/>
    <col min="12298" max="12298" width="7" style="1" customWidth="1"/>
    <col min="12299" max="12299" width="6.54296875" style="1" customWidth="1"/>
    <col min="12300" max="12300" width="7" style="1" customWidth="1"/>
    <col min="12301" max="12301" width="6.453125" style="1" customWidth="1"/>
    <col min="12302" max="12542" width="11.453125" style="1"/>
    <col min="12543" max="12543" width="0.1796875" style="1" customWidth="1"/>
    <col min="12544" max="12544" width="2.54296875" style="1" customWidth="1"/>
    <col min="12545" max="12545" width="15.453125" style="1" customWidth="1"/>
    <col min="12546" max="12546" width="1.453125" style="1" customWidth="1"/>
    <col min="12547" max="12547" width="29.1796875" style="1" customWidth="1"/>
    <col min="12548" max="12548" width="7.81640625" style="1" bestFit="1" customWidth="1"/>
    <col min="12549" max="12549" width="7" style="1" customWidth="1"/>
    <col min="12550" max="12550" width="7.81640625" style="1" bestFit="1" customWidth="1"/>
    <col min="12551" max="12551" width="8.453125" style="1" customWidth="1"/>
    <col min="12552" max="12552" width="7" style="1" customWidth="1"/>
    <col min="12553" max="12553" width="6.453125" style="1" customWidth="1"/>
    <col min="12554" max="12554" width="7" style="1" customWidth="1"/>
    <col min="12555" max="12555" width="6.54296875" style="1" customWidth="1"/>
    <col min="12556" max="12556" width="7" style="1" customWidth="1"/>
    <col min="12557" max="12557" width="6.453125" style="1" customWidth="1"/>
    <col min="12558" max="12798" width="11.453125" style="1"/>
    <col min="12799" max="12799" width="0.1796875" style="1" customWidth="1"/>
    <col min="12800" max="12800" width="2.54296875" style="1" customWidth="1"/>
    <col min="12801" max="12801" width="15.453125" style="1" customWidth="1"/>
    <col min="12802" max="12802" width="1.453125" style="1" customWidth="1"/>
    <col min="12803" max="12803" width="29.1796875" style="1" customWidth="1"/>
    <col min="12804" max="12804" width="7.81640625" style="1" bestFit="1" customWidth="1"/>
    <col min="12805" max="12805" width="7" style="1" customWidth="1"/>
    <col min="12806" max="12806" width="7.81640625" style="1" bestFit="1" customWidth="1"/>
    <col min="12807" max="12807" width="8.453125" style="1" customWidth="1"/>
    <col min="12808" max="12808" width="7" style="1" customWidth="1"/>
    <col min="12809" max="12809" width="6.453125" style="1" customWidth="1"/>
    <col min="12810" max="12810" width="7" style="1" customWidth="1"/>
    <col min="12811" max="12811" width="6.54296875" style="1" customWidth="1"/>
    <col min="12812" max="12812" width="7" style="1" customWidth="1"/>
    <col min="12813" max="12813" width="6.453125" style="1" customWidth="1"/>
    <col min="12814" max="13054" width="11.453125" style="1"/>
    <col min="13055" max="13055" width="0.1796875" style="1" customWidth="1"/>
    <col min="13056" max="13056" width="2.54296875" style="1" customWidth="1"/>
    <col min="13057" max="13057" width="15.453125" style="1" customWidth="1"/>
    <col min="13058" max="13058" width="1.453125" style="1" customWidth="1"/>
    <col min="13059" max="13059" width="29.1796875" style="1" customWidth="1"/>
    <col min="13060" max="13060" width="7.81640625" style="1" bestFit="1" customWidth="1"/>
    <col min="13061" max="13061" width="7" style="1" customWidth="1"/>
    <col min="13062" max="13062" width="7.81640625" style="1" bestFit="1" customWidth="1"/>
    <col min="13063" max="13063" width="8.453125" style="1" customWidth="1"/>
    <col min="13064" max="13064" width="7" style="1" customWidth="1"/>
    <col min="13065" max="13065" width="6.453125" style="1" customWidth="1"/>
    <col min="13066" max="13066" width="7" style="1" customWidth="1"/>
    <col min="13067" max="13067" width="6.54296875" style="1" customWidth="1"/>
    <col min="13068" max="13068" width="7" style="1" customWidth="1"/>
    <col min="13069" max="13069" width="6.453125" style="1" customWidth="1"/>
    <col min="13070" max="13310" width="11.453125" style="1"/>
    <col min="13311" max="13311" width="0.1796875" style="1" customWidth="1"/>
    <col min="13312" max="13312" width="2.54296875" style="1" customWidth="1"/>
    <col min="13313" max="13313" width="15.453125" style="1" customWidth="1"/>
    <col min="13314" max="13314" width="1.453125" style="1" customWidth="1"/>
    <col min="13315" max="13315" width="29.1796875" style="1" customWidth="1"/>
    <col min="13316" max="13316" width="7.81640625" style="1" bestFit="1" customWidth="1"/>
    <col min="13317" max="13317" width="7" style="1" customWidth="1"/>
    <col min="13318" max="13318" width="7.81640625" style="1" bestFit="1" customWidth="1"/>
    <col min="13319" max="13319" width="8.453125" style="1" customWidth="1"/>
    <col min="13320" max="13320" width="7" style="1" customWidth="1"/>
    <col min="13321" max="13321" width="6.453125" style="1" customWidth="1"/>
    <col min="13322" max="13322" width="7" style="1" customWidth="1"/>
    <col min="13323" max="13323" width="6.54296875" style="1" customWidth="1"/>
    <col min="13324" max="13324" width="7" style="1" customWidth="1"/>
    <col min="13325" max="13325" width="6.453125" style="1" customWidth="1"/>
    <col min="13326" max="13566" width="11.453125" style="1"/>
    <col min="13567" max="13567" width="0.1796875" style="1" customWidth="1"/>
    <col min="13568" max="13568" width="2.54296875" style="1" customWidth="1"/>
    <col min="13569" max="13569" width="15.453125" style="1" customWidth="1"/>
    <col min="13570" max="13570" width="1.453125" style="1" customWidth="1"/>
    <col min="13571" max="13571" width="29.1796875" style="1" customWidth="1"/>
    <col min="13572" max="13572" width="7.81640625" style="1" bestFit="1" customWidth="1"/>
    <col min="13573" max="13573" width="7" style="1" customWidth="1"/>
    <col min="13574" max="13574" width="7.81640625" style="1" bestFit="1" customWidth="1"/>
    <col min="13575" max="13575" width="8.453125" style="1" customWidth="1"/>
    <col min="13576" max="13576" width="7" style="1" customWidth="1"/>
    <col min="13577" max="13577" width="6.453125" style="1" customWidth="1"/>
    <col min="13578" max="13578" width="7" style="1" customWidth="1"/>
    <col min="13579" max="13579" width="6.54296875" style="1" customWidth="1"/>
    <col min="13580" max="13580" width="7" style="1" customWidth="1"/>
    <col min="13581" max="13581" width="6.453125" style="1" customWidth="1"/>
    <col min="13582" max="13822" width="11.453125" style="1"/>
    <col min="13823" max="13823" width="0.1796875" style="1" customWidth="1"/>
    <col min="13824" max="13824" width="2.54296875" style="1" customWidth="1"/>
    <col min="13825" max="13825" width="15.453125" style="1" customWidth="1"/>
    <col min="13826" max="13826" width="1.453125" style="1" customWidth="1"/>
    <col min="13827" max="13827" width="29.1796875" style="1" customWidth="1"/>
    <col min="13828" max="13828" width="7.81640625" style="1" bestFit="1" customWidth="1"/>
    <col min="13829" max="13829" width="7" style="1" customWidth="1"/>
    <col min="13830" max="13830" width="7.81640625" style="1" bestFit="1" customWidth="1"/>
    <col min="13831" max="13831" width="8.453125" style="1" customWidth="1"/>
    <col min="13832" max="13832" width="7" style="1" customWidth="1"/>
    <col min="13833" max="13833" width="6.453125" style="1" customWidth="1"/>
    <col min="13834" max="13834" width="7" style="1" customWidth="1"/>
    <col min="13835" max="13835" width="6.54296875" style="1" customWidth="1"/>
    <col min="13836" max="13836" width="7" style="1" customWidth="1"/>
    <col min="13837" max="13837" width="6.453125" style="1" customWidth="1"/>
    <col min="13838" max="14078" width="11.453125" style="1"/>
    <col min="14079" max="14079" width="0.1796875" style="1" customWidth="1"/>
    <col min="14080" max="14080" width="2.54296875" style="1" customWidth="1"/>
    <col min="14081" max="14081" width="15.453125" style="1" customWidth="1"/>
    <col min="14082" max="14082" width="1.453125" style="1" customWidth="1"/>
    <col min="14083" max="14083" width="29.1796875" style="1" customWidth="1"/>
    <col min="14084" max="14084" width="7.81640625" style="1" bestFit="1" customWidth="1"/>
    <col min="14085" max="14085" width="7" style="1" customWidth="1"/>
    <col min="14086" max="14086" width="7.81640625" style="1" bestFit="1" customWidth="1"/>
    <col min="14087" max="14087" width="8.453125" style="1" customWidth="1"/>
    <col min="14088" max="14088" width="7" style="1" customWidth="1"/>
    <col min="14089" max="14089" width="6.453125" style="1" customWidth="1"/>
    <col min="14090" max="14090" width="7" style="1" customWidth="1"/>
    <col min="14091" max="14091" width="6.54296875" style="1" customWidth="1"/>
    <col min="14092" max="14092" width="7" style="1" customWidth="1"/>
    <col min="14093" max="14093" width="6.453125" style="1" customWidth="1"/>
    <col min="14094" max="14334" width="11.453125" style="1"/>
    <col min="14335" max="14335" width="0.1796875" style="1" customWidth="1"/>
    <col min="14336" max="14336" width="2.54296875" style="1" customWidth="1"/>
    <col min="14337" max="14337" width="15.453125" style="1" customWidth="1"/>
    <col min="14338" max="14338" width="1.453125" style="1" customWidth="1"/>
    <col min="14339" max="14339" width="29.1796875" style="1" customWidth="1"/>
    <col min="14340" max="14340" width="7.81640625" style="1" bestFit="1" customWidth="1"/>
    <col min="14341" max="14341" width="7" style="1" customWidth="1"/>
    <col min="14342" max="14342" width="7.81640625" style="1" bestFit="1" customWidth="1"/>
    <col min="14343" max="14343" width="8.453125" style="1" customWidth="1"/>
    <col min="14344" max="14344" width="7" style="1" customWidth="1"/>
    <col min="14345" max="14345" width="6.453125" style="1" customWidth="1"/>
    <col min="14346" max="14346" width="7" style="1" customWidth="1"/>
    <col min="14347" max="14347" width="6.54296875" style="1" customWidth="1"/>
    <col min="14348" max="14348" width="7" style="1" customWidth="1"/>
    <col min="14349" max="14349" width="6.453125" style="1" customWidth="1"/>
    <col min="14350" max="14590" width="11.453125" style="1"/>
    <col min="14591" max="14591" width="0.1796875" style="1" customWidth="1"/>
    <col min="14592" max="14592" width="2.54296875" style="1" customWidth="1"/>
    <col min="14593" max="14593" width="15.453125" style="1" customWidth="1"/>
    <col min="14594" max="14594" width="1.453125" style="1" customWidth="1"/>
    <col min="14595" max="14595" width="29.1796875" style="1" customWidth="1"/>
    <col min="14596" max="14596" width="7.81640625" style="1" bestFit="1" customWidth="1"/>
    <col min="14597" max="14597" width="7" style="1" customWidth="1"/>
    <col min="14598" max="14598" width="7.81640625" style="1" bestFit="1" customWidth="1"/>
    <col min="14599" max="14599" width="8.453125" style="1" customWidth="1"/>
    <col min="14600" max="14600" width="7" style="1" customWidth="1"/>
    <col min="14601" max="14601" width="6.453125" style="1" customWidth="1"/>
    <col min="14602" max="14602" width="7" style="1" customWidth="1"/>
    <col min="14603" max="14603" width="6.54296875" style="1" customWidth="1"/>
    <col min="14604" max="14604" width="7" style="1" customWidth="1"/>
    <col min="14605" max="14605" width="6.453125" style="1" customWidth="1"/>
    <col min="14606" max="14846" width="11.453125" style="1"/>
    <col min="14847" max="14847" width="0.1796875" style="1" customWidth="1"/>
    <col min="14848" max="14848" width="2.54296875" style="1" customWidth="1"/>
    <col min="14849" max="14849" width="15.453125" style="1" customWidth="1"/>
    <col min="14850" max="14850" width="1.453125" style="1" customWidth="1"/>
    <col min="14851" max="14851" width="29.1796875" style="1" customWidth="1"/>
    <col min="14852" max="14852" width="7.81640625" style="1" bestFit="1" customWidth="1"/>
    <col min="14853" max="14853" width="7" style="1" customWidth="1"/>
    <col min="14854" max="14854" width="7.81640625" style="1" bestFit="1" customWidth="1"/>
    <col min="14855" max="14855" width="8.453125" style="1" customWidth="1"/>
    <col min="14856" max="14856" width="7" style="1" customWidth="1"/>
    <col min="14857" max="14857" width="6.453125" style="1" customWidth="1"/>
    <col min="14858" max="14858" width="7" style="1" customWidth="1"/>
    <col min="14859" max="14859" width="6.54296875" style="1" customWidth="1"/>
    <col min="14860" max="14860" width="7" style="1" customWidth="1"/>
    <col min="14861" max="14861" width="6.453125" style="1" customWidth="1"/>
    <col min="14862" max="15102" width="11.453125" style="1"/>
    <col min="15103" max="15103" width="0.1796875" style="1" customWidth="1"/>
    <col min="15104" max="15104" width="2.54296875" style="1" customWidth="1"/>
    <col min="15105" max="15105" width="15.453125" style="1" customWidth="1"/>
    <col min="15106" max="15106" width="1.453125" style="1" customWidth="1"/>
    <col min="15107" max="15107" width="29.1796875" style="1" customWidth="1"/>
    <col min="15108" max="15108" width="7.81640625" style="1" bestFit="1" customWidth="1"/>
    <col min="15109" max="15109" width="7" style="1" customWidth="1"/>
    <col min="15110" max="15110" width="7.81640625" style="1" bestFit="1" customWidth="1"/>
    <col min="15111" max="15111" width="8.453125" style="1" customWidth="1"/>
    <col min="15112" max="15112" width="7" style="1" customWidth="1"/>
    <col min="15113" max="15113" width="6.453125" style="1" customWidth="1"/>
    <col min="15114" max="15114" width="7" style="1" customWidth="1"/>
    <col min="15115" max="15115" width="6.54296875" style="1" customWidth="1"/>
    <col min="15116" max="15116" width="7" style="1" customWidth="1"/>
    <col min="15117" max="15117" width="6.453125" style="1" customWidth="1"/>
    <col min="15118" max="15358" width="11.453125" style="1"/>
    <col min="15359" max="15359" width="0.1796875" style="1" customWidth="1"/>
    <col min="15360" max="15360" width="2.54296875" style="1" customWidth="1"/>
    <col min="15361" max="15361" width="15.453125" style="1" customWidth="1"/>
    <col min="15362" max="15362" width="1.453125" style="1" customWidth="1"/>
    <col min="15363" max="15363" width="29.1796875" style="1" customWidth="1"/>
    <col min="15364" max="15364" width="7.81640625" style="1" bestFit="1" customWidth="1"/>
    <col min="15365" max="15365" width="7" style="1" customWidth="1"/>
    <col min="15366" max="15366" width="7.81640625" style="1" bestFit="1" customWidth="1"/>
    <col min="15367" max="15367" width="8.453125" style="1" customWidth="1"/>
    <col min="15368" max="15368" width="7" style="1" customWidth="1"/>
    <col min="15369" max="15369" width="6.453125" style="1" customWidth="1"/>
    <col min="15370" max="15370" width="7" style="1" customWidth="1"/>
    <col min="15371" max="15371" width="6.54296875" style="1" customWidth="1"/>
    <col min="15372" max="15372" width="7" style="1" customWidth="1"/>
    <col min="15373" max="15373" width="6.453125" style="1" customWidth="1"/>
    <col min="15374" max="15614" width="11.453125" style="1"/>
    <col min="15615" max="15615" width="0.1796875" style="1" customWidth="1"/>
    <col min="15616" max="15616" width="2.54296875" style="1" customWidth="1"/>
    <col min="15617" max="15617" width="15.453125" style="1" customWidth="1"/>
    <col min="15618" max="15618" width="1.453125" style="1" customWidth="1"/>
    <col min="15619" max="15619" width="29.1796875" style="1" customWidth="1"/>
    <col min="15620" max="15620" width="7.81640625" style="1" bestFit="1" customWidth="1"/>
    <col min="15621" max="15621" width="7" style="1" customWidth="1"/>
    <col min="15622" max="15622" width="7.81640625" style="1" bestFit="1" customWidth="1"/>
    <col min="15623" max="15623" width="8.453125" style="1" customWidth="1"/>
    <col min="15624" max="15624" width="7" style="1" customWidth="1"/>
    <col min="15625" max="15625" width="6.453125" style="1" customWidth="1"/>
    <col min="15626" max="15626" width="7" style="1" customWidth="1"/>
    <col min="15627" max="15627" width="6.54296875" style="1" customWidth="1"/>
    <col min="15628" max="15628" width="7" style="1" customWidth="1"/>
    <col min="15629" max="15629" width="6.453125" style="1" customWidth="1"/>
    <col min="15630" max="15870" width="11.453125" style="1"/>
    <col min="15871" max="15871" width="0.1796875" style="1" customWidth="1"/>
    <col min="15872" max="15872" width="2.54296875" style="1" customWidth="1"/>
    <col min="15873" max="15873" width="15.453125" style="1" customWidth="1"/>
    <col min="15874" max="15874" width="1.453125" style="1" customWidth="1"/>
    <col min="15875" max="15875" width="29.1796875" style="1" customWidth="1"/>
    <col min="15876" max="15876" width="7.81640625" style="1" bestFit="1" customWidth="1"/>
    <col min="15877" max="15877" width="7" style="1" customWidth="1"/>
    <col min="15878" max="15878" width="7.81640625" style="1" bestFit="1" customWidth="1"/>
    <col min="15879" max="15879" width="8.453125" style="1" customWidth="1"/>
    <col min="15880" max="15880" width="7" style="1" customWidth="1"/>
    <col min="15881" max="15881" width="6.453125" style="1" customWidth="1"/>
    <col min="15882" max="15882" width="7" style="1" customWidth="1"/>
    <col min="15883" max="15883" width="6.54296875" style="1" customWidth="1"/>
    <col min="15884" max="15884" width="7" style="1" customWidth="1"/>
    <col min="15885" max="15885" width="6.453125" style="1" customWidth="1"/>
    <col min="15886" max="16126" width="11.453125" style="1"/>
    <col min="16127" max="16127" width="0.1796875" style="1" customWidth="1"/>
    <col min="16128" max="16128" width="2.54296875" style="1" customWidth="1"/>
    <col min="16129" max="16129" width="15.453125" style="1" customWidth="1"/>
    <col min="16130" max="16130" width="1.453125" style="1" customWidth="1"/>
    <col min="16131" max="16131" width="29.1796875" style="1" customWidth="1"/>
    <col min="16132" max="16132" width="7.81640625" style="1" bestFit="1" customWidth="1"/>
    <col min="16133" max="16133" width="7" style="1" customWidth="1"/>
    <col min="16134" max="16134" width="7.81640625" style="1" bestFit="1" customWidth="1"/>
    <col min="16135" max="16135" width="8.453125" style="1" customWidth="1"/>
    <col min="16136" max="16136" width="7" style="1" customWidth="1"/>
    <col min="16137" max="16137" width="6.453125" style="1" customWidth="1"/>
    <col min="16138" max="16138" width="7" style="1" customWidth="1"/>
    <col min="16139" max="16139" width="6.54296875" style="1" customWidth="1"/>
    <col min="16140" max="16140" width="7" style="1" customWidth="1"/>
    <col min="16141" max="16141" width="6.453125" style="1" customWidth="1"/>
    <col min="16142" max="16384" width="11.453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Febrero 2026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54" t="s">
        <v>18</v>
      </c>
      <c r="E7" s="24"/>
      <c r="F7" s="255" t="s">
        <v>17</v>
      </c>
      <c r="G7" s="256"/>
      <c r="H7" s="255" t="s">
        <v>16</v>
      </c>
      <c r="I7" s="256"/>
      <c r="J7" s="255" t="s">
        <v>15</v>
      </c>
      <c r="K7" s="256"/>
      <c r="L7" s="255" t="s">
        <v>14</v>
      </c>
      <c r="M7" s="256"/>
    </row>
    <row r="8" spans="3:23" s="21" customFormat="1" ht="12.75" customHeight="1">
      <c r="C8" s="254"/>
      <c r="E8" s="23"/>
      <c r="F8" s="22" t="s">
        <v>13</v>
      </c>
      <c r="G8" s="93" t="str">
        <f>CONCATENATE("% ",RIGHT(M3,2),"/",RIGHT(M3,2)-1)</f>
        <v>% 26/25</v>
      </c>
      <c r="H8" s="22" t="s">
        <v>13</v>
      </c>
      <c r="I8" s="93" t="str">
        <f>G8</f>
        <v>% 26/25</v>
      </c>
      <c r="J8" s="22" t="s">
        <v>13</v>
      </c>
      <c r="K8" s="93" t="str">
        <f>I8</f>
        <v>% 26/25</v>
      </c>
      <c r="L8" s="22" t="s">
        <v>13</v>
      </c>
      <c r="M8" s="93" t="str">
        <f>K8</f>
        <v>% 26/25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 t="str">
        <f>IF(Dat_01!AB8*100=-100,"-",Dat_01!AB8*100)</f>
        <v>-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1.2530779999999999</v>
      </c>
      <c r="I10" s="12">
        <f>Dat_01!AB15*100</f>
        <v>9.6327313399999994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91.100914000000003</v>
      </c>
      <c r="I11" s="12">
        <f>Dat_01!AB16*100</f>
        <v>-15.475923809999999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38.467845000000004</v>
      </c>
      <c r="G12" s="12">
        <f>Dat_01!T17*100</f>
        <v>28.979350710000002</v>
      </c>
      <c r="H12" s="132">
        <f>Dat_01!Z17/1000</f>
        <v>36.396419999999999</v>
      </c>
      <c r="I12" s="12">
        <f>Dat_01!AB17*100</f>
        <v>2.30513901</v>
      </c>
      <c r="J12" s="132">
        <f>Dat_01!B17</f>
        <v>0</v>
      </c>
      <c r="K12" s="12" t="str">
        <f>IF(Dat_01!D17=-100%,"-",Dat_01!D17*100)</f>
        <v>-</v>
      </c>
      <c r="L12" s="132">
        <f>Dat_01!J17/1000</f>
        <v>3.29E-3</v>
      </c>
      <c r="M12" s="12">
        <f>IF(Dat_01!L17*100=-100,"-",Dat_01!L17*100)</f>
        <v>-20.242424240000002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0.94255899999999992</v>
      </c>
      <c r="G13" s="12">
        <f>IF(Dat_01!T18=-100%,"-",Dat_01!T18*100)</f>
        <v>266.34821306999999</v>
      </c>
      <c r="H13" s="132">
        <f>Dat_01!Z18/1000</f>
        <v>0.82315300000000002</v>
      </c>
      <c r="I13" s="12">
        <f>IF(Dat_01!AB18*100=-100,"-",Dat_01!AB18*100)</f>
        <v>-31.591526899999998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4.8198524999999997</v>
      </c>
      <c r="G14" s="12">
        <f>Dat_01!T21*100</f>
        <v>-45.798879799999995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0.42704000000000003</v>
      </c>
      <c r="M14" s="12">
        <f>Dat_01!L21*100</f>
        <v>-15.711186860000002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44.23025650000001</v>
      </c>
      <c r="G15" s="148">
        <f>((SUM(Dat_01!R8,Dat_01!R15:R18,Dat_01!R20)/SUM(Dat_01!S8,Dat_01!S15:S18,Dat_01!S20))-1)*100</f>
        <v>13.48474611444006</v>
      </c>
      <c r="H15" s="147">
        <f>SUM(H9:H14)</f>
        <v>129.573565</v>
      </c>
      <c r="I15" s="148">
        <f>((SUM(Dat_01!Z8,Dat_01!Z15:Z18,Dat_01!Z20)/SUM(Dat_01!AA8,Dat_01!AA15:AA18,Dat_01!AA20))-1)*100</f>
        <v>-11.103784748454061</v>
      </c>
      <c r="J15" s="147">
        <f>SUM(J9:J14)</f>
        <v>0</v>
      </c>
      <c r="K15" s="148" t="str">
        <f>IF(Dat_01!D17=-100%,"-",Dat_01!D17*100)</f>
        <v>-</v>
      </c>
      <c r="L15" s="147">
        <f>SUM(L9:L14)</f>
        <v>0.43033000000000005</v>
      </c>
      <c r="M15" s="148">
        <f>((SUM(Dat_01!J8,Dat_01!J15:J18,Dat_01!J20)/SUM(Dat_01!K8,Dat_01!K15:K18,Dat_01!K20))-1)*100</f>
        <v>-15.747781754391454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6.0359920000000002</v>
      </c>
      <c r="G17" s="18">
        <f>((SUM(Dat_01!R10,Dat_01!R14)/SUM(Dat_01!S10,Dat_01!S14))-1)*100</f>
        <v>-6.792872208627343</v>
      </c>
      <c r="H17" s="133">
        <f>SUM(Dat_01!Z10,Dat_01!Z14)/1000</f>
        <v>143.06514300000001</v>
      </c>
      <c r="I17" s="18">
        <f>((SUM(Dat_01!Z10,Dat_01!Z14)/SUM(Dat_01!AA10,Dat_01!AA14))-1)*100</f>
        <v>-3.1287818222716979</v>
      </c>
      <c r="J17" s="133">
        <f>Dat_01!B10/1000</f>
        <v>15.334586999999999</v>
      </c>
      <c r="K17" s="18">
        <f>Dat_01!D10*100</f>
        <v>-1.0649657800000001</v>
      </c>
      <c r="L17" s="133">
        <f>Dat_01!J10/1000</f>
        <v>16.005219</v>
      </c>
      <c r="M17" s="18">
        <f>Dat_01!L10*100</f>
        <v>4.7632490999999995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21.743562000000001</v>
      </c>
      <c r="G18" s="18">
        <f>Dat_01!T11*100</f>
        <v>-2.6103059900000001</v>
      </c>
      <c r="H18" s="133">
        <f>Dat_01!Z11/1000</f>
        <v>25.555015999999998</v>
      </c>
      <c r="I18" s="18">
        <f>Dat_01!AB11*100</f>
        <v>14.759107739999999</v>
      </c>
      <c r="J18" s="133">
        <f>Dat_01!B11/1000</f>
        <v>2.0500000000000001E-2</v>
      </c>
      <c r="K18" s="18">
        <f>IF(Dat_01!D11=-100%,"-",Dat_01!D11*100)</f>
        <v>127.60075497000001</v>
      </c>
      <c r="L18" s="133">
        <f>Dat_01!J11/1000</f>
        <v>0</v>
      </c>
      <c r="M18" s="18" t="str">
        <f>IF(Dat_01!L11*100=-100,"-",Dat_01!L11*100)</f>
        <v>-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92.890253999999999</v>
      </c>
      <c r="I19" s="18">
        <f>Dat_01!AB12*100</f>
        <v>-16.56944146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27.779554000000001</v>
      </c>
      <c r="G20" s="12">
        <f>((SUM(Dat_01!R10:R12,Dat_01!R14)/SUM(Dat_01!S10:S12,Dat_01!S14))-1)*100</f>
        <v>-3.5507135400133172</v>
      </c>
      <c r="H20" s="132">
        <f>SUM(H17:H19)</f>
        <v>261.51041299999997</v>
      </c>
      <c r="I20" s="12">
        <f>(H20/(H17/(I17/100+1)+H18/(I18/100+1)+H19/(I19/100+1))-1)*100</f>
        <v>-7.0326402850180774</v>
      </c>
      <c r="J20" s="132">
        <f>SUM(J17:J19)</f>
        <v>15.355086999999999</v>
      </c>
      <c r="K20" s="12">
        <f>((SUM(Dat_01!B10:B12)/SUM(Dat_01!C10:C12))-1)*100</f>
        <v>-0.9902402915532349</v>
      </c>
      <c r="L20" s="132">
        <f>SUM(L17:L19)</f>
        <v>16.005219</v>
      </c>
      <c r="M20" s="12">
        <f>((SUM(Dat_01!J10:J12)/SUM(Dat_01!K10:K12))-1)*100</f>
        <v>4.7178182928304446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219.728983</v>
      </c>
      <c r="G21" s="12">
        <f>Dat_01!T13*100</f>
        <v>16.464656559999998</v>
      </c>
      <c r="H21" s="132">
        <f>Dat_01!Z13/1000</f>
        <v>287.05643500000002</v>
      </c>
      <c r="I21" s="12">
        <f>Dat_01!AB13*100</f>
        <v>14.898247819999998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1.3775309999999998</v>
      </c>
      <c r="G22" s="12">
        <f>Dat_01!T19*100</f>
        <v>-57.905401590000004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4.8198524999999997</v>
      </c>
      <c r="G23" s="12">
        <f>Dat_01!T20*100</f>
        <v>-45.798879799999995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0.42704000000000003</v>
      </c>
      <c r="M23" s="12">
        <f>Dat_01!L20*100</f>
        <v>-15.711186860000002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253.70592049999999</v>
      </c>
      <c r="G24" s="148">
        <f>((SUM(Dat_01!R9:R14,Dat_01!R19,Dat_01!R21)/SUM(Dat_01!S9:S14,Dat_01!S19,Dat_01!S21))-1)*100</f>
        <v>-12.70703154395264</v>
      </c>
      <c r="H24" s="134">
        <f>SUM(H16,H20:H23)</f>
        <v>548.56684799999994</v>
      </c>
      <c r="I24" s="148">
        <f>((SUM(Dat_01!Z9:Z14,Dat_01!Z19,Dat_01!Z21)/SUM(Dat_01!AA9:AA14,Dat_01!AA19,Dat_01!AA21))-1)*100</f>
        <v>3.2833482510161494</v>
      </c>
      <c r="J24" s="134">
        <f>SUM(J16,J20:J23)</f>
        <v>15.355086999999999</v>
      </c>
      <c r="K24" s="148">
        <f>((SUM(Dat_01!B9:B14,Dat_01!B19,Dat_01!B21)/SUM(Dat_01!C9:C14,Dat_01!C19,Dat_01!C21))-1)*100</f>
        <v>-0.9902402915532349</v>
      </c>
      <c r="L24" s="134">
        <f>SUM(L16,L20:L23)</f>
        <v>16.432259000000002</v>
      </c>
      <c r="M24" s="148">
        <f>((SUM(Dat_01!J9:J14,Dat_01!J19,Dat_01!J21)/SUM(Dat_01!K9:K14,Dat_01!K19,Dat_01!K21))-1)*100</f>
        <v>4.0623642403984972</v>
      </c>
      <c r="N24" s="7"/>
      <c r="O24" s="7"/>
    </row>
    <row r="25" spans="3:23" ht="12.75" customHeight="1">
      <c r="C25" s="10"/>
      <c r="E25" s="170" t="s">
        <v>95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71" t="s">
        <v>3</v>
      </c>
      <c r="I25" s="171" t="s">
        <v>3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96</v>
      </c>
      <c r="F26" s="132">
        <f>Dat_01!R24/1000</f>
        <v>0</v>
      </c>
      <c r="G26" s="12" t="str">
        <f>IF(Dat_01!T24=-100%,"-",Dat_01!T24*100)</f>
        <v>-</v>
      </c>
      <c r="H26" s="132" t="s">
        <v>3</v>
      </c>
      <c r="I26" s="132" t="s">
        <v>3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98</v>
      </c>
      <c r="F27" s="134">
        <f>SUM(F25:F26)</f>
        <v>0</v>
      </c>
      <c r="G27" s="148" t="str">
        <f>IF(SUM(Dat_01!R23:R24)=0,"-",((SUM(Dat_01!R23:R24)/SUM(Dat_01!S23:S24))-1)*100)</f>
        <v>-</v>
      </c>
      <c r="H27" s="134" t="s">
        <v>3</v>
      </c>
      <c r="I27" s="134" t="s">
        <v>3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102.627172</v>
      </c>
      <c r="G28" s="169">
        <f>Dat_01!T25*100</f>
        <v>13.031374300000001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99999999999999" customHeight="1">
      <c r="C29" s="10"/>
      <c r="E29" s="9" t="s">
        <v>1</v>
      </c>
      <c r="F29" s="135">
        <f>Dat_01!R26/1000</f>
        <v>400.56334899999996</v>
      </c>
      <c r="G29" s="8">
        <f>Dat_01!T26*100</f>
        <v>-4.7177876100000002</v>
      </c>
      <c r="H29" s="135">
        <f>Dat_01!Z26/1000</f>
        <v>678.14041299999997</v>
      </c>
      <c r="I29" s="8">
        <f>Dat_01!AB26*100</f>
        <v>0.18527513000000001</v>
      </c>
      <c r="J29" s="135">
        <f>Dat_01!B26/1000</f>
        <v>15.355086999999999</v>
      </c>
      <c r="K29" s="8">
        <f>Dat_01!D26*100</f>
        <v>-0.99024668000000005</v>
      </c>
      <c r="L29" s="135">
        <f>Dat_01!J26/1000</f>
        <v>16.862589</v>
      </c>
      <c r="M29" s="8">
        <f>Dat_01!L26*100</f>
        <v>3.4416678599999999</v>
      </c>
      <c r="N29" s="7"/>
      <c r="O29" s="7"/>
    </row>
    <row r="30" spans="3:23" ht="16.399999999999999" customHeight="1">
      <c r="C30" s="10"/>
      <c r="E30" s="259" t="s">
        <v>48</v>
      </c>
      <c r="F30" s="259"/>
      <c r="G30" s="259"/>
      <c r="H30" s="259"/>
      <c r="I30" s="259"/>
      <c r="J30" s="259"/>
      <c r="K30" s="259"/>
      <c r="L30" s="145"/>
      <c r="M30" s="146"/>
      <c r="N30" s="7"/>
      <c r="O30" s="7"/>
    </row>
    <row r="31" spans="3:23" ht="12.75" customHeight="1">
      <c r="C31" s="3"/>
      <c r="D31" s="3"/>
      <c r="E31" s="258" t="s">
        <v>0</v>
      </c>
      <c r="F31" s="258"/>
      <c r="G31" s="258"/>
      <c r="H31" s="258"/>
      <c r="I31" s="258"/>
      <c r="J31" s="258"/>
      <c r="K31" s="258"/>
      <c r="L31" s="258"/>
      <c r="M31" s="258"/>
      <c r="O31" s="6"/>
    </row>
    <row r="32" spans="3:23" ht="12.75" customHeight="1">
      <c r="E32" s="257" t="s">
        <v>109</v>
      </c>
      <c r="F32" s="257"/>
      <c r="G32" s="257"/>
      <c r="H32" s="257"/>
      <c r="I32" s="257"/>
      <c r="J32" s="257"/>
      <c r="K32" s="257"/>
      <c r="L32" s="257"/>
      <c r="M32" s="257"/>
    </row>
    <row r="33" spans="3:13" ht="12.75" customHeight="1">
      <c r="C33" s="3"/>
      <c r="D33" s="3"/>
      <c r="E33" s="257" t="s">
        <v>75</v>
      </c>
      <c r="F33" s="257"/>
      <c r="G33" s="257"/>
      <c r="H33" s="257"/>
      <c r="I33" s="257"/>
      <c r="J33" s="257"/>
      <c r="K33" s="257"/>
      <c r="L33" s="257"/>
      <c r="M33" s="257"/>
    </row>
    <row r="34" spans="3:13" ht="12.75" customHeight="1">
      <c r="E34" s="257" t="s">
        <v>76</v>
      </c>
      <c r="F34" s="257"/>
      <c r="G34" s="257"/>
      <c r="H34" s="257"/>
      <c r="I34" s="257"/>
      <c r="J34" s="257"/>
      <c r="K34" s="257"/>
      <c r="L34" s="257"/>
      <c r="M34" s="257"/>
    </row>
    <row r="35" spans="3:13" ht="12.75" customHeight="1">
      <c r="E35" s="257"/>
      <c r="F35" s="257"/>
      <c r="G35" s="257"/>
      <c r="H35" s="257"/>
      <c r="I35" s="257"/>
      <c r="J35" s="257"/>
      <c r="K35" s="257"/>
      <c r="L35" s="257"/>
      <c r="M35" s="257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" formula="1"/>
    <ignoredError sqref="M20" formulaRange="1"/>
    <ignoredError sqref="K20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I25" sqref="I25"/>
    </sheetView>
  </sheetViews>
  <sheetFormatPr baseColWidth="10" defaultRowHeight="12.5"/>
  <cols>
    <col min="1" max="1" width="0.1796875" style="29" customWidth="1"/>
    <col min="2" max="2" width="2.54296875" style="29" customWidth="1"/>
    <col min="3" max="3" width="23.54296875" style="29" customWidth="1"/>
    <col min="4" max="4" width="1.453125" style="29" customWidth="1"/>
    <col min="5" max="5" width="58.81640625" style="29" customWidth="1"/>
    <col min="6" max="6" width="11.453125" style="28"/>
    <col min="7" max="7" width="19.81640625" style="28" customWidth="1"/>
    <col min="8" max="9" width="11.453125" style="28"/>
    <col min="10" max="10" width="11" style="28" bestFit="1" customWidth="1"/>
    <col min="11" max="253" width="11.453125" style="28"/>
    <col min="254" max="254" width="0.1796875" style="28" customWidth="1"/>
    <col min="255" max="255" width="2.54296875" style="28" customWidth="1"/>
    <col min="256" max="256" width="18.54296875" style="28" customWidth="1"/>
    <col min="257" max="257" width="1.453125" style="28" customWidth="1"/>
    <col min="258" max="258" width="58.81640625" style="28" customWidth="1"/>
    <col min="259" max="260" width="11.453125" style="28"/>
    <col min="261" max="261" width="2.1796875" style="28" customWidth="1"/>
    <col min="262" max="262" width="11.453125" style="28"/>
    <col min="263" max="263" width="9.54296875" style="28" customWidth="1"/>
    <col min="264" max="509" width="11.453125" style="28"/>
    <col min="510" max="510" width="0.1796875" style="28" customWidth="1"/>
    <col min="511" max="511" width="2.54296875" style="28" customWidth="1"/>
    <col min="512" max="512" width="18.54296875" style="28" customWidth="1"/>
    <col min="513" max="513" width="1.453125" style="28" customWidth="1"/>
    <col min="514" max="514" width="58.81640625" style="28" customWidth="1"/>
    <col min="515" max="516" width="11.453125" style="28"/>
    <col min="517" max="517" width="2.1796875" style="28" customWidth="1"/>
    <col min="518" max="518" width="11.453125" style="28"/>
    <col min="519" max="519" width="9.54296875" style="28" customWidth="1"/>
    <col min="520" max="765" width="11.453125" style="28"/>
    <col min="766" max="766" width="0.1796875" style="28" customWidth="1"/>
    <col min="767" max="767" width="2.54296875" style="28" customWidth="1"/>
    <col min="768" max="768" width="18.54296875" style="28" customWidth="1"/>
    <col min="769" max="769" width="1.453125" style="28" customWidth="1"/>
    <col min="770" max="770" width="58.81640625" style="28" customWidth="1"/>
    <col min="771" max="772" width="11.453125" style="28"/>
    <col min="773" max="773" width="2.1796875" style="28" customWidth="1"/>
    <col min="774" max="774" width="11.453125" style="28"/>
    <col min="775" max="775" width="9.54296875" style="28" customWidth="1"/>
    <col min="776" max="1021" width="11.453125" style="28"/>
    <col min="1022" max="1022" width="0.1796875" style="28" customWidth="1"/>
    <col min="1023" max="1023" width="2.54296875" style="28" customWidth="1"/>
    <col min="1024" max="1024" width="18.54296875" style="28" customWidth="1"/>
    <col min="1025" max="1025" width="1.453125" style="28" customWidth="1"/>
    <col min="1026" max="1026" width="58.81640625" style="28" customWidth="1"/>
    <col min="1027" max="1028" width="11.453125" style="28"/>
    <col min="1029" max="1029" width="2.1796875" style="28" customWidth="1"/>
    <col min="1030" max="1030" width="11.453125" style="28"/>
    <col min="1031" max="1031" width="9.54296875" style="28" customWidth="1"/>
    <col min="1032" max="1277" width="11.453125" style="28"/>
    <col min="1278" max="1278" width="0.1796875" style="28" customWidth="1"/>
    <col min="1279" max="1279" width="2.54296875" style="28" customWidth="1"/>
    <col min="1280" max="1280" width="18.54296875" style="28" customWidth="1"/>
    <col min="1281" max="1281" width="1.453125" style="28" customWidth="1"/>
    <col min="1282" max="1282" width="58.81640625" style="28" customWidth="1"/>
    <col min="1283" max="1284" width="11.453125" style="28"/>
    <col min="1285" max="1285" width="2.1796875" style="28" customWidth="1"/>
    <col min="1286" max="1286" width="11.453125" style="28"/>
    <col min="1287" max="1287" width="9.54296875" style="28" customWidth="1"/>
    <col min="1288" max="1533" width="11.453125" style="28"/>
    <col min="1534" max="1534" width="0.1796875" style="28" customWidth="1"/>
    <col min="1535" max="1535" width="2.54296875" style="28" customWidth="1"/>
    <col min="1536" max="1536" width="18.54296875" style="28" customWidth="1"/>
    <col min="1537" max="1537" width="1.453125" style="28" customWidth="1"/>
    <col min="1538" max="1538" width="58.81640625" style="28" customWidth="1"/>
    <col min="1539" max="1540" width="11.453125" style="28"/>
    <col min="1541" max="1541" width="2.1796875" style="28" customWidth="1"/>
    <col min="1542" max="1542" width="11.453125" style="28"/>
    <col min="1543" max="1543" width="9.54296875" style="28" customWidth="1"/>
    <col min="1544" max="1789" width="11.453125" style="28"/>
    <col min="1790" max="1790" width="0.1796875" style="28" customWidth="1"/>
    <col min="1791" max="1791" width="2.54296875" style="28" customWidth="1"/>
    <col min="1792" max="1792" width="18.54296875" style="28" customWidth="1"/>
    <col min="1793" max="1793" width="1.453125" style="28" customWidth="1"/>
    <col min="1794" max="1794" width="58.81640625" style="28" customWidth="1"/>
    <col min="1795" max="1796" width="11.453125" style="28"/>
    <col min="1797" max="1797" width="2.1796875" style="28" customWidth="1"/>
    <col min="1798" max="1798" width="11.453125" style="28"/>
    <col min="1799" max="1799" width="9.54296875" style="28" customWidth="1"/>
    <col min="1800" max="2045" width="11.453125" style="28"/>
    <col min="2046" max="2046" width="0.1796875" style="28" customWidth="1"/>
    <col min="2047" max="2047" width="2.54296875" style="28" customWidth="1"/>
    <col min="2048" max="2048" width="18.54296875" style="28" customWidth="1"/>
    <col min="2049" max="2049" width="1.453125" style="28" customWidth="1"/>
    <col min="2050" max="2050" width="58.81640625" style="28" customWidth="1"/>
    <col min="2051" max="2052" width="11.453125" style="28"/>
    <col min="2053" max="2053" width="2.1796875" style="28" customWidth="1"/>
    <col min="2054" max="2054" width="11.453125" style="28"/>
    <col min="2055" max="2055" width="9.54296875" style="28" customWidth="1"/>
    <col min="2056" max="2301" width="11.453125" style="28"/>
    <col min="2302" max="2302" width="0.1796875" style="28" customWidth="1"/>
    <col min="2303" max="2303" width="2.54296875" style="28" customWidth="1"/>
    <col min="2304" max="2304" width="18.54296875" style="28" customWidth="1"/>
    <col min="2305" max="2305" width="1.453125" style="28" customWidth="1"/>
    <col min="2306" max="2306" width="58.81640625" style="28" customWidth="1"/>
    <col min="2307" max="2308" width="11.453125" style="28"/>
    <col min="2309" max="2309" width="2.1796875" style="28" customWidth="1"/>
    <col min="2310" max="2310" width="11.453125" style="28"/>
    <col min="2311" max="2311" width="9.54296875" style="28" customWidth="1"/>
    <col min="2312" max="2557" width="11.453125" style="28"/>
    <col min="2558" max="2558" width="0.1796875" style="28" customWidth="1"/>
    <col min="2559" max="2559" width="2.54296875" style="28" customWidth="1"/>
    <col min="2560" max="2560" width="18.54296875" style="28" customWidth="1"/>
    <col min="2561" max="2561" width="1.453125" style="28" customWidth="1"/>
    <col min="2562" max="2562" width="58.81640625" style="28" customWidth="1"/>
    <col min="2563" max="2564" width="11.453125" style="28"/>
    <col min="2565" max="2565" width="2.1796875" style="28" customWidth="1"/>
    <col min="2566" max="2566" width="11.453125" style="28"/>
    <col min="2567" max="2567" width="9.54296875" style="28" customWidth="1"/>
    <col min="2568" max="2813" width="11.453125" style="28"/>
    <col min="2814" max="2814" width="0.1796875" style="28" customWidth="1"/>
    <col min="2815" max="2815" width="2.54296875" style="28" customWidth="1"/>
    <col min="2816" max="2816" width="18.54296875" style="28" customWidth="1"/>
    <col min="2817" max="2817" width="1.453125" style="28" customWidth="1"/>
    <col min="2818" max="2818" width="58.81640625" style="28" customWidth="1"/>
    <col min="2819" max="2820" width="11.453125" style="28"/>
    <col min="2821" max="2821" width="2.1796875" style="28" customWidth="1"/>
    <col min="2822" max="2822" width="11.453125" style="28"/>
    <col min="2823" max="2823" width="9.54296875" style="28" customWidth="1"/>
    <col min="2824" max="3069" width="11.453125" style="28"/>
    <col min="3070" max="3070" width="0.1796875" style="28" customWidth="1"/>
    <col min="3071" max="3071" width="2.54296875" style="28" customWidth="1"/>
    <col min="3072" max="3072" width="18.54296875" style="28" customWidth="1"/>
    <col min="3073" max="3073" width="1.453125" style="28" customWidth="1"/>
    <col min="3074" max="3074" width="58.81640625" style="28" customWidth="1"/>
    <col min="3075" max="3076" width="11.453125" style="28"/>
    <col min="3077" max="3077" width="2.1796875" style="28" customWidth="1"/>
    <col min="3078" max="3078" width="11.453125" style="28"/>
    <col min="3079" max="3079" width="9.54296875" style="28" customWidth="1"/>
    <col min="3080" max="3325" width="11.453125" style="28"/>
    <col min="3326" max="3326" width="0.1796875" style="28" customWidth="1"/>
    <col min="3327" max="3327" width="2.54296875" style="28" customWidth="1"/>
    <col min="3328" max="3328" width="18.54296875" style="28" customWidth="1"/>
    <col min="3329" max="3329" width="1.453125" style="28" customWidth="1"/>
    <col min="3330" max="3330" width="58.81640625" style="28" customWidth="1"/>
    <col min="3331" max="3332" width="11.453125" style="28"/>
    <col min="3333" max="3333" width="2.1796875" style="28" customWidth="1"/>
    <col min="3334" max="3334" width="11.453125" style="28"/>
    <col min="3335" max="3335" width="9.54296875" style="28" customWidth="1"/>
    <col min="3336" max="3581" width="11.453125" style="28"/>
    <col min="3582" max="3582" width="0.1796875" style="28" customWidth="1"/>
    <col min="3583" max="3583" width="2.54296875" style="28" customWidth="1"/>
    <col min="3584" max="3584" width="18.54296875" style="28" customWidth="1"/>
    <col min="3585" max="3585" width="1.453125" style="28" customWidth="1"/>
    <col min="3586" max="3586" width="58.81640625" style="28" customWidth="1"/>
    <col min="3587" max="3588" width="11.453125" style="28"/>
    <col min="3589" max="3589" width="2.1796875" style="28" customWidth="1"/>
    <col min="3590" max="3590" width="11.453125" style="28"/>
    <col min="3591" max="3591" width="9.54296875" style="28" customWidth="1"/>
    <col min="3592" max="3837" width="11.453125" style="28"/>
    <col min="3838" max="3838" width="0.1796875" style="28" customWidth="1"/>
    <col min="3839" max="3839" width="2.54296875" style="28" customWidth="1"/>
    <col min="3840" max="3840" width="18.54296875" style="28" customWidth="1"/>
    <col min="3841" max="3841" width="1.453125" style="28" customWidth="1"/>
    <col min="3842" max="3842" width="58.81640625" style="28" customWidth="1"/>
    <col min="3843" max="3844" width="11.453125" style="28"/>
    <col min="3845" max="3845" width="2.1796875" style="28" customWidth="1"/>
    <col min="3846" max="3846" width="11.453125" style="28"/>
    <col min="3847" max="3847" width="9.54296875" style="28" customWidth="1"/>
    <col min="3848" max="4093" width="11.453125" style="28"/>
    <col min="4094" max="4094" width="0.1796875" style="28" customWidth="1"/>
    <col min="4095" max="4095" width="2.54296875" style="28" customWidth="1"/>
    <col min="4096" max="4096" width="18.54296875" style="28" customWidth="1"/>
    <col min="4097" max="4097" width="1.453125" style="28" customWidth="1"/>
    <col min="4098" max="4098" width="58.81640625" style="28" customWidth="1"/>
    <col min="4099" max="4100" width="11.453125" style="28"/>
    <col min="4101" max="4101" width="2.1796875" style="28" customWidth="1"/>
    <col min="4102" max="4102" width="11.453125" style="28"/>
    <col min="4103" max="4103" width="9.54296875" style="28" customWidth="1"/>
    <col min="4104" max="4349" width="11.453125" style="28"/>
    <col min="4350" max="4350" width="0.1796875" style="28" customWidth="1"/>
    <col min="4351" max="4351" width="2.54296875" style="28" customWidth="1"/>
    <col min="4352" max="4352" width="18.54296875" style="28" customWidth="1"/>
    <col min="4353" max="4353" width="1.453125" style="28" customWidth="1"/>
    <col min="4354" max="4354" width="58.81640625" style="28" customWidth="1"/>
    <col min="4355" max="4356" width="11.453125" style="28"/>
    <col min="4357" max="4357" width="2.1796875" style="28" customWidth="1"/>
    <col min="4358" max="4358" width="11.453125" style="28"/>
    <col min="4359" max="4359" width="9.54296875" style="28" customWidth="1"/>
    <col min="4360" max="4605" width="11.453125" style="28"/>
    <col min="4606" max="4606" width="0.1796875" style="28" customWidth="1"/>
    <col min="4607" max="4607" width="2.54296875" style="28" customWidth="1"/>
    <col min="4608" max="4608" width="18.54296875" style="28" customWidth="1"/>
    <col min="4609" max="4609" width="1.453125" style="28" customWidth="1"/>
    <col min="4610" max="4610" width="58.81640625" style="28" customWidth="1"/>
    <col min="4611" max="4612" width="11.453125" style="28"/>
    <col min="4613" max="4613" width="2.1796875" style="28" customWidth="1"/>
    <col min="4614" max="4614" width="11.453125" style="28"/>
    <col min="4615" max="4615" width="9.54296875" style="28" customWidth="1"/>
    <col min="4616" max="4861" width="11.453125" style="28"/>
    <col min="4862" max="4862" width="0.1796875" style="28" customWidth="1"/>
    <col min="4863" max="4863" width="2.54296875" style="28" customWidth="1"/>
    <col min="4864" max="4864" width="18.54296875" style="28" customWidth="1"/>
    <col min="4865" max="4865" width="1.453125" style="28" customWidth="1"/>
    <col min="4866" max="4866" width="58.81640625" style="28" customWidth="1"/>
    <col min="4867" max="4868" width="11.453125" style="28"/>
    <col min="4869" max="4869" width="2.1796875" style="28" customWidth="1"/>
    <col min="4870" max="4870" width="11.453125" style="28"/>
    <col min="4871" max="4871" width="9.54296875" style="28" customWidth="1"/>
    <col min="4872" max="5117" width="11.453125" style="28"/>
    <col min="5118" max="5118" width="0.1796875" style="28" customWidth="1"/>
    <col min="5119" max="5119" width="2.54296875" style="28" customWidth="1"/>
    <col min="5120" max="5120" width="18.54296875" style="28" customWidth="1"/>
    <col min="5121" max="5121" width="1.453125" style="28" customWidth="1"/>
    <col min="5122" max="5122" width="58.81640625" style="28" customWidth="1"/>
    <col min="5123" max="5124" width="11.453125" style="28"/>
    <col min="5125" max="5125" width="2.1796875" style="28" customWidth="1"/>
    <col min="5126" max="5126" width="11.453125" style="28"/>
    <col min="5127" max="5127" width="9.54296875" style="28" customWidth="1"/>
    <col min="5128" max="5373" width="11.453125" style="28"/>
    <col min="5374" max="5374" width="0.1796875" style="28" customWidth="1"/>
    <col min="5375" max="5375" width="2.54296875" style="28" customWidth="1"/>
    <col min="5376" max="5376" width="18.54296875" style="28" customWidth="1"/>
    <col min="5377" max="5377" width="1.453125" style="28" customWidth="1"/>
    <col min="5378" max="5378" width="58.81640625" style="28" customWidth="1"/>
    <col min="5379" max="5380" width="11.453125" style="28"/>
    <col min="5381" max="5381" width="2.1796875" style="28" customWidth="1"/>
    <col min="5382" max="5382" width="11.453125" style="28"/>
    <col min="5383" max="5383" width="9.54296875" style="28" customWidth="1"/>
    <col min="5384" max="5629" width="11.453125" style="28"/>
    <col min="5630" max="5630" width="0.1796875" style="28" customWidth="1"/>
    <col min="5631" max="5631" width="2.54296875" style="28" customWidth="1"/>
    <col min="5632" max="5632" width="18.54296875" style="28" customWidth="1"/>
    <col min="5633" max="5633" width="1.453125" style="28" customWidth="1"/>
    <col min="5634" max="5634" width="58.81640625" style="28" customWidth="1"/>
    <col min="5635" max="5636" width="11.453125" style="28"/>
    <col min="5637" max="5637" width="2.1796875" style="28" customWidth="1"/>
    <col min="5638" max="5638" width="11.453125" style="28"/>
    <col min="5639" max="5639" width="9.54296875" style="28" customWidth="1"/>
    <col min="5640" max="5885" width="11.453125" style="28"/>
    <col min="5886" max="5886" width="0.1796875" style="28" customWidth="1"/>
    <col min="5887" max="5887" width="2.54296875" style="28" customWidth="1"/>
    <col min="5888" max="5888" width="18.54296875" style="28" customWidth="1"/>
    <col min="5889" max="5889" width="1.453125" style="28" customWidth="1"/>
    <col min="5890" max="5890" width="58.81640625" style="28" customWidth="1"/>
    <col min="5891" max="5892" width="11.453125" style="28"/>
    <col min="5893" max="5893" width="2.1796875" style="28" customWidth="1"/>
    <col min="5894" max="5894" width="11.453125" style="28"/>
    <col min="5895" max="5895" width="9.54296875" style="28" customWidth="1"/>
    <col min="5896" max="6141" width="11.453125" style="28"/>
    <col min="6142" max="6142" width="0.1796875" style="28" customWidth="1"/>
    <col min="6143" max="6143" width="2.54296875" style="28" customWidth="1"/>
    <col min="6144" max="6144" width="18.54296875" style="28" customWidth="1"/>
    <col min="6145" max="6145" width="1.453125" style="28" customWidth="1"/>
    <col min="6146" max="6146" width="58.81640625" style="28" customWidth="1"/>
    <col min="6147" max="6148" width="11.453125" style="28"/>
    <col min="6149" max="6149" width="2.1796875" style="28" customWidth="1"/>
    <col min="6150" max="6150" width="11.453125" style="28"/>
    <col min="6151" max="6151" width="9.54296875" style="28" customWidth="1"/>
    <col min="6152" max="6397" width="11.453125" style="28"/>
    <col min="6398" max="6398" width="0.1796875" style="28" customWidth="1"/>
    <col min="6399" max="6399" width="2.54296875" style="28" customWidth="1"/>
    <col min="6400" max="6400" width="18.54296875" style="28" customWidth="1"/>
    <col min="6401" max="6401" width="1.453125" style="28" customWidth="1"/>
    <col min="6402" max="6402" width="58.81640625" style="28" customWidth="1"/>
    <col min="6403" max="6404" width="11.453125" style="28"/>
    <col min="6405" max="6405" width="2.1796875" style="28" customWidth="1"/>
    <col min="6406" max="6406" width="11.453125" style="28"/>
    <col min="6407" max="6407" width="9.54296875" style="28" customWidth="1"/>
    <col min="6408" max="6653" width="11.453125" style="28"/>
    <col min="6654" max="6654" width="0.1796875" style="28" customWidth="1"/>
    <col min="6655" max="6655" width="2.54296875" style="28" customWidth="1"/>
    <col min="6656" max="6656" width="18.54296875" style="28" customWidth="1"/>
    <col min="6657" max="6657" width="1.453125" style="28" customWidth="1"/>
    <col min="6658" max="6658" width="58.81640625" style="28" customWidth="1"/>
    <col min="6659" max="6660" width="11.453125" style="28"/>
    <col min="6661" max="6661" width="2.1796875" style="28" customWidth="1"/>
    <col min="6662" max="6662" width="11.453125" style="28"/>
    <col min="6663" max="6663" width="9.54296875" style="28" customWidth="1"/>
    <col min="6664" max="6909" width="11.453125" style="28"/>
    <col min="6910" max="6910" width="0.1796875" style="28" customWidth="1"/>
    <col min="6911" max="6911" width="2.54296875" style="28" customWidth="1"/>
    <col min="6912" max="6912" width="18.54296875" style="28" customWidth="1"/>
    <col min="6913" max="6913" width="1.453125" style="28" customWidth="1"/>
    <col min="6914" max="6914" width="58.81640625" style="28" customWidth="1"/>
    <col min="6915" max="6916" width="11.453125" style="28"/>
    <col min="6917" max="6917" width="2.1796875" style="28" customWidth="1"/>
    <col min="6918" max="6918" width="11.453125" style="28"/>
    <col min="6919" max="6919" width="9.54296875" style="28" customWidth="1"/>
    <col min="6920" max="7165" width="11.453125" style="28"/>
    <col min="7166" max="7166" width="0.1796875" style="28" customWidth="1"/>
    <col min="7167" max="7167" width="2.54296875" style="28" customWidth="1"/>
    <col min="7168" max="7168" width="18.54296875" style="28" customWidth="1"/>
    <col min="7169" max="7169" width="1.453125" style="28" customWidth="1"/>
    <col min="7170" max="7170" width="58.81640625" style="28" customWidth="1"/>
    <col min="7171" max="7172" width="11.453125" style="28"/>
    <col min="7173" max="7173" width="2.1796875" style="28" customWidth="1"/>
    <col min="7174" max="7174" width="11.453125" style="28"/>
    <col min="7175" max="7175" width="9.54296875" style="28" customWidth="1"/>
    <col min="7176" max="7421" width="11.453125" style="28"/>
    <col min="7422" max="7422" width="0.1796875" style="28" customWidth="1"/>
    <col min="7423" max="7423" width="2.54296875" style="28" customWidth="1"/>
    <col min="7424" max="7424" width="18.54296875" style="28" customWidth="1"/>
    <col min="7425" max="7425" width="1.453125" style="28" customWidth="1"/>
    <col min="7426" max="7426" width="58.81640625" style="28" customWidth="1"/>
    <col min="7427" max="7428" width="11.453125" style="28"/>
    <col min="7429" max="7429" width="2.1796875" style="28" customWidth="1"/>
    <col min="7430" max="7430" width="11.453125" style="28"/>
    <col min="7431" max="7431" width="9.54296875" style="28" customWidth="1"/>
    <col min="7432" max="7677" width="11.453125" style="28"/>
    <col min="7678" max="7678" width="0.1796875" style="28" customWidth="1"/>
    <col min="7679" max="7679" width="2.54296875" style="28" customWidth="1"/>
    <col min="7680" max="7680" width="18.54296875" style="28" customWidth="1"/>
    <col min="7681" max="7681" width="1.453125" style="28" customWidth="1"/>
    <col min="7682" max="7682" width="58.81640625" style="28" customWidth="1"/>
    <col min="7683" max="7684" width="11.453125" style="28"/>
    <col min="7685" max="7685" width="2.1796875" style="28" customWidth="1"/>
    <col min="7686" max="7686" width="11.453125" style="28"/>
    <col min="7687" max="7687" width="9.54296875" style="28" customWidth="1"/>
    <col min="7688" max="7933" width="11.453125" style="28"/>
    <col min="7934" max="7934" width="0.1796875" style="28" customWidth="1"/>
    <col min="7935" max="7935" width="2.54296875" style="28" customWidth="1"/>
    <col min="7936" max="7936" width="18.54296875" style="28" customWidth="1"/>
    <col min="7937" max="7937" width="1.453125" style="28" customWidth="1"/>
    <col min="7938" max="7938" width="58.81640625" style="28" customWidth="1"/>
    <col min="7939" max="7940" width="11.453125" style="28"/>
    <col min="7941" max="7941" width="2.1796875" style="28" customWidth="1"/>
    <col min="7942" max="7942" width="11.453125" style="28"/>
    <col min="7943" max="7943" width="9.54296875" style="28" customWidth="1"/>
    <col min="7944" max="8189" width="11.453125" style="28"/>
    <col min="8190" max="8190" width="0.1796875" style="28" customWidth="1"/>
    <col min="8191" max="8191" width="2.54296875" style="28" customWidth="1"/>
    <col min="8192" max="8192" width="18.54296875" style="28" customWidth="1"/>
    <col min="8193" max="8193" width="1.453125" style="28" customWidth="1"/>
    <col min="8194" max="8194" width="58.81640625" style="28" customWidth="1"/>
    <col min="8195" max="8196" width="11.453125" style="28"/>
    <col min="8197" max="8197" width="2.1796875" style="28" customWidth="1"/>
    <col min="8198" max="8198" width="11.453125" style="28"/>
    <col min="8199" max="8199" width="9.54296875" style="28" customWidth="1"/>
    <col min="8200" max="8445" width="11.453125" style="28"/>
    <col min="8446" max="8446" width="0.1796875" style="28" customWidth="1"/>
    <col min="8447" max="8447" width="2.54296875" style="28" customWidth="1"/>
    <col min="8448" max="8448" width="18.54296875" style="28" customWidth="1"/>
    <col min="8449" max="8449" width="1.453125" style="28" customWidth="1"/>
    <col min="8450" max="8450" width="58.81640625" style="28" customWidth="1"/>
    <col min="8451" max="8452" width="11.453125" style="28"/>
    <col min="8453" max="8453" width="2.1796875" style="28" customWidth="1"/>
    <col min="8454" max="8454" width="11.453125" style="28"/>
    <col min="8455" max="8455" width="9.54296875" style="28" customWidth="1"/>
    <col min="8456" max="8701" width="11.453125" style="28"/>
    <col min="8702" max="8702" width="0.1796875" style="28" customWidth="1"/>
    <col min="8703" max="8703" width="2.54296875" style="28" customWidth="1"/>
    <col min="8704" max="8704" width="18.54296875" style="28" customWidth="1"/>
    <col min="8705" max="8705" width="1.453125" style="28" customWidth="1"/>
    <col min="8706" max="8706" width="58.81640625" style="28" customWidth="1"/>
    <col min="8707" max="8708" width="11.453125" style="28"/>
    <col min="8709" max="8709" width="2.1796875" style="28" customWidth="1"/>
    <col min="8710" max="8710" width="11.453125" style="28"/>
    <col min="8711" max="8711" width="9.54296875" style="28" customWidth="1"/>
    <col min="8712" max="8957" width="11.453125" style="28"/>
    <col min="8958" max="8958" width="0.1796875" style="28" customWidth="1"/>
    <col min="8959" max="8959" width="2.54296875" style="28" customWidth="1"/>
    <col min="8960" max="8960" width="18.54296875" style="28" customWidth="1"/>
    <col min="8961" max="8961" width="1.453125" style="28" customWidth="1"/>
    <col min="8962" max="8962" width="58.81640625" style="28" customWidth="1"/>
    <col min="8963" max="8964" width="11.453125" style="28"/>
    <col min="8965" max="8965" width="2.1796875" style="28" customWidth="1"/>
    <col min="8966" max="8966" width="11.453125" style="28"/>
    <col min="8967" max="8967" width="9.54296875" style="28" customWidth="1"/>
    <col min="8968" max="9213" width="11.453125" style="28"/>
    <col min="9214" max="9214" width="0.1796875" style="28" customWidth="1"/>
    <col min="9215" max="9215" width="2.54296875" style="28" customWidth="1"/>
    <col min="9216" max="9216" width="18.54296875" style="28" customWidth="1"/>
    <col min="9217" max="9217" width="1.453125" style="28" customWidth="1"/>
    <col min="9218" max="9218" width="58.81640625" style="28" customWidth="1"/>
    <col min="9219" max="9220" width="11.453125" style="28"/>
    <col min="9221" max="9221" width="2.1796875" style="28" customWidth="1"/>
    <col min="9222" max="9222" width="11.453125" style="28"/>
    <col min="9223" max="9223" width="9.54296875" style="28" customWidth="1"/>
    <col min="9224" max="9469" width="11.453125" style="28"/>
    <col min="9470" max="9470" width="0.1796875" style="28" customWidth="1"/>
    <col min="9471" max="9471" width="2.54296875" style="28" customWidth="1"/>
    <col min="9472" max="9472" width="18.54296875" style="28" customWidth="1"/>
    <col min="9473" max="9473" width="1.453125" style="28" customWidth="1"/>
    <col min="9474" max="9474" width="58.81640625" style="28" customWidth="1"/>
    <col min="9475" max="9476" width="11.453125" style="28"/>
    <col min="9477" max="9477" width="2.1796875" style="28" customWidth="1"/>
    <col min="9478" max="9478" width="11.453125" style="28"/>
    <col min="9479" max="9479" width="9.54296875" style="28" customWidth="1"/>
    <col min="9480" max="9725" width="11.453125" style="28"/>
    <col min="9726" max="9726" width="0.1796875" style="28" customWidth="1"/>
    <col min="9727" max="9727" width="2.54296875" style="28" customWidth="1"/>
    <col min="9728" max="9728" width="18.54296875" style="28" customWidth="1"/>
    <col min="9729" max="9729" width="1.453125" style="28" customWidth="1"/>
    <col min="9730" max="9730" width="58.81640625" style="28" customWidth="1"/>
    <col min="9731" max="9732" width="11.453125" style="28"/>
    <col min="9733" max="9733" width="2.1796875" style="28" customWidth="1"/>
    <col min="9734" max="9734" width="11.453125" style="28"/>
    <col min="9735" max="9735" width="9.54296875" style="28" customWidth="1"/>
    <col min="9736" max="9981" width="11.453125" style="28"/>
    <col min="9982" max="9982" width="0.1796875" style="28" customWidth="1"/>
    <col min="9983" max="9983" width="2.54296875" style="28" customWidth="1"/>
    <col min="9984" max="9984" width="18.54296875" style="28" customWidth="1"/>
    <col min="9985" max="9985" width="1.453125" style="28" customWidth="1"/>
    <col min="9986" max="9986" width="58.81640625" style="28" customWidth="1"/>
    <col min="9987" max="9988" width="11.453125" style="28"/>
    <col min="9989" max="9989" width="2.1796875" style="28" customWidth="1"/>
    <col min="9990" max="9990" width="11.453125" style="28"/>
    <col min="9991" max="9991" width="9.54296875" style="28" customWidth="1"/>
    <col min="9992" max="10237" width="11.453125" style="28"/>
    <col min="10238" max="10238" width="0.1796875" style="28" customWidth="1"/>
    <col min="10239" max="10239" width="2.54296875" style="28" customWidth="1"/>
    <col min="10240" max="10240" width="18.54296875" style="28" customWidth="1"/>
    <col min="10241" max="10241" width="1.453125" style="28" customWidth="1"/>
    <col min="10242" max="10242" width="58.81640625" style="28" customWidth="1"/>
    <col min="10243" max="10244" width="11.453125" style="28"/>
    <col min="10245" max="10245" width="2.1796875" style="28" customWidth="1"/>
    <col min="10246" max="10246" width="11.453125" style="28"/>
    <col min="10247" max="10247" width="9.54296875" style="28" customWidth="1"/>
    <col min="10248" max="10493" width="11.453125" style="28"/>
    <col min="10494" max="10494" width="0.1796875" style="28" customWidth="1"/>
    <col min="10495" max="10495" width="2.54296875" style="28" customWidth="1"/>
    <col min="10496" max="10496" width="18.54296875" style="28" customWidth="1"/>
    <col min="10497" max="10497" width="1.453125" style="28" customWidth="1"/>
    <col min="10498" max="10498" width="58.81640625" style="28" customWidth="1"/>
    <col min="10499" max="10500" width="11.453125" style="28"/>
    <col min="10501" max="10501" width="2.1796875" style="28" customWidth="1"/>
    <col min="10502" max="10502" width="11.453125" style="28"/>
    <col min="10503" max="10503" width="9.54296875" style="28" customWidth="1"/>
    <col min="10504" max="10749" width="11.453125" style="28"/>
    <col min="10750" max="10750" width="0.1796875" style="28" customWidth="1"/>
    <col min="10751" max="10751" width="2.54296875" style="28" customWidth="1"/>
    <col min="10752" max="10752" width="18.54296875" style="28" customWidth="1"/>
    <col min="10753" max="10753" width="1.453125" style="28" customWidth="1"/>
    <col min="10754" max="10754" width="58.81640625" style="28" customWidth="1"/>
    <col min="10755" max="10756" width="11.453125" style="28"/>
    <col min="10757" max="10757" width="2.1796875" style="28" customWidth="1"/>
    <col min="10758" max="10758" width="11.453125" style="28"/>
    <col min="10759" max="10759" width="9.54296875" style="28" customWidth="1"/>
    <col min="10760" max="11005" width="11.453125" style="28"/>
    <col min="11006" max="11006" width="0.1796875" style="28" customWidth="1"/>
    <col min="11007" max="11007" width="2.54296875" style="28" customWidth="1"/>
    <col min="11008" max="11008" width="18.54296875" style="28" customWidth="1"/>
    <col min="11009" max="11009" width="1.453125" style="28" customWidth="1"/>
    <col min="11010" max="11010" width="58.81640625" style="28" customWidth="1"/>
    <col min="11011" max="11012" width="11.453125" style="28"/>
    <col min="11013" max="11013" width="2.1796875" style="28" customWidth="1"/>
    <col min="11014" max="11014" width="11.453125" style="28"/>
    <col min="11015" max="11015" width="9.54296875" style="28" customWidth="1"/>
    <col min="11016" max="11261" width="11.453125" style="28"/>
    <col min="11262" max="11262" width="0.1796875" style="28" customWidth="1"/>
    <col min="11263" max="11263" width="2.54296875" style="28" customWidth="1"/>
    <col min="11264" max="11264" width="18.54296875" style="28" customWidth="1"/>
    <col min="11265" max="11265" width="1.453125" style="28" customWidth="1"/>
    <col min="11266" max="11266" width="58.81640625" style="28" customWidth="1"/>
    <col min="11267" max="11268" width="11.453125" style="28"/>
    <col min="11269" max="11269" width="2.1796875" style="28" customWidth="1"/>
    <col min="11270" max="11270" width="11.453125" style="28"/>
    <col min="11271" max="11271" width="9.54296875" style="28" customWidth="1"/>
    <col min="11272" max="11517" width="11.453125" style="28"/>
    <col min="11518" max="11518" width="0.1796875" style="28" customWidth="1"/>
    <col min="11519" max="11519" width="2.54296875" style="28" customWidth="1"/>
    <col min="11520" max="11520" width="18.54296875" style="28" customWidth="1"/>
    <col min="11521" max="11521" width="1.453125" style="28" customWidth="1"/>
    <col min="11522" max="11522" width="58.81640625" style="28" customWidth="1"/>
    <col min="11523" max="11524" width="11.453125" style="28"/>
    <col min="11525" max="11525" width="2.1796875" style="28" customWidth="1"/>
    <col min="11526" max="11526" width="11.453125" style="28"/>
    <col min="11527" max="11527" width="9.54296875" style="28" customWidth="1"/>
    <col min="11528" max="11773" width="11.453125" style="28"/>
    <col min="11774" max="11774" width="0.1796875" style="28" customWidth="1"/>
    <col min="11775" max="11775" width="2.54296875" style="28" customWidth="1"/>
    <col min="11776" max="11776" width="18.54296875" style="28" customWidth="1"/>
    <col min="11777" max="11777" width="1.453125" style="28" customWidth="1"/>
    <col min="11778" max="11778" width="58.81640625" style="28" customWidth="1"/>
    <col min="11779" max="11780" width="11.453125" style="28"/>
    <col min="11781" max="11781" width="2.1796875" style="28" customWidth="1"/>
    <col min="11782" max="11782" width="11.453125" style="28"/>
    <col min="11783" max="11783" width="9.54296875" style="28" customWidth="1"/>
    <col min="11784" max="12029" width="11.453125" style="28"/>
    <col min="12030" max="12030" width="0.1796875" style="28" customWidth="1"/>
    <col min="12031" max="12031" width="2.54296875" style="28" customWidth="1"/>
    <col min="12032" max="12032" width="18.54296875" style="28" customWidth="1"/>
    <col min="12033" max="12033" width="1.453125" style="28" customWidth="1"/>
    <col min="12034" max="12034" width="58.81640625" style="28" customWidth="1"/>
    <col min="12035" max="12036" width="11.453125" style="28"/>
    <col min="12037" max="12037" width="2.1796875" style="28" customWidth="1"/>
    <col min="12038" max="12038" width="11.453125" style="28"/>
    <col min="12039" max="12039" width="9.54296875" style="28" customWidth="1"/>
    <col min="12040" max="12285" width="11.453125" style="28"/>
    <col min="12286" max="12286" width="0.1796875" style="28" customWidth="1"/>
    <col min="12287" max="12287" width="2.54296875" style="28" customWidth="1"/>
    <col min="12288" max="12288" width="18.54296875" style="28" customWidth="1"/>
    <col min="12289" max="12289" width="1.453125" style="28" customWidth="1"/>
    <col min="12290" max="12290" width="58.81640625" style="28" customWidth="1"/>
    <col min="12291" max="12292" width="11.453125" style="28"/>
    <col min="12293" max="12293" width="2.1796875" style="28" customWidth="1"/>
    <col min="12294" max="12294" width="11.453125" style="28"/>
    <col min="12295" max="12295" width="9.54296875" style="28" customWidth="1"/>
    <col min="12296" max="12541" width="11.453125" style="28"/>
    <col min="12542" max="12542" width="0.1796875" style="28" customWidth="1"/>
    <col min="12543" max="12543" width="2.54296875" style="28" customWidth="1"/>
    <col min="12544" max="12544" width="18.54296875" style="28" customWidth="1"/>
    <col min="12545" max="12545" width="1.453125" style="28" customWidth="1"/>
    <col min="12546" max="12546" width="58.81640625" style="28" customWidth="1"/>
    <col min="12547" max="12548" width="11.453125" style="28"/>
    <col min="12549" max="12549" width="2.1796875" style="28" customWidth="1"/>
    <col min="12550" max="12550" width="11.453125" style="28"/>
    <col min="12551" max="12551" width="9.54296875" style="28" customWidth="1"/>
    <col min="12552" max="12797" width="11.453125" style="28"/>
    <col min="12798" max="12798" width="0.1796875" style="28" customWidth="1"/>
    <col min="12799" max="12799" width="2.54296875" style="28" customWidth="1"/>
    <col min="12800" max="12800" width="18.54296875" style="28" customWidth="1"/>
    <col min="12801" max="12801" width="1.453125" style="28" customWidth="1"/>
    <col min="12802" max="12802" width="58.81640625" style="28" customWidth="1"/>
    <col min="12803" max="12804" width="11.453125" style="28"/>
    <col min="12805" max="12805" width="2.1796875" style="28" customWidth="1"/>
    <col min="12806" max="12806" width="11.453125" style="28"/>
    <col min="12807" max="12807" width="9.54296875" style="28" customWidth="1"/>
    <col min="12808" max="13053" width="11.453125" style="28"/>
    <col min="13054" max="13054" width="0.1796875" style="28" customWidth="1"/>
    <col min="13055" max="13055" width="2.54296875" style="28" customWidth="1"/>
    <col min="13056" max="13056" width="18.54296875" style="28" customWidth="1"/>
    <col min="13057" max="13057" width="1.453125" style="28" customWidth="1"/>
    <col min="13058" max="13058" width="58.81640625" style="28" customWidth="1"/>
    <col min="13059" max="13060" width="11.453125" style="28"/>
    <col min="13061" max="13061" width="2.1796875" style="28" customWidth="1"/>
    <col min="13062" max="13062" width="11.453125" style="28"/>
    <col min="13063" max="13063" width="9.54296875" style="28" customWidth="1"/>
    <col min="13064" max="13309" width="11.453125" style="28"/>
    <col min="13310" max="13310" width="0.1796875" style="28" customWidth="1"/>
    <col min="13311" max="13311" width="2.54296875" style="28" customWidth="1"/>
    <col min="13312" max="13312" width="18.54296875" style="28" customWidth="1"/>
    <col min="13313" max="13313" width="1.453125" style="28" customWidth="1"/>
    <col min="13314" max="13314" width="58.81640625" style="28" customWidth="1"/>
    <col min="13315" max="13316" width="11.453125" style="28"/>
    <col min="13317" max="13317" width="2.1796875" style="28" customWidth="1"/>
    <col min="13318" max="13318" width="11.453125" style="28"/>
    <col min="13319" max="13319" width="9.54296875" style="28" customWidth="1"/>
    <col min="13320" max="13565" width="11.453125" style="28"/>
    <col min="13566" max="13566" width="0.1796875" style="28" customWidth="1"/>
    <col min="13567" max="13567" width="2.54296875" style="28" customWidth="1"/>
    <col min="13568" max="13568" width="18.54296875" style="28" customWidth="1"/>
    <col min="13569" max="13569" width="1.453125" style="28" customWidth="1"/>
    <col min="13570" max="13570" width="58.81640625" style="28" customWidth="1"/>
    <col min="13571" max="13572" width="11.453125" style="28"/>
    <col min="13573" max="13573" width="2.1796875" style="28" customWidth="1"/>
    <col min="13574" max="13574" width="11.453125" style="28"/>
    <col min="13575" max="13575" width="9.54296875" style="28" customWidth="1"/>
    <col min="13576" max="13821" width="11.453125" style="28"/>
    <col min="13822" max="13822" width="0.1796875" style="28" customWidth="1"/>
    <col min="13823" max="13823" width="2.54296875" style="28" customWidth="1"/>
    <col min="13824" max="13824" width="18.54296875" style="28" customWidth="1"/>
    <col min="13825" max="13825" width="1.453125" style="28" customWidth="1"/>
    <col min="13826" max="13826" width="58.81640625" style="28" customWidth="1"/>
    <col min="13827" max="13828" width="11.453125" style="28"/>
    <col min="13829" max="13829" width="2.1796875" style="28" customWidth="1"/>
    <col min="13830" max="13830" width="11.453125" style="28"/>
    <col min="13831" max="13831" width="9.54296875" style="28" customWidth="1"/>
    <col min="13832" max="14077" width="11.453125" style="28"/>
    <col min="14078" max="14078" width="0.1796875" style="28" customWidth="1"/>
    <col min="14079" max="14079" width="2.54296875" style="28" customWidth="1"/>
    <col min="14080" max="14080" width="18.54296875" style="28" customWidth="1"/>
    <col min="14081" max="14081" width="1.453125" style="28" customWidth="1"/>
    <col min="14082" max="14082" width="58.81640625" style="28" customWidth="1"/>
    <col min="14083" max="14084" width="11.453125" style="28"/>
    <col min="14085" max="14085" width="2.1796875" style="28" customWidth="1"/>
    <col min="14086" max="14086" width="11.453125" style="28"/>
    <col min="14087" max="14087" width="9.54296875" style="28" customWidth="1"/>
    <col min="14088" max="14333" width="11.453125" style="28"/>
    <col min="14334" max="14334" width="0.1796875" style="28" customWidth="1"/>
    <col min="14335" max="14335" width="2.54296875" style="28" customWidth="1"/>
    <col min="14336" max="14336" width="18.54296875" style="28" customWidth="1"/>
    <col min="14337" max="14337" width="1.453125" style="28" customWidth="1"/>
    <col min="14338" max="14338" width="58.81640625" style="28" customWidth="1"/>
    <col min="14339" max="14340" width="11.453125" style="28"/>
    <col min="14341" max="14341" width="2.1796875" style="28" customWidth="1"/>
    <col min="14342" max="14342" width="11.453125" style="28"/>
    <col min="14343" max="14343" width="9.54296875" style="28" customWidth="1"/>
    <col min="14344" max="14589" width="11.453125" style="28"/>
    <col min="14590" max="14590" width="0.1796875" style="28" customWidth="1"/>
    <col min="14591" max="14591" width="2.54296875" style="28" customWidth="1"/>
    <col min="14592" max="14592" width="18.54296875" style="28" customWidth="1"/>
    <col min="14593" max="14593" width="1.453125" style="28" customWidth="1"/>
    <col min="14594" max="14594" width="58.81640625" style="28" customWidth="1"/>
    <col min="14595" max="14596" width="11.453125" style="28"/>
    <col min="14597" max="14597" width="2.1796875" style="28" customWidth="1"/>
    <col min="14598" max="14598" width="11.453125" style="28"/>
    <col min="14599" max="14599" width="9.54296875" style="28" customWidth="1"/>
    <col min="14600" max="14845" width="11.453125" style="28"/>
    <col min="14846" max="14846" width="0.1796875" style="28" customWidth="1"/>
    <col min="14847" max="14847" width="2.54296875" style="28" customWidth="1"/>
    <col min="14848" max="14848" width="18.54296875" style="28" customWidth="1"/>
    <col min="14849" max="14849" width="1.453125" style="28" customWidth="1"/>
    <col min="14850" max="14850" width="58.81640625" style="28" customWidth="1"/>
    <col min="14851" max="14852" width="11.453125" style="28"/>
    <col min="14853" max="14853" width="2.1796875" style="28" customWidth="1"/>
    <col min="14854" max="14854" width="11.453125" style="28"/>
    <col min="14855" max="14855" width="9.54296875" style="28" customWidth="1"/>
    <col min="14856" max="15101" width="11.453125" style="28"/>
    <col min="15102" max="15102" width="0.1796875" style="28" customWidth="1"/>
    <col min="15103" max="15103" width="2.54296875" style="28" customWidth="1"/>
    <col min="15104" max="15104" width="18.54296875" style="28" customWidth="1"/>
    <col min="15105" max="15105" width="1.453125" style="28" customWidth="1"/>
    <col min="15106" max="15106" width="58.81640625" style="28" customWidth="1"/>
    <col min="15107" max="15108" width="11.453125" style="28"/>
    <col min="15109" max="15109" width="2.1796875" style="28" customWidth="1"/>
    <col min="15110" max="15110" width="11.453125" style="28"/>
    <col min="15111" max="15111" width="9.54296875" style="28" customWidth="1"/>
    <col min="15112" max="15357" width="11.453125" style="28"/>
    <col min="15358" max="15358" width="0.1796875" style="28" customWidth="1"/>
    <col min="15359" max="15359" width="2.54296875" style="28" customWidth="1"/>
    <col min="15360" max="15360" width="18.54296875" style="28" customWidth="1"/>
    <col min="15361" max="15361" width="1.453125" style="28" customWidth="1"/>
    <col min="15362" max="15362" width="58.81640625" style="28" customWidth="1"/>
    <col min="15363" max="15364" width="11.453125" style="28"/>
    <col min="15365" max="15365" width="2.1796875" style="28" customWidth="1"/>
    <col min="15366" max="15366" width="11.453125" style="28"/>
    <col min="15367" max="15367" width="9.54296875" style="28" customWidth="1"/>
    <col min="15368" max="15613" width="11.453125" style="28"/>
    <col min="15614" max="15614" width="0.1796875" style="28" customWidth="1"/>
    <col min="15615" max="15615" width="2.54296875" style="28" customWidth="1"/>
    <col min="15616" max="15616" width="18.54296875" style="28" customWidth="1"/>
    <col min="15617" max="15617" width="1.453125" style="28" customWidth="1"/>
    <col min="15618" max="15618" width="58.81640625" style="28" customWidth="1"/>
    <col min="15619" max="15620" width="11.453125" style="28"/>
    <col min="15621" max="15621" width="2.1796875" style="28" customWidth="1"/>
    <col min="15622" max="15622" width="11.453125" style="28"/>
    <col min="15623" max="15623" width="9.54296875" style="28" customWidth="1"/>
    <col min="15624" max="15869" width="11.453125" style="28"/>
    <col min="15870" max="15870" width="0.1796875" style="28" customWidth="1"/>
    <col min="15871" max="15871" width="2.54296875" style="28" customWidth="1"/>
    <col min="15872" max="15872" width="18.54296875" style="28" customWidth="1"/>
    <col min="15873" max="15873" width="1.453125" style="28" customWidth="1"/>
    <col min="15874" max="15874" width="58.81640625" style="28" customWidth="1"/>
    <col min="15875" max="15876" width="11.453125" style="28"/>
    <col min="15877" max="15877" width="2.1796875" style="28" customWidth="1"/>
    <col min="15878" max="15878" width="11.453125" style="28"/>
    <col min="15879" max="15879" width="9.54296875" style="28" customWidth="1"/>
    <col min="15880" max="16125" width="11.453125" style="28"/>
    <col min="16126" max="16126" width="0.1796875" style="28" customWidth="1"/>
    <col min="16127" max="16127" width="2.54296875" style="28" customWidth="1"/>
    <col min="16128" max="16128" width="18.54296875" style="28" customWidth="1"/>
    <col min="16129" max="16129" width="1.453125" style="28" customWidth="1"/>
    <col min="16130" max="16130" width="58.81640625" style="28" customWidth="1"/>
    <col min="16131" max="16132" width="11.453125" style="28"/>
    <col min="16133" max="16133" width="2.1796875" style="28" customWidth="1"/>
    <col min="16134" max="16134" width="11.453125" style="28"/>
    <col min="16135" max="16135" width="9.54296875" style="28" customWidth="1"/>
    <col min="16136" max="16384" width="11.453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Febrero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0" t="s">
        <v>99</v>
      </c>
      <c r="D7" s="37"/>
      <c r="E7" s="41"/>
    </row>
    <row r="8" spans="2:12" s="31" customFormat="1" ht="12.75" customHeight="1">
      <c r="B8" s="39"/>
      <c r="C8" s="260"/>
      <c r="D8" s="37"/>
      <c r="E8" s="41"/>
      <c r="J8" s="30"/>
      <c r="K8" s="30"/>
      <c r="L8" s="30"/>
    </row>
    <row r="9" spans="2:12" s="31" customFormat="1" ht="12.75" customHeight="1">
      <c r="B9" s="39"/>
      <c r="C9" s="260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2.268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60" t="s">
        <v>107</v>
      </c>
      <c r="E24" s="35"/>
      <c r="J24" s="31"/>
      <c r="K24" s="31"/>
    </row>
    <row r="25" spans="2:12">
      <c r="C25" s="260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/>
  </sheetViews>
  <sheetFormatPr baseColWidth="10" defaultRowHeight="14.5"/>
  <cols>
    <col min="1" max="1" width="0.1796875" style="47" customWidth="1"/>
    <col min="2" max="2" width="2.54296875" style="47" customWidth="1"/>
    <col min="3" max="3" width="23.54296875" style="47" customWidth="1"/>
    <col min="4" max="4" width="1.453125" style="47" customWidth="1"/>
    <col min="5" max="5" width="105.54296875" style="47" customWidth="1"/>
    <col min="6" max="6" width="10.54296875" style="47" customWidth="1"/>
    <col min="7" max="7" width="21" style="47" bestFit="1" customWidth="1"/>
    <col min="8" max="244" width="11.453125" style="47"/>
    <col min="245" max="245" width="0.1796875" style="47" customWidth="1"/>
    <col min="246" max="246" width="2.54296875" style="47" customWidth="1"/>
    <col min="247" max="247" width="18.54296875" style="47" customWidth="1"/>
    <col min="248" max="248" width="1.453125" style="47" customWidth="1"/>
    <col min="249" max="249" width="30.54296875" style="47" customWidth="1"/>
    <col min="250" max="254" width="10.54296875" style="47" customWidth="1"/>
    <col min="255" max="500" width="11.453125" style="47"/>
    <col min="501" max="501" width="0.1796875" style="47" customWidth="1"/>
    <col min="502" max="502" width="2.54296875" style="47" customWidth="1"/>
    <col min="503" max="503" width="18.54296875" style="47" customWidth="1"/>
    <col min="504" max="504" width="1.453125" style="47" customWidth="1"/>
    <col min="505" max="505" width="30.54296875" style="47" customWidth="1"/>
    <col min="506" max="510" width="10.54296875" style="47" customWidth="1"/>
    <col min="511" max="756" width="11.453125" style="47"/>
    <col min="757" max="757" width="0.1796875" style="47" customWidth="1"/>
    <col min="758" max="758" width="2.54296875" style="47" customWidth="1"/>
    <col min="759" max="759" width="18.54296875" style="47" customWidth="1"/>
    <col min="760" max="760" width="1.453125" style="47" customWidth="1"/>
    <col min="761" max="761" width="30.54296875" style="47" customWidth="1"/>
    <col min="762" max="766" width="10.54296875" style="47" customWidth="1"/>
    <col min="767" max="1012" width="11.453125" style="47"/>
    <col min="1013" max="1013" width="0.1796875" style="47" customWidth="1"/>
    <col min="1014" max="1014" width="2.54296875" style="47" customWidth="1"/>
    <col min="1015" max="1015" width="18.54296875" style="47" customWidth="1"/>
    <col min="1016" max="1016" width="1.453125" style="47" customWidth="1"/>
    <col min="1017" max="1017" width="30.54296875" style="47" customWidth="1"/>
    <col min="1018" max="1022" width="10.54296875" style="47" customWidth="1"/>
    <col min="1023" max="1268" width="11.453125" style="47"/>
    <col min="1269" max="1269" width="0.1796875" style="47" customWidth="1"/>
    <col min="1270" max="1270" width="2.54296875" style="47" customWidth="1"/>
    <col min="1271" max="1271" width="18.54296875" style="47" customWidth="1"/>
    <col min="1272" max="1272" width="1.453125" style="47" customWidth="1"/>
    <col min="1273" max="1273" width="30.54296875" style="47" customWidth="1"/>
    <col min="1274" max="1278" width="10.54296875" style="47" customWidth="1"/>
    <col min="1279" max="1524" width="11.453125" style="47"/>
    <col min="1525" max="1525" width="0.1796875" style="47" customWidth="1"/>
    <col min="1526" max="1526" width="2.54296875" style="47" customWidth="1"/>
    <col min="1527" max="1527" width="18.54296875" style="47" customWidth="1"/>
    <col min="1528" max="1528" width="1.453125" style="47" customWidth="1"/>
    <col min="1529" max="1529" width="30.54296875" style="47" customWidth="1"/>
    <col min="1530" max="1534" width="10.54296875" style="47" customWidth="1"/>
    <col min="1535" max="1780" width="11.453125" style="47"/>
    <col min="1781" max="1781" width="0.1796875" style="47" customWidth="1"/>
    <col min="1782" max="1782" width="2.54296875" style="47" customWidth="1"/>
    <col min="1783" max="1783" width="18.54296875" style="47" customWidth="1"/>
    <col min="1784" max="1784" width="1.453125" style="47" customWidth="1"/>
    <col min="1785" max="1785" width="30.54296875" style="47" customWidth="1"/>
    <col min="1786" max="1790" width="10.54296875" style="47" customWidth="1"/>
    <col min="1791" max="2036" width="11.453125" style="47"/>
    <col min="2037" max="2037" width="0.1796875" style="47" customWidth="1"/>
    <col min="2038" max="2038" width="2.54296875" style="47" customWidth="1"/>
    <col min="2039" max="2039" width="18.54296875" style="47" customWidth="1"/>
    <col min="2040" max="2040" width="1.453125" style="47" customWidth="1"/>
    <col min="2041" max="2041" width="30.54296875" style="47" customWidth="1"/>
    <col min="2042" max="2046" width="10.54296875" style="47" customWidth="1"/>
    <col min="2047" max="2292" width="11.453125" style="47"/>
    <col min="2293" max="2293" width="0.1796875" style="47" customWidth="1"/>
    <col min="2294" max="2294" width="2.54296875" style="47" customWidth="1"/>
    <col min="2295" max="2295" width="18.54296875" style="47" customWidth="1"/>
    <col min="2296" max="2296" width="1.453125" style="47" customWidth="1"/>
    <col min="2297" max="2297" width="30.54296875" style="47" customWidth="1"/>
    <col min="2298" max="2302" width="10.54296875" style="47" customWidth="1"/>
    <col min="2303" max="2548" width="11.453125" style="47"/>
    <col min="2549" max="2549" width="0.1796875" style="47" customWidth="1"/>
    <col min="2550" max="2550" width="2.54296875" style="47" customWidth="1"/>
    <col min="2551" max="2551" width="18.54296875" style="47" customWidth="1"/>
    <col min="2552" max="2552" width="1.453125" style="47" customWidth="1"/>
    <col min="2553" max="2553" width="30.54296875" style="47" customWidth="1"/>
    <col min="2554" max="2558" width="10.54296875" style="47" customWidth="1"/>
    <col min="2559" max="2804" width="11.453125" style="47"/>
    <col min="2805" max="2805" width="0.1796875" style="47" customWidth="1"/>
    <col min="2806" max="2806" width="2.54296875" style="47" customWidth="1"/>
    <col min="2807" max="2807" width="18.54296875" style="47" customWidth="1"/>
    <col min="2808" max="2808" width="1.453125" style="47" customWidth="1"/>
    <col min="2809" max="2809" width="30.54296875" style="47" customWidth="1"/>
    <col min="2810" max="2814" width="10.54296875" style="47" customWidth="1"/>
    <col min="2815" max="3060" width="11.453125" style="47"/>
    <col min="3061" max="3061" width="0.1796875" style="47" customWidth="1"/>
    <col min="3062" max="3062" width="2.54296875" style="47" customWidth="1"/>
    <col min="3063" max="3063" width="18.54296875" style="47" customWidth="1"/>
    <col min="3064" max="3064" width="1.453125" style="47" customWidth="1"/>
    <col min="3065" max="3065" width="30.54296875" style="47" customWidth="1"/>
    <col min="3066" max="3070" width="10.54296875" style="47" customWidth="1"/>
    <col min="3071" max="3316" width="11.453125" style="47"/>
    <col min="3317" max="3317" width="0.1796875" style="47" customWidth="1"/>
    <col min="3318" max="3318" width="2.54296875" style="47" customWidth="1"/>
    <col min="3319" max="3319" width="18.54296875" style="47" customWidth="1"/>
    <col min="3320" max="3320" width="1.453125" style="47" customWidth="1"/>
    <col min="3321" max="3321" width="30.54296875" style="47" customWidth="1"/>
    <col min="3322" max="3326" width="10.54296875" style="47" customWidth="1"/>
    <col min="3327" max="3572" width="11.453125" style="47"/>
    <col min="3573" max="3573" width="0.1796875" style="47" customWidth="1"/>
    <col min="3574" max="3574" width="2.54296875" style="47" customWidth="1"/>
    <col min="3575" max="3575" width="18.54296875" style="47" customWidth="1"/>
    <col min="3576" max="3576" width="1.453125" style="47" customWidth="1"/>
    <col min="3577" max="3577" width="30.54296875" style="47" customWidth="1"/>
    <col min="3578" max="3582" width="10.54296875" style="47" customWidth="1"/>
    <col min="3583" max="3828" width="11.453125" style="47"/>
    <col min="3829" max="3829" width="0.1796875" style="47" customWidth="1"/>
    <col min="3830" max="3830" width="2.54296875" style="47" customWidth="1"/>
    <col min="3831" max="3831" width="18.54296875" style="47" customWidth="1"/>
    <col min="3832" max="3832" width="1.453125" style="47" customWidth="1"/>
    <col min="3833" max="3833" width="30.54296875" style="47" customWidth="1"/>
    <col min="3834" max="3838" width="10.54296875" style="47" customWidth="1"/>
    <col min="3839" max="4084" width="11.453125" style="47"/>
    <col min="4085" max="4085" width="0.1796875" style="47" customWidth="1"/>
    <col min="4086" max="4086" width="2.54296875" style="47" customWidth="1"/>
    <col min="4087" max="4087" width="18.54296875" style="47" customWidth="1"/>
    <col min="4088" max="4088" width="1.453125" style="47" customWidth="1"/>
    <col min="4089" max="4089" width="30.54296875" style="47" customWidth="1"/>
    <col min="4090" max="4094" width="10.54296875" style="47" customWidth="1"/>
    <col min="4095" max="4340" width="11.453125" style="47"/>
    <col min="4341" max="4341" width="0.1796875" style="47" customWidth="1"/>
    <col min="4342" max="4342" width="2.54296875" style="47" customWidth="1"/>
    <col min="4343" max="4343" width="18.54296875" style="47" customWidth="1"/>
    <col min="4344" max="4344" width="1.453125" style="47" customWidth="1"/>
    <col min="4345" max="4345" width="30.54296875" style="47" customWidth="1"/>
    <col min="4346" max="4350" width="10.54296875" style="47" customWidth="1"/>
    <col min="4351" max="4596" width="11.453125" style="47"/>
    <col min="4597" max="4597" width="0.1796875" style="47" customWidth="1"/>
    <col min="4598" max="4598" width="2.54296875" style="47" customWidth="1"/>
    <col min="4599" max="4599" width="18.54296875" style="47" customWidth="1"/>
    <col min="4600" max="4600" width="1.453125" style="47" customWidth="1"/>
    <col min="4601" max="4601" width="30.54296875" style="47" customWidth="1"/>
    <col min="4602" max="4606" width="10.54296875" style="47" customWidth="1"/>
    <col min="4607" max="4852" width="11.453125" style="47"/>
    <col min="4853" max="4853" width="0.1796875" style="47" customWidth="1"/>
    <col min="4854" max="4854" width="2.54296875" style="47" customWidth="1"/>
    <col min="4855" max="4855" width="18.54296875" style="47" customWidth="1"/>
    <col min="4856" max="4856" width="1.453125" style="47" customWidth="1"/>
    <col min="4857" max="4857" width="30.54296875" style="47" customWidth="1"/>
    <col min="4858" max="4862" width="10.54296875" style="47" customWidth="1"/>
    <col min="4863" max="5108" width="11.453125" style="47"/>
    <col min="5109" max="5109" width="0.1796875" style="47" customWidth="1"/>
    <col min="5110" max="5110" width="2.54296875" style="47" customWidth="1"/>
    <col min="5111" max="5111" width="18.54296875" style="47" customWidth="1"/>
    <col min="5112" max="5112" width="1.453125" style="47" customWidth="1"/>
    <col min="5113" max="5113" width="30.54296875" style="47" customWidth="1"/>
    <col min="5114" max="5118" width="10.54296875" style="47" customWidth="1"/>
    <col min="5119" max="5364" width="11.453125" style="47"/>
    <col min="5365" max="5365" width="0.1796875" style="47" customWidth="1"/>
    <col min="5366" max="5366" width="2.54296875" style="47" customWidth="1"/>
    <col min="5367" max="5367" width="18.54296875" style="47" customWidth="1"/>
    <col min="5368" max="5368" width="1.453125" style="47" customWidth="1"/>
    <col min="5369" max="5369" width="30.54296875" style="47" customWidth="1"/>
    <col min="5370" max="5374" width="10.54296875" style="47" customWidth="1"/>
    <col min="5375" max="5620" width="11.453125" style="47"/>
    <col min="5621" max="5621" width="0.1796875" style="47" customWidth="1"/>
    <col min="5622" max="5622" width="2.54296875" style="47" customWidth="1"/>
    <col min="5623" max="5623" width="18.54296875" style="47" customWidth="1"/>
    <col min="5624" max="5624" width="1.453125" style="47" customWidth="1"/>
    <col min="5625" max="5625" width="30.54296875" style="47" customWidth="1"/>
    <col min="5626" max="5630" width="10.54296875" style="47" customWidth="1"/>
    <col min="5631" max="5876" width="11.453125" style="47"/>
    <col min="5877" max="5877" width="0.1796875" style="47" customWidth="1"/>
    <col min="5878" max="5878" width="2.54296875" style="47" customWidth="1"/>
    <col min="5879" max="5879" width="18.54296875" style="47" customWidth="1"/>
    <col min="5880" max="5880" width="1.453125" style="47" customWidth="1"/>
    <col min="5881" max="5881" width="30.54296875" style="47" customWidth="1"/>
    <col min="5882" max="5886" width="10.54296875" style="47" customWidth="1"/>
    <col min="5887" max="6132" width="11.453125" style="47"/>
    <col min="6133" max="6133" width="0.1796875" style="47" customWidth="1"/>
    <col min="6134" max="6134" width="2.54296875" style="47" customWidth="1"/>
    <col min="6135" max="6135" width="18.54296875" style="47" customWidth="1"/>
    <col min="6136" max="6136" width="1.453125" style="47" customWidth="1"/>
    <col min="6137" max="6137" width="30.54296875" style="47" customWidth="1"/>
    <col min="6138" max="6142" width="10.54296875" style="47" customWidth="1"/>
    <col min="6143" max="6388" width="11.453125" style="47"/>
    <col min="6389" max="6389" width="0.1796875" style="47" customWidth="1"/>
    <col min="6390" max="6390" width="2.54296875" style="47" customWidth="1"/>
    <col min="6391" max="6391" width="18.54296875" style="47" customWidth="1"/>
    <col min="6392" max="6392" width="1.453125" style="47" customWidth="1"/>
    <col min="6393" max="6393" width="30.54296875" style="47" customWidth="1"/>
    <col min="6394" max="6398" width="10.54296875" style="47" customWidth="1"/>
    <col min="6399" max="6644" width="11.453125" style="47"/>
    <col min="6645" max="6645" width="0.1796875" style="47" customWidth="1"/>
    <col min="6646" max="6646" width="2.54296875" style="47" customWidth="1"/>
    <col min="6647" max="6647" width="18.54296875" style="47" customWidth="1"/>
    <col min="6648" max="6648" width="1.453125" style="47" customWidth="1"/>
    <col min="6649" max="6649" width="30.54296875" style="47" customWidth="1"/>
    <col min="6650" max="6654" width="10.54296875" style="47" customWidth="1"/>
    <col min="6655" max="6900" width="11.453125" style="47"/>
    <col min="6901" max="6901" width="0.1796875" style="47" customWidth="1"/>
    <col min="6902" max="6902" width="2.54296875" style="47" customWidth="1"/>
    <col min="6903" max="6903" width="18.54296875" style="47" customWidth="1"/>
    <col min="6904" max="6904" width="1.453125" style="47" customWidth="1"/>
    <col min="6905" max="6905" width="30.54296875" style="47" customWidth="1"/>
    <col min="6906" max="6910" width="10.54296875" style="47" customWidth="1"/>
    <col min="6911" max="7156" width="11.453125" style="47"/>
    <col min="7157" max="7157" width="0.1796875" style="47" customWidth="1"/>
    <col min="7158" max="7158" width="2.54296875" style="47" customWidth="1"/>
    <col min="7159" max="7159" width="18.54296875" style="47" customWidth="1"/>
    <col min="7160" max="7160" width="1.453125" style="47" customWidth="1"/>
    <col min="7161" max="7161" width="30.54296875" style="47" customWidth="1"/>
    <col min="7162" max="7166" width="10.54296875" style="47" customWidth="1"/>
    <col min="7167" max="7412" width="11.453125" style="47"/>
    <col min="7413" max="7413" width="0.1796875" style="47" customWidth="1"/>
    <col min="7414" max="7414" width="2.54296875" style="47" customWidth="1"/>
    <col min="7415" max="7415" width="18.54296875" style="47" customWidth="1"/>
    <col min="7416" max="7416" width="1.453125" style="47" customWidth="1"/>
    <col min="7417" max="7417" width="30.54296875" style="47" customWidth="1"/>
    <col min="7418" max="7422" width="10.54296875" style="47" customWidth="1"/>
    <col min="7423" max="7668" width="11.453125" style="47"/>
    <col min="7669" max="7669" width="0.1796875" style="47" customWidth="1"/>
    <col min="7670" max="7670" width="2.54296875" style="47" customWidth="1"/>
    <col min="7671" max="7671" width="18.54296875" style="47" customWidth="1"/>
    <col min="7672" max="7672" width="1.453125" style="47" customWidth="1"/>
    <col min="7673" max="7673" width="30.54296875" style="47" customWidth="1"/>
    <col min="7674" max="7678" width="10.54296875" style="47" customWidth="1"/>
    <col min="7679" max="7924" width="11.453125" style="47"/>
    <col min="7925" max="7925" width="0.1796875" style="47" customWidth="1"/>
    <col min="7926" max="7926" width="2.54296875" style="47" customWidth="1"/>
    <col min="7927" max="7927" width="18.54296875" style="47" customWidth="1"/>
    <col min="7928" max="7928" width="1.453125" style="47" customWidth="1"/>
    <col min="7929" max="7929" width="30.54296875" style="47" customWidth="1"/>
    <col min="7930" max="7934" width="10.54296875" style="47" customWidth="1"/>
    <col min="7935" max="8180" width="11.453125" style="47"/>
    <col min="8181" max="8181" width="0.1796875" style="47" customWidth="1"/>
    <col min="8182" max="8182" width="2.54296875" style="47" customWidth="1"/>
    <col min="8183" max="8183" width="18.54296875" style="47" customWidth="1"/>
    <col min="8184" max="8184" width="1.453125" style="47" customWidth="1"/>
    <col min="8185" max="8185" width="30.54296875" style="47" customWidth="1"/>
    <col min="8186" max="8190" width="10.54296875" style="47" customWidth="1"/>
    <col min="8191" max="8436" width="11.453125" style="47"/>
    <col min="8437" max="8437" width="0.1796875" style="47" customWidth="1"/>
    <col min="8438" max="8438" width="2.54296875" style="47" customWidth="1"/>
    <col min="8439" max="8439" width="18.54296875" style="47" customWidth="1"/>
    <col min="8440" max="8440" width="1.453125" style="47" customWidth="1"/>
    <col min="8441" max="8441" width="30.54296875" style="47" customWidth="1"/>
    <col min="8442" max="8446" width="10.54296875" style="47" customWidth="1"/>
    <col min="8447" max="8692" width="11.453125" style="47"/>
    <col min="8693" max="8693" width="0.1796875" style="47" customWidth="1"/>
    <col min="8694" max="8694" width="2.54296875" style="47" customWidth="1"/>
    <col min="8695" max="8695" width="18.54296875" style="47" customWidth="1"/>
    <col min="8696" max="8696" width="1.453125" style="47" customWidth="1"/>
    <col min="8697" max="8697" width="30.54296875" style="47" customWidth="1"/>
    <col min="8698" max="8702" width="10.54296875" style="47" customWidth="1"/>
    <col min="8703" max="8948" width="11.453125" style="47"/>
    <col min="8949" max="8949" width="0.1796875" style="47" customWidth="1"/>
    <col min="8950" max="8950" width="2.54296875" style="47" customWidth="1"/>
    <col min="8951" max="8951" width="18.54296875" style="47" customWidth="1"/>
    <col min="8952" max="8952" width="1.453125" style="47" customWidth="1"/>
    <col min="8953" max="8953" width="30.54296875" style="47" customWidth="1"/>
    <col min="8954" max="8958" width="10.54296875" style="47" customWidth="1"/>
    <col min="8959" max="9204" width="11.453125" style="47"/>
    <col min="9205" max="9205" width="0.1796875" style="47" customWidth="1"/>
    <col min="9206" max="9206" width="2.54296875" style="47" customWidth="1"/>
    <col min="9207" max="9207" width="18.54296875" style="47" customWidth="1"/>
    <col min="9208" max="9208" width="1.453125" style="47" customWidth="1"/>
    <col min="9209" max="9209" width="30.54296875" style="47" customWidth="1"/>
    <col min="9210" max="9214" width="10.54296875" style="47" customWidth="1"/>
    <col min="9215" max="9460" width="11.453125" style="47"/>
    <col min="9461" max="9461" width="0.1796875" style="47" customWidth="1"/>
    <col min="9462" max="9462" width="2.54296875" style="47" customWidth="1"/>
    <col min="9463" max="9463" width="18.54296875" style="47" customWidth="1"/>
    <col min="9464" max="9464" width="1.453125" style="47" customWidth="1"/>
    <col min="9465" max="9465" width="30.54296875" style="47" customWidth="1"/>
    <col min="9466" max="9470" width="10.54296875" style="47" customWidth="1"/>
    <col min="9471" max="9716" width="11.453125" style="47"/>
    <col min="9717" max="9717" width="0.1796875" style="47" customWidth="1"/>
    <col min="9718" max="9718" width="2.54296875" style="47" customWidth="1"/>
    <col min="9719" max="9719" width="18.54296875" style="47" customWidth="1"/>
    <col min="9720" max="9720" width="1.453125" style="47" customWidth="1"/>
    <col min="9721" max="9721" width="30.54296875" style="47" customWidth="1"/>
    <col min="9722" max="9726" width="10.54296875" style="47" customWidth="1"/>
    <col min="9727" max="9972" width="11.453125" style="47"/>
    <col min="9973" max="9973" width="0.1796875" style="47" customWidth="1"/>
    <col min="9974" max="9974" width="2.54296875" style="47" customWidth="1"/>
    <col min="9975" max="9975" width="18.54296875" style="47" customWidth="1"/>
    <col min="9976" max="9976" width="1.453125" style="47" customWidth="1"/>
    <col min="9977" max="9977" width="30.54296875" style="47" customWidth="1"/>
    <col min="9978" max="9982" width="10.54296875" style="47" customWidth="1"/>
    <col min="9983" max="10228" width="11.453125" style="47"/>
    <col min="10229" max="10229" width="0.1796875" style="47" customWidth="1"/>
    <col min="10230" max="10230" width="2.54296875" style="47" customWidth="1"/>
    <col min="10231" max="10231" width="18.54296875" style="47" customWidth="1"/>
    <col min="10232" max="10232" width="1.453125" style="47" customWidth="1"/>
    <col min="10233" max="10233" width="30.54296875" style="47" customWidth="1"/>
    <col min="10234" max="10238" width="10.54296875" style="47" customWidth="1"/>
    <col min="10239" max="10484" width="11.453125" style="47"/>
    <col min="10485" max="10485" width="0.1796875" style="47" customWidth="1"/>
    <col min="10486" max="10486" width="2.54296875" style="47" customWidth="1"/>
    <col min="10487" max="10487" width="18.54296875" style="47" customWidth="1"/>
    <col min="10488" max="10488" width="1.453125" style="47" customWidth="1"/>
    <col min="10489" max="10489" width="30.54296875" style="47" customWidth="1"/>
    <col min="10490" max="10494" width="10.54296875" style="47" customWidth="1"/>
    <col min="10495" max="10740" width="11.453125" style="47"/>
    <col min="10741" max="10741" width="0.1796875" style="47" customWidth="1"/>
    <col min="10742" max="10742" width="2.54296875" style="47" customWidth="1"/>
    <col min="10743" max="10743" width="18.54296875" style="47" customWidth="1"/>
    <col min="10744" max="10744" width="1.453125" style="47" customWidth="1"/>
    <col min="10745" max="10745" width="30.54296875" style="47" customWidth="1"/>
    <col min="10746" max="10750" width="10.54296875" style="47" customWidth="1"/>
    <col min="10751" max="10996" width="11.453125" style="47"/>
    <col min="10997" max="10997" width="0.1796875" style="47" customWidth="1"/>
    <col min="10998" max="10998" width="2.54296875" style="47" customWidth="1"/>
    <col min="10999" max="10999" width="18.54296875" style="47" customWidth="1"/>
    <col min="11000" max="11000" width="1.453125" style="47" customWidth="1"/>
    <col min="11001" max="11001" width="30.54296875" style="47" customWidth="1"/>
    <col min="11002" max="11006" width="10.54296875" style="47" customWidth="1"/>
    <col min="11007" max="11252" width="11.453125" style="47"/>
    <col min="11253" max="11253" width="0.1796875" style="47" customWidth="1"/>
    <col min="11254" max="11254" width="2.54296875" style="47" customWidth="1"/>
    <col min="11255" max="11255" width="18.54296875" style="47" customWidth="1"/>
    <col min="11256" max="11256" width="1.453125" style="47" customWidth="1"/>
    <col min="11257" max="11257" width="30.54296875" style="47" customWidth="1"/>
    <col min="11258" max="11262" width="10.54296875" style="47" customWidth="1"/>
    <col min="11263" max="11508" width="11.453125" style="47"/>
    <col min="11509" max="11509" width="0.1796875" style="47" customWidth="1"/>
    <col min="11510" max="11510" width="2.54296875" style="47" customWidth="1"/>
    <col min="11511" max="11511" width="18.54296875" style="47" customWidth="1"/>
    <col min="11512" max="11512" width="1.453125" style="47" customWidth="1"/>
    <col min="11513" max="11513" width="30.54296875" style="47" customWidth="1"/>
    <col min="11514" max="11518" width="10.54296875" style="47" customWidth="1"/>
    <col min="11519" max="11764" width="11.453125" style="47"/>
    <col min="11765" max="11765" width="0.1796875" style="47" customWidth="1"/>
    <col min="11766" max="11766" width="2.54296875" style="47" customWidth="1"/>
    <col min="11767" max="11767" width="18.54296875" style="47" customWidth="1"/>
    <col min="11768" max="11768" width="1.453125" style="47" customWidth="1"/>
    <col min="11769" max="11769" width="30.54296875" style="47" customWidth="1"/>
    <col min="11770" max="11774" width="10.54296875" style="47" customWidth="1"/>
    <col min="11775" max="12020" width="11.453125" style="47"/>
    <col min="12021" max="12021" width="0.1796875" style="47" customWidth="1"/>
    <col min="12022" max="12022" width="2.54296875" style="47" customWidth="1"/>
    <col min="12023" max="12023" width="18.54296875" style="47" customWidth="1"/>
    <col min="12024" max="12024" width="1.453125" style="47" customWidth="1"/>
    <col min="12025" max="12025" width="30.54296875" style="47" customWidth="1"/>
    <col min="12026" max="12030" width="10.54296875" style="47" customWidth="1"/>
    <col min="12031" max="12276" width="11.453125" style="47"/>
    <col min="12277" max="12277" width="0.1796875" style="47" customWidth="1"/>
    <col min="12278" max="12278" width="2.54296875" style="47" customWidth="1"/>
    <col min="12279" max="12279" width="18.54296875" style="47" customWidth="1"/>
    <col min="12280" max="12280" width="1.453125" style="47" customWidth="1"/>
    <col min="12281" max="12281" width="30.54296875" style="47" customWidth="1"/>
    <col min="12282" max="12286" width="10.54296875" style="47" customWidth="1"/>
    <col min="12287" max="12532" width="11.453125" style="47"/>
    <col min="12533" max="12533" width="0.1796875" style="47" customWidth="1"/>
    <col min="12534" max="12534" width="2.54296875" style="47" customWidth="1"/>
    <col min="12535" max="12535" width="18.54296875" style="47" customWidth="1"/>
    <col min="12536" max="12536" width="1.453125" style="47" customWidth="1"/>
    <col min="12537" max="12537" width="30.54296875" style="47" customWidth="1"/>
    <col min="12538" max="12542" width="10.54296875" style="47" customWidth="1"/>
    <col min="12543" max="12788" width="11.453125" style="47"/>
    <col min="12789" max="12789" width="0.1796875" style="47" customWidth="1"/>
    <col min="12790" max="12790" width="2.54296875" style="47" customWidth="1"/>
    <col min="12791" max="12791" width="18.54296875" style="47" customWidth="1"/>
    <col min="12792" max="12792" width="1.453125" style="47" customWidth="1"/>
    <col min="12793" max="12793" width="30.54296875" style="47" customWidth="1"/>
    <col min="12794" max="12798" width="10.54296875" style="47" customWidth="1"/>
    <col min="12799" max="13044" width="11.453125" style="47"/>
    <col min="13045" max="13045" width="0.1796875" style="47" customWidth="1"/>
    <col min="13046" max="13046" width="2.54296875" style="47" customWidth="1"/>
    <col min="13047" max="13047" width="18.54296875" style="47" customWidth="1"/>
    <col min="13048" max="13048" width="1.453125" style="47" customWidth="1"/>
    <col min="13049" max="13049" width="30.54296875" style="47" customWidth="1"/>
    <col min="13050" max="13054" width="10.54296875" style="47" customWidth="1"/>
    <col min="13055" max="13300" width="11.453125" style="47"/>
    <col min="13301" max="13301" width="0.1796875" style="47" customWidth="1"/>
    <col min="13302" max="13302" width="2.54296875" style="47" customWidth="1"/>
    <col min="13303" max="13303" width="18.54296875" style="47" customWidth="1"/>
    <col min="13304" max="13304" width="1.453125" style="47" customWidth="1"/>
    <col min="13305" max="13305" width="30.54296875" style="47" customWidth="1"/>
    <col min="13306" max="13310" width="10.54296875" style="47" customWidth="1"/>
    <col min="13311" max="13556" width="11.453125" style="47"/>
    <col min="13557" max="13557" width="0.1796875" style="47" customWidth="1"/>
    <col min="13558" max="13558" width="2.54296875" style="47" customWidth="1"/>
    <col min="13559" max="13559" width="18.54296875" style="47" customWidth="1"/>
    <col min="13560" max="13560" width="1.453125" style="47" customWidth="1"/>
    <col min="13561" max="13561" width="30.54296875" style="47" customWidth="1"/>
    <col min="13562" max="13566" width="10.54296875" style="47" customWidth="1"/>
    <col min="13567" max="13812" width="11.453125" style="47"/>
    <col min="13813" max="13813" width="0.1796875" style="47" customWidth="1"/>
    <col min="13814" max="13814" width="2.54296875" style="47" customWidth="1"/>
    <col min="13815" max="13815" width="18.54296875" style="47" customWidth="1"/>
    <col min="13816" max="13816" width="1.453125" style="47" customWidth="1"/>
    <col min="13817" max="13817" width="30.54296875" style="47" customWidth="1"/>
    <col min="13818" max="13822" width="10.54296875" style="47" customWidth="1"/>
    <col min="13823" max="14068" width="11.453125" style="47"/>
    <col min="14069" max="14069" width="0.1796875" style="47" customWidth="1"/>
    <col min="14070" max="14070" width="2.54296875" style="47" customWidth="1"/>
    <col min="14071" max="14071" width="18.54296875" style="47" customWidth="1"/>
    <col min="14072" max="14072" width="1.453125" style="47" customWidth="1"/>
    <col min="14073" max="14073" width="30.54296875" style="47" customWidth="1"/>
    <col min="14074" max="14078" width="10.54296875" style="47" customWidth="1"/>
    <col min="14079" max="14324" width="11.453125" style="47"/>
    <col min="14325" max="14325" width="0.1796875" style="47" customWidth="1"/>
    <col min="14326" max="14326" width="2.54296875" style="47" customWidth="1"/>
    <col min="14327" max="14327" width="18.54296875" style="47" customWidth="1"/>
    <col min="14328" max="14328" width="1.453125" style="47" customWidth="1"/>
    <col min="14329" max="14329" width="30.54296875" style="47" customWidth="1"/>
    <col min="14330" max="14334" width="10.54296875" style="47" customWidth="1"/>
    <col min="14335" max="14580" width="11.453125" style="47"/>
    <col min="14581" max="14581" width="0.1796875" style="47" customWidth="1"/>
    <col min="14582" max="14582" width="2.54296875" style="47" customWidth="1"/>
    <col min="14583" max="14583" width="18.54296875" style="47" customWidth="1"/>
    <col min="14584" max="14584" width="1.453125" style="47" customWidth="1"/>
    <col min="14585" max="14585" width="30.54296875" style="47" customWidth="1"/>
    <col min="14586" max="14590" width="10.54296875" style="47" customWidth="1"/>
    <col min="14591" max="14836" width="11.453125" style="47"/>
    <col min="14837" max="14837" width="0.1796875" style="47" customWidth="1"/>
    <col min="14838" max="14838" width="2.54296875" style="47" customWidth="1"/>
    <col min="14839" max="14839" width="18.54296875" style="47" customWidth="1"/>
    <col min="14840" max="14840" width="1.453125" style="47" customWidth="1"/>
    <col min="14841" max="14841" width="30.54296875" style="47" customWidth="1"/>
    <col min="14842" max="14846" width="10.54296875" style="47" customWidth="1"/>
    <col min="14847" max="15092" width="11.453125" style="47"/>
    <col min="15093" max="15093" width="0.1796875" style="47" customWidth="1"/>
    <col min="15094" max="15094" width="2.54296875" style="47" customWidth="1"/>
    <col min="15095" max="15095" width="18.54296875" style="47" customWidth="1"/>
    <col min="15096" max="15096" width="1.453125" style="47" customWidth="1"/>
    <col min="15097" max="15097" width="30.54296875" style="47" customWidth="1"/>
    <col min="15098" max="15102" width="10.54296875" style="47" customWidth="1"/>
    <col min="15103" max="15348" width="11.453125" style="47"/>
    <col min="15349" max="15349" width="0.1796875" style="47" customWidth="1"/>
    <col min="15350" max="15350" width="2.54296875" style="47" customWidth="1"/>
    <col min="15351" max="15351" width="18.54296875" style="47" customWidth="1"/>
    <col min="15352" max="15352" width="1.453125" style="47" customWidth="1"/>
    <col min="15353" max="15353" width="30.54296875" style="47" customWidth="1"/>
    <col min="15354" max="15358" width="10.54296875" style="47" customWidth="1"/>
    <col min="15359" max="15604" width="11.453125" style="47"/>
    <col min="15605" max="15605" width="0.1796875" style="47" customWidth="1"/>
    <col min="15606" max="15606" width="2.54296875" style="47" customWidth="1"/>
    <col min="15607" max="15607" width="18.54296875" style="47" customWidth="1"/>
    <col min="15608" max="15608" width="1.453125" style="47" customWidth="1"/>
    <col min="15609" max="15609" width="30.54296875" style="47" customWidth="1"/>
    <col min="15610" max="15614" width="10.54296875" style="47" customWidth="1"/>
    <col min="15615" max="15860" width="11.453125" style="47"/>
    <col min="15861" max="15861" width="0.1796875" style="47" customWidth="1"/>
    <col min="15862" max="15862" width="2.54296875" style="47" customWidth="1"/>
    <col min="15863" max="15863" width="18.54296875" style="47" customWidth="1"/>
    <col min="15864" max="15864" width="1.453125" style="47" customWidth="1"/>
    <col min="15865" max="15865" width="30.54296875" style="47" customWidth="1"/>
    <col min="15866" max="15870" width="10.54296875" style="47" customWidth="1"/>
    <col min="15871" max="16116" width="11.453125" style="47"/>
    <col min="16117" max="16117" width="0.1796875" style="47" customWidth="1"/>
    <col min="16118" max="16118" width="2.54296875" style="47" customWidth="1"/>
    <col min="16119" max="16119" width="18.54296875" style="47" customWidth="1"/>
    <col min="16120" max="16120" width="1.453125" style="47" customWidth="1"/>
    <col min="16121" max="16121" width="30.54296875" style="47" customWidth="1"/>
    <col min="16122" max="16126" width="10.54296875" style="47" customWidth="1"/>
    <col min="16127" max="16384" width="11.453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Febrero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101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261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4.5"/>
  <cols>
    <col min="1" max="1" width="0.1796875" style="47" customWidth="1"/>
    <col min="2" max="2" width="2.54296875" style="47" customWidth="1"/>
    <col min="3" max="3" width="23.54296875" style="47" customWidth="1"/>
    <col min="4" max="4" width="1.453125" style="47" customWidth="1"/>
    <col min="5" max="5" width="105.54296875" style="47" customWidth="1"/>
    <col min="6" max="6" width="10.54296875" style="47" customWidth="1"/>
    <col min="7" max="7" width="21" style="47" bestFit="1" customWidth="1"/>
    <col min="8" max="244" width="11.453125" style="47"/>
    <col min="245" max="245" width="0.1796875" style="47" customWidth="1"/>
    <col min="246" max="246" width="2.54296875" style="47" customWidth="1"/>
    <col min="247" max="247" width="18.54296875" style="47" customWidth="1"/>
    <col min="248" max="248" width="1.453125" style="47" customWidth="1"/>
    <col min="249" max="249" width="30.54296875" style="47" customWidth="1"/>
    <col min="250" max="254" width="10.54296875" style="47" customWidth="1"/>
    <col min="255" max="500" width="11.453125" style="47"/>
    <col min="501" max="501" width="0.1796875" style="47" customWidth="1"/>
    <col min="502" max="502" width="2.54296875" style="47" customWidth="1"/>
    <col min="503" max="503" width="18.54296875" style="47" customWidth="1"/>
    <col min="504" max="504" width="1.453125" style="47" customWidth="1"/>
    <col min="505" max="505" width="30.54296875" style="47" customWidth="1"/>
    <col min="506" max="510" width="10.54296875" style="47" customWidth="1"/>
    <col min="511" max="756" width="11.453125" style="47"/>
    <col min="757" max="757" width="0.1796875" style="47" customWidth="1"/>
    <col min="758" max="758" width="2.54296875" style="47" customWidth="1"/>
    <col min="759" max="759" width="18.54296875" style="47" customWidth="1"/>
    <col min="760" max="760" width="1.453125" style="47" customWidth="1"/>
    <col min="761" max="761" width="30.54296875" style="47" customWidth="1"/>
    <col min="762" max="766" width="10.54296875" style="47" customWidth="1"/>
    <col min="767" max="1012" width="11.453125" style="47"/>
    <col min="1013" max="1013" width="0.1796875" style="47" customWidth="1"/>
    <col min="1014" max="1014" width="2.54296875" style="47" customWidth="1"/>
    <col min="1015" max="1015" width="18.54296875" style="47" customWidth="1"/>
    <col min="1016" max="1016" width="1.453125" style="47" customWidth="1"/>
    <col min="1017" max="1017" width="30.54296875" style="47" customWidth="1"/>
    <col min="1018" max="1022" width="10.54296875" style="47" customWidth="1"/>
    <col min="1023" max="1268" width="11.453125" style="47"/>
    <col min="1269" max="1269" width="0.1796875" style="47" customWidth="1"/>
    <col min="1270" max="1270" width="2.54296875" style="47" customWidth="1"/>
    <col min="1271" max="1271" width="18.54296875" style="47" customWidth="1"/>
    <col min="1272" max="1272" width="1.453125" style="47" customWidth="1"/>
    <col min="1273" max="1273" width="30.54296875" style="47" customWidth="1"/>
    <col min="1274" max="1278" width="10.54296875" style="47" customWidth="1"/>
    <col min="1279" max="1524" width="11.453125" style="47"/>
    <col min="1525" max="1525" width="0.1796875" style="47" customWidth="1"/>
    <col min="1526" max="1526" width="2.54296875" style="47" customWidth="1"/>
    <col min="1527" max="1527" width="18.54296875" style="47" customWidth="1"/>
    <col min="1528" max="1528" width="1.453125" style="47" customWidth="1"/>
    <col min="1529" max="1529" width="30.54296875" style="47" customWidth="1"/>
    <col min="1530" max="1534" width="10.54296875" style="47" customWidth="1"/>
    <col min="1535" max="1780" width="11.453125" style="47"/>
    <col min="1781" max="1781" width="0.1796875" style="47" customWidth="1"/>
    <col min="1782" max="1782" width="2.54296875" style="47" customWidth="1"/>
    <col min="1783" max="1783" width="18.54296875" style="47" customWidth="1"/>
    <col min="1784" max="1784" width="1.453125" style="47" customWidth="1"/>
    <col min="1785" max="1785" width="30.54296875" style="47" customWidth="1"/>
    <col min="1786" max="1790" width="10.54296875" style="47" customWidth="1"/>
    <col min="1791" max="2036" width="11.453125" style="47"/>
    <col min="2037" max="2037" width="0.1796875" style="47" customWidth="1"/>
    <col min="2038" max="2038" width="2.54296875" style="47" customWidth="1"/>
    <col min="2039" max="2039" width="18.54296875" style="47" customWidth="1"/>
    <col min="2040" max="2040" width="1.453125" style="47" customWidth="1"/>
    <col min="2041" max="2041" width="30.54296875" style="47" customWidth="1"/>
    <col min="2042" max="2046" width="10.54296875" style="47" customWidth="1"/>
    <col min="2047" max="2292" width="11.453125" style="47"/>
    <col min="2293" max="2293" width="0.1796875" style="47" customWidth="1"/>
    <col min="2294" max="2294" width="2.54296875" style="47" customWidth="1"/>
    <col min="2295" max="2295" width="18.54296875" style="47" customWidth="1"/>
    <col min="2296" max="2296" width="1.453125" style="47" customWidth="1"/>
    <col min="2297" max="2297" width="30.54296875" style="47" customWidth="1"/>
    <col min="2298" max="2302" width="10.54296875" style="47" customWidth="1"/>
    <col min="2303" max="2548" width="11.453125" style="47"/>
    <col min="2549" max="2549" width="0.1796875" style="47" customWidth="1"/>
    <col min="2550" max="2550" width="2.54296875" style="47" customWidth="1"/>
    <col min="2551" max="2551" width="18.54296875" style="47" customWidth="1"/>
    <col min="2552" max="2552" width="1.453125" style="47" customWidth="1"/>
    <col min="2553" max="2553" width="30.54296875" style="47" customWidth="1"/>
    <col min="2554" max="2558" width="10.54296875" style="47" customWidth="1"/>
    <col min="2559" max="2804" width="11.453125" style="47"/>
    <col min="2805" max="2805" width="0.1796875" style="47" customWidth="1"/>
    <col min="2806" max="2806" width="2.54296875" style="47" customWidth="1"/>
    <col min="2807" max="2807" width="18.54296875" style="47" customWidth="1"/>
    <col min="2808" max="2808" width="1.453125" style="47" customWidth="1"/>
    <col min="2809" max="2809" width="30.54296875" style="47" customWidth="1"/>
    <col min="2810" max="2814" width="10.54296875" style="47" customWidth="1"/>
    <col min="2815" max="3060" width="11.453125" style="47"/>
    <col min="3061" max="3061" width="0.1796875" style="47" customWidth="1"/>
    <col min="3062" max="3062" width="2.54296875" style="47" customWidth="1"/>
    <col min="3063" max="3063" width="18.54296875" style="47" customWidth="1"/>
    <col min="3064" max="3064" width="1.453125" style="47" customWidth="1"/>
    <col min="3065" max="3065" width="30.54296875" style="47" customWidth="1"/>
    <col min="3066" max="3070" width="10.54296875" style="47" customWidth="1"/>
    <col min="3071" max="3316" width="11.453125" style="47"/>
    <col min="3317" max="3317" width="0.1796875" style="47" customWidth="1"/>
    <col min="3318" max="3318" width="2.54296875" style="47" customWidth="1"/>
    <col min="3319" max="3319" width="18.54296875" style="47" customWidth="1"/>
    <col min="3320" max="3320" width="1.453125" style="47" customWidth="1"/>
    <col min="3321" max="3321" width="30.54296875" style="47" customWidth="1"/>
    <col min="3322" max="3326" width="10.54296875" style="47" customWidth="1"/>
    <col min="3327" max="3572" width="11.453125" style="47"/>
    <col min="3573" max="3573" width="0.1796875" style="47" customWidth="1"/>
    <col min="3574" max="3574" width="2.54296875" style="47" customWidth="1"/>
    <col min="3575" max="3575" width="18.54296875" style="47" customWidth="1"/>
    <col min="3576" max="3576" width="1.453125" style="47" customWidth="1"/>
    <col min="3577" max="3577" width="30.54296875" style="47" customWidth="1"/>
    <col min="3578" max="3582" width="10.54296875" style="47" customWidth="1"/>
    <col min="3583" max="3828" width="11.453125" style="47"/>
    <col min="3829" max="3829" width="0.1796875" style="47" customWidth="1"/>
    <col min="3830" max="3830" width="2.54296875" style="47" customWidth="1"/>
    <col min="3831" max="3831" width="18.54296875" style="47" customWidth="1"/>
    <col min="3832" max="3832" width="1.453125" style="47" customWidth="1"/>
    <col min="3833" max="3833" width="30.54296875" style="47" customWidth="1"/>
    <col min="3834" max="3838" width="10.54296875" style="47" customWidth="1"/>
    <col min="3839" max="4084" width="11.453125" style="47"/>
    <col min="4085" max="4085" width="0.1796875" style="47" customWidth="1"/>
    <col min="4086" max="4086" width="2.54296875" style="47" customWidth="1"/>
    <col min="4087" max="4087" width="18.54296875" style="47" customWidth="1"/>
    <col min="4088" max="4088" width="1.453125" style="47" customWidth="1"/>
    <col min="4089" max="4089" width="30.54296875" style="47" customWidth="1"/>
    <col min="4090" max="4094" width="10.54296875" style="47" customWidth="1"/>
    <col min="4095" max="4340" width="11.453125" style="47"/>
    <col min="4341" max="4341" width="0.1796875" style="47" customWidth="1"/>
    <col min="4342" max="4342" width="2.54296875" style="47" customWidth="1"/>
    <col min="4343" max="4343" width="18.54296875" style="47" customWidth="1"/>
    <col min="4344" max="4344" width="1.453125" style="47" customWidth="1"/>
    <col min="4345" max="4345" width="30.54296875" style="47" customWidth="1"/>
    <col min="4346" max="4350" width="10.54296875" style="47" customWidth="1"/>
    <col min="4351" max="4596" width="11.453125" style="47"/>
    <col min="4597" max="4597" width="0.1796875" style="47" customWidth="1"/>
    <col min="4598" max="4598" width="2.54296875" style="47" customWidth="1"/>
    <col min="4599" max="4599" width="18.54296875" style="47" customWidth="1"/>
    <col min="4600" max="4600" width="1.453125" style="47" customWidth="1"/>
    <col min="4601" max="4601" width="30.54296875" style="47" customWidth="1"/>
    <col min="4602" max="4606" width="10.54296875" style="47" customWidth="1"/>
    <col min="4607" max="4852" width="11.453125" style="47"/>
    <col min="4853" max="4853" width="0.1796875" style="47" customWidth="1"/>
    <col min="4854" max="4854" width="2.54296875" style="47" customWidth="1"/>
    <col min="4855" max="4855" width="18.54296875" style="47" customWidth="1"/>
    <col min="4856" max="4856" width="1.453125" style="47" customWidth="1"/>
    <col min="4857" max="4857" width="30.54296875" style="47" customWidth="1"/>
    <col min="4858" max="4862" width="10.54296875" style="47" customWidth="1"/>
    <col min="4863" max="5108" width="11.453125" style="47"/>
    <col min="5109" max="5109" width="0.1796875" style="47" customWidth="1"/>
    <col min="5110" max="5110" width="2.54296875" style="47" customWidth="1"/>
    <col min="5111" max="5111" width="18.54296875" style="47" customWidth="1"/>
    <col min="5112" max="5112" width="1.453125" style="47" customWidth="1"/>
    <col min="5113" max="5113" width="30.54296875" style="47" customWidth="1"/>
    <col min="5114" max="5118" width="10.54296875" style="47" customWidth="1"/>
    <col min="5119" max="5364" width="11.453125" style="47"/>
    <col min="5365" max="5365" width="0.1796875" style="47" customWidth="1"/>
    <col min="5366" max="5366" width="2.54296875" style="47" customWidth="1"/>
    <col min="5367" max="5367" width="18.54296875" style="47" customWidth="1"/>
    <col min="5368" max="5368" width="1.453125" style="47" customWidth="1"/>
    <col min="5369" max="5369" width="30.54296875" style="47" customWidth="1"/>
    <col min="5370" max="5374" width="10.54296875" style="47" customWidth="1"/>
    <col min="5375" max="5620" width="11.453125" style="47"/>
    <col min="5621" max="5621" width="0.1796875" style="47" customWidth="1"/>
    <col min="5622" max="5622" width="2.54296875" style="47" customWidth="1"/>
    <col min="5623" max="5623" width="18.54296875" style="47" customWidth="1"/>
    <col min="5624" max="5624" width="1.453125" style="47" customWidth="1"/>
    <col min="5625" max="5625" width="30.54296875" style="47" customWidth="1"/>
    <col min="5626" max="5630" width="10.54296875" style="47" customWidth="1"/>
    <col min="5631" max="5876" width="11.453125" style="47"/>
    <col min="5877" max="5877" width="0.1796875" style="47" customWidth="1"/>
    <col min="5878" max="5878" width="2.54296875" style="47" customWidth="1"/>
    <col min="5879" max="5879" width="18.54296875" style="47" customWidth="1"/>
    <col min="5880" max="5880" width="1.453125" style="47" customWidth="1"/>
    <col min="5881" max="5881" width="30.54296875" style="47" customWidth="1"/>
    <col min="5882" max="5886" width="10.54296875" style="47" customWidth="1"/>
    <col min="5887" max="6132" width="11.453125" style="47"/>
    <col min="6133" max="6133" width="0.1796875" style="47" customWidth="1"/>
    <col min="6134" max="6134" width="2.54296875" style="47" customWidth="1"/>
    <col min="6135" max="6135" width="18.54296875" style="47" customWidth="1"/>
    <col min="6136" max="6136" width="1.453125" style="47" customWidth="1"/>
    <col min="6137" max="6137" width="30.54296875" style="47" customWidth="1"/>
    <col min="6138" max="6142" width="10.54296875" style="47" customWidth="1"/>
    <col min="6143" max="6388" width="11.453125" style="47"/>
    <col min="6389" max="6389" width="0.1796875" style="47" customWidth="1"/>
    <col min="6390" max="6390" width="2.54296875" style="47" customWidth="1"/>
    <col min="6391" max="6391" width="18.54296875" style="47" customWidth="1"/>
    <col min="6392" max="6392" width="1.453125" style="47" customWidth="1"/>
    <col min="6393" max="6393" width="30.54296875" style="47" customWidth="1"/>
    <col min="6394" max="6398" width="10.54296875" style="47" customWidth="1"/>
    <col min="6399" max="6644" width="11.453125" style="47"/>
    <col min="6645" max="6645" width="0.1796875" style="47" customWidth="1"/>
    <col min="6646" max="6646" width="2.54296875" style="47" customWidth="1"/>
    <col min="6647" max="6647" width="18.54296875" style="47" customWidth="1"/>
    <col min="6648" max="6648" width="1.453125" style="47" customWidth="1"/>
    <col min="6649" max="6649" width="30.54296875" style="47" customWidth="1"/>
    <col min="6650" max="6654" width="10.54296875" style="47" customWidth="1"/>
    <col min="6655" max="6900" width="11.453125" style="47"/>
    <col min="6901" max="6901" width="0.1796875" style="47" customWidth="1"/>
    <col min="6902" max="6902" width="2.54296875" style="47" customWidth="1"/>
    <col min="6903" max="6903" width="18.54296875" style="47" customWidth="1"/>
    <col min="6904" max="6904" width="1.453125" style="47" customWidth="1"/>
    <col min="6905" max="6905" width="30.54296875" style="47" customWidth="1"/>
    <col min="6906" max="6910" width="10.54296875" style="47" customWidth="1"/>
    <col min="6911" max="7156" width="11.453125" style="47"/>
    <col min="7157" max="7157" width="0.1796875" style="47" customWidth="1"/>
    <col min="7158" max="7158" width="2.54296875" style="47" customWidth="1"/>
    <col min="7159" max="7159" width="18.54296875" style="47" customWidth="1"/>
    <col min="7160" max="7160" width="1.453125" style="47" customWidth="1"/>
    <col min="7161" max="7161" width="30.54296875" style="47" customWidth="1"/>
    <col min="7162" max="7166" width="10.54296875" style="47" customWidth="1"/>
    <col min="7167" max="7412" width="11.453125" style="47"/>
    <col min="7413" max="7413" width="0.1796875" style="47" customWidth="1"/>
    <col min="7414" max="7414" width="2.54296875" style="47" customWidth="1"/>
    <col min="7415" max="7415" width="18.54296875" style="47" customWidth="1"/>
    <col min="7416" max="7416" width="1.453125" style="47" customWidth="1"/>
    <col min="7417" max="7417" width="30.54296875" style="47" customWidth="1"/>
    <col min="7418" max="7422" width="10.54296875" style="47" customWidth="1"/>
    <col min="7423" max="7668" width="11.453125" style="47"/>
    <col min="7669" max="7669" width="0.1796875" style="47" customWidth="1"/>
    <col min="7670" max="7670" width="2.54296875" style="47" customWidth="1"/>
    <col min="7671" max="7671" width="18.54296875" style="47" customWidth="1"/>
    <col min="7672" max="7672" width="1.453125" style="47" customWidth="1"/>
    <col min="7673" max="7673" width="30.54296875" style="47" customWidth="1"/>
    <col min="7674" max="7678" width="10.54296875" style="47" customWidth="1"/>
    <col min="7679" max="7924" width="11.453125" style="47"/>
    <col min="7925" max="7925" width="0.1796875" style="47" customWidth="1"/>
    <col min="7926" max="7926" width="2.54296875" style="47" customWidth="1"/>
    <col min="7927" max="7927" width="18.54296875" style="47" customWidth="1"/>
    <col min="7928" max="7928" width="1.453125" style="47" customWidth="1"/>
    <col min="7929" max="7929" width="30.54296875" style="47" customWidth="1"/>
    <col min="7930" max="7934" width="10.54296875" style="47" customWidth="1"/>
    <col min="7935" max="8180" width="11.453125" style="47"/>
    <col min="8181" max="8181" width="0.1796875" style="47" customWidth="1"/>
    <col min="8182" max="8182" width="2.54296875" style="47" customWidth="1"/>
    <col min="8183" max="8183" width="18.54296875" style="47" customWidth="1"/>
    <col min="8184" max="8184" width="1.453125" style="47" customWidth="1"/>
    <col min="8185" max="8185" width="30.54296875" style="47" customWidth="1"/>
    <col min="8186" max="8190" width="10.54296875" style="47" customWidth="1"/>
    <col min="8191" max="8436" width="11.453125" style="47"/>
    <col min="8437" max="8437" width="0.1796875" style="47" customWidth="1"/>
    <col min="8438" max="8438" width="2.54296875" style="47" customWidth="1"/>
    <col min="8439" max="8439" width="18.54296875" style="47" customWidth="1"/>
    <col min="8440" max="8440" width="1.453125" style="47" customWidth="1"/>
    <col min="8441" max="8441" width="30.54296875" style="47" customWidth="1"/>
    <col min="8442" max="8446" width="10.54296875" style="47" customWidth="1"/>
    <col min="8447" max="8692" width="11.453125" style="47"/>
    <col min="8693" max="8693" width="0.1796875" style="47" customWidth="1"/>
    <col min="8694" max="8694" width="2.54296875" style="47" customWidth="1"/>
    <col min="8695" max="8695" width="18.54296875" style="47" customWidth="1"/>
    <col min="8696" max="8696" width="1.453125" style="47" customWidth="1"/>
    <col min="8697" max="8697" width="30.54296875" style="47" customWidth="1"/>
    <col min="8698" max="8702" width="10.54296875" style="47" customWidth="1"/>
    <col min="8703" max="8948" width="11.453125" style="47"/>
    <col min="8949" max="8949" width="0.1796875" style="47" customWidth="1"/>
    <col min="8950" max="8950" width="2.54296875" style="47" customWidth="1"/>
    <col min="8951" max="8951" width="18.54296875" style="47" customWidth="1"/>
    <col min="8952" max="8952" width="1.453125" style="47" customWidth="1"/>
    <col min="8953" max="8953" width="30.54296875" style="47" customWidth="1"/>
    <col min="8954" max="8958" width="10.54296875" style="47" customWidth="1"/>
    <col min="8959" max="9204" width="11.453125" style="47"/>
    <col min="9205" max="9205" width="0.1796875" style="47" customWidth="1"/>
    <col min="9206" max="9206" width="2.54296875" style="47" customWidth="1"/>
    <col min="9207" max="9207" width="18.54296875" style="47" customWidth="1"/>
    <col min="9208" max="9208" width="1.453125" style="47" customWidth="1"/>
    <col min="9209" max="9209" width="30.54296875" style="47" customWidth="1"/>
    <col min="9210" max="9214" width="10.54296875" style="47" customWidth="1"/>
    <col min="9215" max="9460" width="11.453125" style="47"/>
    <col min="9461" max="9461" width="0.1796875" style="47" customWidth="1"/>
    <col min="9462" max="9462" width="2.54296875" style="47" customWidth="1"/>
    <col min="9463" max="9463" width="18.54296875" style="47" customWidth="1"/>
    <col min="9464" max="9464" width="1.453125" style="47" customWidth="1"/>
    <col min="9465" max="9465" width="30.54296875" style="47" customWidth="1"/>
    <col min="9466" max="9470" width="10.54296875" style="47" customWidth="1"/>
    <col min="9471" max="9716" width="11.453125" style="47"/>
    <col min="9717" max="9717" width="0.1796875" style="47" customWidth="1"/>
    <col min="9718" max="9718" width="2.54296875" style="47" customWidth="1"/>
    <col min="9719" max="9719" width="18.54296875" style="47" customWidth="1"/>
    <col min="9720" max="9720" width="1.453125" style="47" customWidth="1"/>
    <col min="9721" max="9721" width="30.54296875" style="47" customWidth="1"/>
    <col min="9722" max="9726" width="10.54296875" style="47" customWidth="1"/>
    <col min="9727" max="9972" width="11.453125" style="47"/>
    <col min="9973" max="9973" width="0.1796875" style="47" customWidth="1"/>
    <col min="9974" max="9974" width="2.54296875" style="47" customWidth="1"/>
    <col min="9975" max="9975" width="18.54296875" style="47" customWidth="1"/>
    <col min="9976" max="9976" width="1.453125" style="47" customWidth="1"/>
    <col min="9977" max="9977" width="30.54296875" style="47" customWidth="1"/>
    <col min="9978" max="9982" width="10.54296875" style="47" customWidth="1"/>
    <col min="9983" max="10228" width="11.453125" style="47"/>
    <col min="10229" max="10229" width="0.1796875" style="47" customWidth="1"/>
    <col min="10230" max="10230" width="2.54296875" style="47" customWidth="1"/>
    <col min="10231" max="10231" width="18.54296875" style="47" customWidth="1"/>
    <col min="10232" max="10232" width="1.453125" style="47" customWidth="1"/>
    <col min="10233" max="10233" width="30.54296875" style="47" customWidth="1"/>
    <col min="10234" max="10238" width="10.54296875" style="47" customWidth="1"/>
    <col min="10239" max="10484" width="11.453125" style="47"/>
    <col min="10485" max="10485" width="0.1796875" style="47" customWidth="1"/>
    <col min="10486" max="10486" width="2.54296875" style="47" customWidth="1"/>
    <col min="10487" max="10487" width="18.54296875" style="47" customWidth="1"/>
    <col min="10488" max="10488" width="1.453125" style="47" customWidth="1"/>
    <col min="10489" max="10489" width="30.54296875" style="47" customWidth="1"/>
    <col min="10490" max="10494" width="10.54296875" style="47" customWidth="1"/>
    <col min="10495" max="10740" width="11.453125" style="47"/>
    <col min="10741" max="10741" width="0.1796875" style="47" customWidth="1"/>
    <col min="10742" max="10742" width="2.54296875" style="47" customWidth="1"/>
    <col min="10743" max="10743" width="18.54296875" style="47" customWidth="1"/>
    <col min="10744" max="10744" width="1.453125" style="47" customWidth="1"/>
    <col min="10745" max="10745" width="30.54296875" style="47" customWidth="1"/>
    <col min="10746" max="10750" width="10.54296875" style="47" customWidth="1"/>
    <col min="10751" max="10996" width="11.453125" style="47"/>
    <col min="10997" max="10997" width="0.1796875" style="47" customWidth="1"/>
    <col min="10998" max="10998" width="2.54296875" style="47" customWidth="1"/>
    <col min="10999" max="10999" width="18.54296875" style="47" customWidth="1"/>
    <col min="11000" max="11000" width="1.453125" style="47" customWidth="1"/>
    <col min="11001" max="11001" width="30.54296875" style="47" customWidth="1"/>
    <col min="11002" max="11006" width="10.54296875" style="47" customWidth="1"/>
    <col min="11007" max="11252" width="11.453125" style="47"/>
    <col min="11253" max="11253" width="0.1796875" style="47" customWidth="1"/>
    <col min="11254" max="11254" width="2.54296875" style="47" customWidth="1"/>
    <col min="11255" max="11255" width="18.54296875" style="47" customWidth="1"/>
    <col min="11256" max="11256" width="1.453125" style="47" customWidth="1"/>
    <col min="11257" max="11257" width="30.54296875" style="47" customWidth="1"/>
    <col min="11258" max="11262" width="10.54296875" style="47" customWidth="1"/>
    <col min="11263" max="11508" width="11.453125" style="47"/>
    <col min="11509" max="11509" width="0.1796875" style="47" customWidth="1"/>
    <col min="11510" max="11510" width="2.54296875" style="47" customWidth="1"/>
    <col min="11511" max="11511" width="18.54296875" style="47" customWidth="1"/>
    <col min="11512" max="11512" width="1.453125" style="47" customWidth="1"/>
    <col min="11513" max="11513" width="30.54296875" style="47" customWidth="1"/>
    <col min="11514" max="11518" width="10.54296875" style="47" customWidth="1"/>
    <col min="11519" max="11764" width="11.453125" style="47"/>
    <col min="11765" max="11765" width="0.1796875" style="47" customWidth="1"/>
    <col min="11766" max="11766" width="2.54296875" style="47" customWidth="1"/>
    <col min="11767" max="11767" width="18.54296875" style="47" customWidth="1"/>
    <col min="11768" max="11768" width="1.453125" style="47" customWidth="1"/>
    <col min="11769" max="11769" width="30.54296875" style="47" customWidth="1"/>
    <col min="11770" max="11774" width="10.54296875" style="47" customWidth="1"/>
    <col min="11775" max="12020" width="11.453125" style="47"/>
    <col min="12021" max="12021" width="0.1796875" style="47" customWidth="1"/>
    <col min="12022" max="12022" width="2.54296875" style="47" customWidth="1"/>
    <col min="12023" max="12023" width="18.54296875" style="47" customWidth="1"/>
    <col min="12024" max="12024" width="1.453125" style="47" customWidth="1"/>
    <col min="12025" max="12025" width="30.54296875" style="47" customWidth="1"/>
    <col min="12026" max="12030" width="10.54296875" style="47" customWidth="1"/>
    <col min="12031" max="12276" width="11.453125" style="47"/>
    <col min="12277" max="12277" width="0.1796875" style="47" customWidth="1"/>
    <col min="12278" max="12278" width="2.54296875" style="47" customWidth="1"/>
    <col min="12279" max="12279" width="18.54296875" style="47" customWidth="1"/>
    <col min="12280" max="12280" width="1.453125" style="47" customWidth="1"/>
    <col min="12281" max="12281" width="30.54296875" style="47" customWidth="1"/>
    <col min="12282" max="12286" width="10.54296875" style="47" customWidth="1"/>
    <col min="12287" max="12532" width="11.453125" style="47"/>
    <col min="12533" max="12533" width="0.1796875" style="47" customWidth="1"/>
    <col min="12534" max="12534" width="2.54296875" style="47" customWidth="1"/>
    <col min="12535" max="12535" width="18.54296875" style="47" customWidth="1"/>
    <col min="12536" max="12536" width="1.453125" style="47" customWidth="1"/>
    <col min="12537" max="12537" width="30.54296875" style="47" customWidth="1"/>
    <col min="12538" max="12542" width="10.54296875" style="47" customWidth="1"/>
    <col min="12543" max="12788" width="11.453125" style="47"/>
    <col min="12789" max="12789" width="0.1796875" style="47" customWidth="1"/>
    <col min="12790" max="12790" width="2.54296875" style="47" customWidth="1"/>
    <col min="12791" max="12791" width="18.54296875" style="47" customWidth="1"/>
    <col min="12792" max="12792" width="1.453125" style="47" customWidth="1"/>
    <col min="12793" max="12793" width="30.54296875" style="47" customWidth="1"/>
    <col min="12794" max="12798" width="10.54296875" style="47" customWidth="1"/>
    <col min="12799" max="13044" width="11.453125" style="47"/>
    <col min="13045" max="13045" width="0.1796875" style="47" customWidth="1"/>
    <col min="13046" max="13046" width="2.54296875" style="47" customWidth="1"/>
    <col min="13047" max="13047" width="18.54296875" style="47" customWidth="1"/>
    <col min="13048" max="13048" width="1.453125" style="47" customWidth="1"/>
    <col min="13049" max="13049" width="30.54296875" style="47" customWidth="1"/>
    <col min="13050" max="13054" width="10.54296875" style="47" customWidth="1"/>
    <col min="13055" max="13300" width="11.453125" style="47"/>
    <col min="13301" max="13301" width="0.1796875" style="47" customWidth="1"/>
    <col min="13302" max="13302" width="2.54296875" style="47" customWidth="1"/>
    <col min="13303" max="13303" width="18.54296875" style="47" customWidth="1"/>
    <col min="13304" max="13304" width="1.453125" style="47" customWidth="1"/>
    <col min="13305" max="13305" width="30.54296875" style="47" customWidth="1"/>
    <col min="13306" max="13310" width="10.54296875" style="47" customWidth="1"/>
    <col min="13311" max="13556" width="11.453125" style="47"/>
    <col min="13557" max="13557" width="0.1796875" style="47" customWidth="1"/>
    <col min="13558" max="13558" width="2.54296875" style="47" customWidth="1"/>
    <col min="13559" max="13559" width="18.54296875" style="47" customWidth="1"/>
    <col min="13560" max="13560" width="1.453125" style="47" customWidth="1"/>
    <col min="13561" max="13561" width="30.54296875" style="47" customWidth="1"/>
    <col min="13562" max="13566" width="10.54296875" style="47" customWidth="1"/>
    <col min="13567" max="13812" width="11.453125" style="47"/>
    <col min="13813" max="13813" width="0.1796875" style="47" customWidth="1"/>
    <col min="13814" max="13814" width="2.54296875" style="47" customWidth="1"/>
    <col min="13815" max="13815" width="18.54296875" style="47" customWidth="1"/>
    <col min="13816" max="13816" width="1.453125" style="47" customWidth="1"/>
    <col min="13817" max="13817" width="30.54296875" style="47" customWidth="1"/>
    <col min="13818" max="13822" width="10.54296875" style="47" customWidth="1"/>
    <col min="13823" max="14068" width="11.453125" style="47"/>
    <col min="14069" max="14069" width="0.1796875" style="47" customWidth="1"/>
    <col min="14070" max="14070" width="2.54296875" style="47" customWidth="1"/>
    <col min="14071" max="14071" width="18.54296875" style="47" customWidth="1"/>
    <col min="14072" max="14072" width="1.453125" style="47" customWidth="1"/>
    <col min="14073" max="14073" width="30.54296875" style="47" customWidth="1"/>
    <col min="14074" max="14078" width="10.54296875" style="47" customWidth="1"/>
    <col min="14079" max="14324" width="11.453125" style="47"/>
    <col min="14325" max="14325" width="0.1796875" style="47" customWidth="1"/>
    <col min="14326" max="14326" width="2.54296875" style="47" customWidth="1"/>
    <col min="14327" max="14327" width="18.54296875" style="47" customWidth="1"/>
    <col min="14328" max="14328" width="1.453125" style="47" customWidth="1"/>
    <col min="14329" max="14329" width="30.54296875" style="47" customWidth="1"/>
    <col min="14330" max="14334" width="10.54296875" style="47" customWidth="1"/>
    <col min="14335" max="14580" width="11.453125" style="47"/>
    <col min="14581" max="14581" width="0.1796875" style="47" customWidth="1"/>
    <col min="14582" max="14582" width="2.54296875" style="47" customWidth="1"/>
    <col min="14583" max="14583" width="18.54296875" style="47" customWidth="1"/>
    <col min="14584" max="14584" width="1.453125" style="47" customWidth="1"/>
    <col min="14585" max="14585" width="30.54296875" style="47" customWidth="1"/>
    <col min="14586" max="14590" width="10.54296875" style="47" customWidth="1"/>
    <col min="14591" max="14836" width="11.453125" style="47"/>
    <col min="14837" max="14837" width="0.1796875" style="47" customWidth="1"/>
    <col min="14838" max="14838" width="2.54296875" style="47" customWidth="1"/>
    <col min="14839" max="14839" width="18.54296875" style="47" customWidth="1"/>
    <col min="14840" max="14840" width="1.453125" style="47" customWidth="1"/>
    <col min="14841" max="14841" width="30.54296875" style="47" customWidth="1"/>
    <col min="14842" max="14846" width="10.54296875" style="47" customWidth="1"/>
    <col min="14847" max="15092" width="11.453125" style="47"/>
    <col min="15093" max="15093" width="0.1796875" style="47" customWidth="1"/>
    <col min="15094" max="15094" width="2.54296875" style="47" customWidth="1"/>
    <col min="15095" max="15095" width="18.54296875" style="47" customWidth="1"/>
    <col min="15096" max="15096" width="1.453125" style="47" customWidth="1"/>
    <col min="15097" max="15097" width="30.54296875" style="47" customWidth="1"/>
    <col min="15098" max="15102" width="10.54296875" style="47" customWidth="1"/>
    <col min="15103" max="15348" width="11.453125" style="47"/>
    <col min="15349" max="15349" width="0.1796875" style="47" customWidth="1"/>
    <col min="15350" max="15350" width="2.54296875" style="47" customWidth="1"/>
    <col min="15351" max="15351" width="18.54296875" style="47" customWidth="1"/>
    <col min="15352" max="15352" width="1.453125" style="47" customWidth="1"/>
    <col min="15353" max="15353" width="30.54296875" style="47" customWidth="1"/>
    <col min="15354" max="15358" width="10.54296875" style="47" customWidth="1"/>
    <col min="15359" max="15604" width="11.453125" style="47"/>
    <col min="15605" max="15605" width="0.1796875" style="47" customWidth="1"/>
    <col min="15606" max="15606" width="2.54296875" style="47" customWidth="1"/>
    <col min="15607" max="15607" width="18.54296875" style="47" customWidth="1"/>
    <col min="15608" max="15608" width="1.453125" style="47" customWidth="1"/>
    <col min="15609" max="15609" width="30.54296875" style="47" customWidth="1"/>
    <col min="15610" max="15614" width="10.54296875" style="47" customWidth="1"/>
    <col min="15615" max="15860" width="11.453125" style="47"/>
    <col min="15861" max="15861" width="0.1796875" style="47" customWidth="1"/>
    <col min="15862" max="15862" width="2.54296875" style="47" customWidth="1"/>
    <col min="15863" max="15863" width="18.54296875" style="47" customWidth="1"/>
    <col min="15864" max="15864" width="1.453125" style="47" customWidth="1"/>
    <col min="15865" max="15865" width="30.54296875" style="47" customWidth="1"/>
    <col min="15866" max="15870" width="10.54296875" style="47" customWidth="1"/>
    <col min="15871" max="16116" width="11.453125" style="47"/>
    <col min="16117" max="16117" width="0.1796875" style="47" customWidth="1"/>
    <col min="16118" max="16118" width="2.54296875" style="47" customWidth="1"/>
    <col min="16119" max="16119" width="18.54296875" style="47" customWidth="1"/>
    <col min="16120" max="16120" width="1.453125" style="47" customWidth="1"/>
    <col min="16121" max="16121" width="30.54296875" style="47" customWidth="1"/>
    <col min="16122" max="16126" width="10.54296875" style="47" customWidth="1"/>
    <col min="16127" max="16384" width="11.453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Febrero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101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G26" sqref="G26"/>
    </sheetView>
  </sheetViews>
  <sheetFormatPr baseColWidth="10" defaultRowHeight="12.5"/>
  <cols>
    <col min="1" max="1" width="0.1796875" style="29" customWidth="1"/>
    <col min="2" max="2" width="2.54296875" style="29" customWidth="1"/>
    <col min="3" max="3" width="23.54296875" style="29" customWidth="1"/>
    <col min="4" max="4" width="1.453125" style="29" customWidth="1"/>
    <col min="5" max="5" width="58.81640625" style="29" customWidth="1"/>
    <col min="6" max="6" width="11.453125" style="28"/>
    <col min="7" max="7" width="19.81640625" style="28" customWidth="1"/>
    <col min="8" max="9" width="11.453125" style="28"/>
    <col min="10" max="10" width="11" style="28" bestFit="1" customWidth="1"/>
    <col min="11" max="253" width="11.453125" style="28"/>
    <col min="254" max="254" width="0.1796875" style="28" customWidth="1"/>
    <col min="255" max="255" width="2.54296875" style="28" customWidth="1"/>
    <col min="256" max="256" width="18.54296875" style="28" customWidth="1"/>
    <col min="257" max="257" width="1.453125" style="28" customWidth="1"/>
    <col min="258" max="258" width="58.81640625" style="28" customWidth="1"/>
    <col min="259" max="260" width="11.453125" style="28"/>
    <col min="261" max="261" width="2.1796875" style="28" customWidth="1"/>
    <col min="262" max="262" width="11.453125" style="28"/>
    <col min="263" max="263" width="9.54296875" style="28" customWidth="1"/>
    <col min="264" max="509" width="11.453125" style="28"/>
    <col min="510" max="510" width="0.1796875" style="28" customWidth="1"/>
    <col min="511" max="511" width="2.54296875" style="28" customWidth="1"/>
    <col min="512" max="512" width="18.54296875" style="28" customWidth="1"/>
    <col min="513" max="513" width="1.453125" style="28" customWidth="1"/>
    <col min="514" max="514" width="58.81640625" style="28" customWidth="1"/>
    <col min="515" max="516" width="11.453125" style="28"/>
    <col min="517" max="517" width="2.1796875" style="28" customWidth="1"/>
    <col min="518" max="518" width="11.453125" style="28"/>
    <col min="519" max="519" width="9.54296875" style="28" customWidth="1"/>
    <col min="520" max="765" width="11.453125" style="28"/>
    <col min="766" max="766" width="0.1796875" style="28" customWidth="1"/>
    <col min="767" max="767" width="2.54296875" style="28" customWidth="1"/>
    <col min="768" max="768" width="18.54296875" style="28" customWidth="1"/>
    <col min="769" max="769" width="1.453125" style="28" customWidth="1"/>
    <col min="770" max="770" width="58.81640625" style="28" customWidth="1"/>
    <col min="771" max="772" width="11.453125" style="28"/>
    <col min="773" max="773" width="2.1796875" style="28" customWidth="1"/>
    <col min="774" max="774" width="11.453125" style="28"/>
    <col min="775" max="775" width="9.54296875" style="28" customWidth="1"/>
    <col min="776" max="1021" width="11.453125" style="28"/>
    <col min="1022" max="1022" width="0.1796875" style="28" customWidth="1"/>
    <col min="1023" max="1023" width="2.54296875" style="28" customWidth="1"/>
    <col min="1024" max="1024" width="18.54296875" style="28" customWidth="1"/>
    <col min="1025" max="1025" width="1.453125" style="28" customWidth="1"/>
    <col min="1026" max="1026" width="58.81640625" style="28" customWidth="1"/>
    <col min="1027" max="1028" width="11.453125" style="28"/>
    <col min="1029" max="1029" width="2.1796875" style="28" customWidth="1"/>
    <col min="1030" max="1030" width="11.453125" style="28"/>
    <col min="1031" max="1031" width="9.54296875" style="28" customWidth="1"/>
    <col min="1032" max="1277" width="11.453125" style="28"/>
    <col min="1278" max="1278" width="0.1796875" style="28" customWidth="1"/>
    <col min="1279" max="1279" width="2.54296875" style="28" customWidth="1"/>
    <col min="1280" max="1280" width="18.54296875" style="28" customWidth="1"/>
    <col min="1281" max="1281" width="1.453125" style="28" customWidth="1"/>
    <col min="1282" max="1282" width="58.81640625" style="28" customWidth="1"/>
    <col min="1283" max="1284" width="11.453125" style="28"/>
    <col min="1285" max="1285" width="2.1796875" style="28" customWidth="1"/>
    <col min="1286" max="1286" width="11.453125" style="28"/>
    <col min="1287" max="1287" width="9.54296875" style="28" customWidth="1"/>
    <col min="1288" max="1533" width="11.453125" style="28"/>
    <col min="1534" max="1534" width="0.1796875" style="28" customWidth="1"/>
    <col min="1535" max="1535" width="2.54296875" style="28" customWidth="1"/>
    <col min="1536" max="1536" width="18.54296875" style="28" customWidth="1"/>
    <col min="1537" max="1537" width="1.453125" style="28" customWidth="1"/>
    <col min="1538" max="1538" width="58.81640625" style="28" customWidth="1"/>
    <col min="1539" max="1540" width="11.453125" style="28"/>
    <col min="1541" max="1541" width="2.1796875" style="28" customWidth="1"/>
    <col min="1542" max="1542" width="11.453125" style="28"/>
    <col min="1543" max="1543" width="9.54296875" style="28" customWidth="1"/>
    <col min="1544" max="1789" width="11.453125" style="28"/>
    <col min="1790" max="1790" width="0.1796875" style="28" customWidth="1"/>
    <col min="1791" max="1791" width="2.54296875" style="28" customWidth="1"/>
    <col min="1792" max="1792" width="18.54296875" style="28" customWidth="1"/>
    <col min="1793" max="1793" width="1.453125" style="28" customWidth="1"/>
    <col min="1794" max="1794" width="58.81640625" style="28" customWidth="1"/>
    <col min="1795" max="1796" width="11.453125" style="28"/>
    <col min="1797" max="1797" width="2.1796875" style="28" customWidth="1"/>
    <col min="1798" max="1798" width="11.453125" style="28"/>
    <col min="1799" max="1799" width="9.54296875" style="28" customWidth="1"/>
    <col min="1800" max="2045" width="11.453125" style="28"/>
    <col min="2046" max="2046" width="0.1796875" style="28" customWidth="1"/>
    <col min="2047" max="2047" width="2.54296875" style="28" customWidth="1"/>
    <col min="2048" max="2048" width="18.54296875" style="28" customWidth="1"/>
    <col min="2049" max="2049" width="1.453125" style="28" customWidth="1"/>
    <col min="2050" max="2050" width="58.81640625" style="28" customWidth="1"/>
    <col min="2051" max="2052" width="11.453125" style="28"/>
    <col min="2053" max="2053" width="2.1796875" style="28" customWidth="1"/>
    <col min="2054" max="2054" width="11.453125" style="28"/>
    <col min="2055" max="2055" width="9.54296875" style="28" customWidth="1"/>
    <col min="2056" max="2301" width="11.453125" style="28"/>
    <col min="2302" max="2302" width="0.1796875" style="28" customWidth="1"/>
    <col min="2303" max="2303" width="2.54296875" style="28" customWidth="1"/>
    <col min="2304" max="2304" width="18.54296875" style="28" customWidth="1"/>
    <col min="2305" max="2305" width="1.453125" style="28" customWidth="1"/>
    <col min="2306" max="2306" width="58.81640625" style="28" customWidth="1"/>
    <col min="2307" max="2308" width="11.453125" style="28"/>
    <col min="2309" max="2309" width="2.1796875" style="28" customWidth="1"/>
    <col min="2310" max="2310" width="11.453125" style="28"/>
    <col min="2311" max="2311" width="9.54296875" style="28" customWidth="1"/>
    <col min="2312" max="2557" width="11.453125" style="28"/>
    <col min="2558" max="2558" width="0.1796875" style="28" customWidth="1"/>
    <col min="2559" max="2559" width="2.54296875" style="28" customWidth="1"/>
    <col min="2560" max="2560" width="18.54296875" style="28" customWidth="1"/>
    <col min="2561" max="2561" width="1.453125" style="28" customWidth="1"/>
    <col min="2562" max="2562" width="58.81640625" style="28" customWidth="1"/>
    <col min="2563" max="2564" width="11.453125" style="28"/>
    <col min="2565" max="2565" width="2.1796875" style="28" customWidth="1"/>
    <col min="2566" max="2566" width="11.453125" style="28"/>
    <col min="2567" max="2567" width="9.54296875" style="28" customWidth="1"/>
    <col min="2568" max="2813" width="11.453125" style="28"/>
    <col min="2814" max="2814" width="0.1796875" style="28" customWidth="1"/>
    <col min="2815" max="2815" width="2.54296875" style="28" customWidth="1"/>
    <col min="2816" max="2816" width="18.54296875" style="28" customWidth="1"/>
    <col min="2817" max="2817" width="1.453125" style="28" customWidth="1"/>
    <col min="2818" max="2818" width="58.81640625" style="28" customWidth="1"/>
    <col min="2819" max="2820" width="11.453125" style="28"/>
    <col min="2821" max="2821" width="2.1796875" style="28" customWidth="1"/>
    <col min="2822" max="2822" width="11.453125" style="28"/>
    <col min="2823" max="2823" width="9.54296875" style="28" customWidth="1"/>
    <col min="2824" max="3069" width="11.453125" style="28"/>
    <col min="3070" max="3070" width="0.1796875" style="28" customWidth="1"/>
    <col min="3071" max="3071" width="2.54296875" style="28" customWidth="1"/>
    <col min="3072" max="3072" width="18.54296875" style="28" customWidth="1"/>
    <col min="3073" max="3073" width="1.453125" style="28" customWidth="1"/>
    <col min="3074" max="3074" width="58.81640625" style="28" customWidth="1"/>
    <col min="3075" max="3076" width="11.453125" style="28"/>
    <col min="3077" max="3077" width="2.1796875" style="28" customWidth="1"/>
    <col min="3078" max="3078" width="11.453125" style="28"/>
    <col min="3079" max="3079" width="9.54296875" style="28" customWidth="1"/>
    <col min="3080" max="3325" width="11.453125" style="28"/>
    <col min="3326" max="3326" width="0.1796875" style="28" customWidth="1"/>
    <col min="3327" max="3327" width="2.54296875" style="28" customWidth="1"/>
    <col min="3328" max="3328" width="18.54296875" style="28" customWidth="1"/>
    <col min="3329" max="3329" width="1.453125" style="28" customWidth="1"/>
    <col min="3330" max="3330" width="58.81640625" style="28" customWidth="1"/>
    <col min="3331" max="3332" width="11.453125" style="28"/>
    <col min="3333" max="3333" width="2.1796875" style="28" customWidth="1"/>
    <col min="3334" max="3334" width="11.453125" style="28"/>
    <col min="3335" max="3335" width="9.54296875" style="28" customWidth="1"/>
    <col min="3336" max="3581" width="11.453125" style="28"/>
    <col min="3582" max="3582" width="0.1796875" style="28" customWidth="1"/>
    <col min="3583" max="3583" width="2.54296875" style="28" customWidth="1"/>
    <col min="3584" max="3584" width="18.54296875" style="28" customWidth="1"/>
    <col min="3585" max="3585" width="1.453125" style="28" customWidth="1"/>
    <col min="3586" max="3586" width="58.81640625" style="28" customWidth="1"/>
    <col min="3587" max="3588" width="11.453125" style="28"/>
    <col min="3589" max="3589" width="2.1796875" style="28" customWidth="1"/>
    <col min="3590" max="3590" width="11.453125" style="28"/>
    <col min="3591" max="3591" width="9.54296875" style="28" customWidth="1"/>
    <col min="3592" max="3837" width="11.453125" style="28"/>
    <col min="3838" max="3838" width="0.1796875" style="28" customWidth="1"/>
    <col min="3839" max="3839" width="2.54296875" style="28" customWidth="1"/>
    <col min="3840" max="3840" width="18.54296875" style="28" customWidth="1"/>
    <col min="3841" max="3841" width="1.453125" style="28" customWidth="1"/>
    <col min="3842" max="3842" width="58.81640625" style="28" customWidth="1"/>
    <col min="3843" max="3844" width="11.453125" style="28"/>
    <col min="3845" max="3845" width="2.1796875" style="28" customWidth="1"/>
    <col min="3846" max="3846" width="11.453125" style="28"/>
    <col min="3847" max="3847" width="9.54296875" style="28" customWidth="1"/>
    <col min="3848" max="4093" width="11.453125" style="28"/>
    <col min="4094" max="4094" width="0.1796875" style="28" customWidth="1"/>
    <col min="4095" max="4095" width="2.54296875" style="28" customWidth="1"/>
    <col min="4096" max="4096" width="18.54296875" style="28" customWidth="1"/>
    <col min="4097" max="4097" width="1.453125" style="28" customWidth="1"/>
    <col min="4098" max="4098" width="58.81640625" style="28" customWidth="1"/>
    <col min="4099" max="4100" width="11.453125" style="28"/>
    <col min="4101" max="4101" width="2.1796875" style="28" customWidth="1"/>
    <col min="4102" max="4102" width="11.453125" style="28"/>
    <col min="4103" max="4103" width="9.54296875" style="28" customWidth="1"/>
    <col min="4104" max="4349" width="11.453125" style="28"/>
    <col min="4350" max="4350" width="0.1796875" style="28" customWidth="1"/>
    <col min="4351" max="4351" width="2.54296875" style="28" customWidth="1"/>
    <col min="4352" max="4352" width="18.54296875" style="28" customWidth="1"/>
    <col min="4353" max="4353" width="1.453125" style="28" customWidth="1"/>
    <col min="4354" max="4354" width="58.81640625" style="28" customWidth="1"/>
    <col min="4355" max="4356" width="11.453125" style="28"/>
    <col min="4357" max="4357" width="2.1796875" style="28" customWidth="1"/>
    <col min="4358" max="4358" width="11.453125" style="28"/>
    <col min="4359" max="4359" width="9.54296875" style="28" customWidth="1"/>
    <col min="4360" max="4605" width="11.453125" style="28"/>
    <col min="4606" max="4606" width="0.1796875" style="28" customWidth="1"/>
    <col min="4607" max="4607" width="2.54296875" style="28" customWidth="1"/>
    <col min="4608" max="4608" width="18.54296875" style="28" customWidth="1"/>
    <col min="4609" max="4609" width="1.453125" style="28" customWidth="1"/>
    <col min="4610" max="4610" width="58.81640625" style="28" customWidth="1"/>
    <col min="4611" max="4612" width="11.453125" style="28"/>
    <col min="4613" max="4613" width="2.1796875" style="28" customWidth="1"/>
    <col min="4614" max="4614" width="11.453125" style="28"/>
    <col min="4615" max="4615" width="9.54296875" style="28" customWidth="1"/>
    <col min="4616" max="4861" width="11.453125" style="28"/>
    <col min="4862" max="4862" width="0.1796875" style="28" customWidth="1"/>
    <col min="4863" max="4863" width="2.54296875" style="28" customWidth="1"/>
    <col min="4864" max="4864" width="18.54296875" style="28" customWidth="1"/>
    <col min="4865" max="4865" width="1.453125" style="28" customWidth="1"/>
    <col min="4866" max="4866" width="58.81640625" style="28" customWidth="1"/>
    <col min="4867" max="4868" width="11.453125" style="28"/>
    <col min="4869" max="4869" width="2.1796875" style="28" customWidth="1"/>
    <col min="4870" max="4870" width="11.453125" style="28"/>
    <col min="4871" max="4871" width="9.54296875" style="28" customWidth="1"/>
    <col min="4872" max="5117" width="11.453125" style="28"/>
    <col min="5118" max="5118" width="0.1796875" style="28" customWidth="1"/>
    <col min="5119" max="5119" width="2.54296875" style="28" customWidth="1"/>
    <col min="5120" max="5120" width="18.54296875" style="28" customWidth="1"/>
    <col min="5121" max="5121" width="1.453125" style="28" customWidth="1"/>
    <col min="5122" max="5122" width="58.81640625" style="28" customWidth="1"/>
    <col min="5123" max="5124" width="11.453125" style="28"/>
    <col min="5125" max="5125" width="2.1796875" style="28" customWidth="1"/>
    <col min="5126" max="5126" width="11.453125" style="28"/>
    <col min="5127" max="5127" width="9.54296875" style="28" customWidth="1"/>
    <col min="5128" max="5373" width="11.453125" style="28"/>
    <col min="5374" max="5374" width="0.1796875" style="28" customWidth="1"/>
    <col min="5375" max="5375" width="2.54296875" style="28" customWidth="1"/>
    <col min="5376" max="5376" width="18.54296875" style="28" customWidth="1"/>
    <col min="5377" max="5377" width="1.453125" style="28" customWidth="1"/>
    <col min="5378" max="5378" width="58.81640625" style="28" customWidth="1"/>
    <col min="5379" max="5380" width="11.453125" style="28"/>
    <col min="5381" max="5381" width="2.1796875" style="28" customWidth="1"/>
    <col min="5382" max="5382" width="11.453125" style="28"/>
    <col min="5383" max="5383" width="9.54296875" style="28" customWidth="1"/>
    <col min="5384" max="5629" width="11.453125" style="28"/>
    <col min="5630" max="5630" width="0.1796875" style="28" customWidth="1"/>
    <col min="5631" max="5631" width="2.54296875" style="28" customWidth="1"/>
    <col min="5632" max="5632" width="18.54296875" style="28" customWidth="1"/>
    <col min="5633" max="5633" width="1.453125" style="28" customWidth="1"/>
    <col min="5634" max="5634" width="58.81640625" style="28" customWidth="1"/>
    <col min="5635" max="5636" width="11.453125" style="28"/>
    <col min="5637" max="5637" width="2.1796875" style="28" customWidth="1"/>
    <col min="5638" max="5638" width="11.453125" style="28"/>
    <col min="5639" max="5639" width="9.54296875" style="28" customWidth="1"/>
    <col min="5640" max="5885" width="11.453125" style="28"/>
    <col min="5886" max="5886" width="0.1796875" style="28" customWidth="1"/>
    <col min="5887" max="5887" width="2.54296875" style="28" customWidth="1"/>
    <col min="5888" max="5888" width="18.54296875" style="28" customWidth="1"/>
    <col min="5889" max="5889" width="1.453125" style="28" customWidth="1"/>
    <col min="5890" max="5890" width="58.81640625" style="28" customWidth="1"/>
    <col min="5891" max="5892" width="11.453125" style="28"/>
    <col min="5893" max="5893" width="2.1796875" style="28" customWidth="1"/>
    <col min="5894" max="5894" width="11.453125" style="28"/>
    <col min="5895" max="5895" width="9.54296875" style="28" customWidth="1"/>
    <col min="5896" max="6141" width="11.453125" style="28"/>
    <col min="6142" max="6142" width="0.1796875" style="28" customWidth="1"/>
    <col min="6143" max="6143" width="2.54296875" style="28" customWidth="1"/>
    <col min="6144" max="6144" width="18.54296875" style="28" customWidth="1"/>
    <col min="6145" max="6145" width="1.453125" style="28" customWidth="1"/>
    <col min="6146" max="6146" width="58.81640625" style="28" customWidth="1"/>
    <col min="6147" max="6148" width="11.453125" style="28"/>
    <col min="6149" max="6149" width="2.1796875" style="28" customWidth="1"/>
    <col min="6150" max="6150" width="11.453125" style="28"/>
    <col min="6151" max="6151" width="9.54296875" style="28" customWidth="1"/>
    <col min="6152" max="6397" width="11.453125" style="28"/>
    <col min="6398" max="6398" width="0.1796875" style="28" customWidth="1"/>
    <col min="6399" max="6399" width="2.54296875" style="28" customWidth="1"/>
    <col min="6400" max="6400" width="18.54296875" style="28" customWidth="1"/>
    <col min="6401" max="6401" width="1.453125" style="28" customWidth="1"/>
    <col min="6402" max="6402" width="58.81640625" style="28" customWidth="1"/>
    <col min="6403" max="6404" width="11.453125" style="28"/>
    <col min="6405" max="6405" width="2.1796875" style="28" customWidth="1"/>
    <col min="6406" max="6406" width="11.453125" style="28"/>
    <col min="6407" max="6407" width="9.54296875" style="28" customWidth="1"/>
    <col min="6408" max="6653" width="11.453125" style="28"/>
    <col min="6654" max="6654" width="0.1796875" style="28" customWidth="1"/>
    <col min="6655" max="6655" width="2.54296875" style="28" customWidth="1"/>
    <col min="6656" max="6656" width="18.54296875" style="28" customWidth="1"/>
    <col min="6657" max="6657" width="1.453125" style="28" customWidth="1"/>
    <col min="6658" max="6658" width="58.81640625" style="28" customWidth="1"/>
    <col min="6659" max="6660" width="11.453125" style="28"/>
    <col min="6661" max="6661" width="2.1796875" style="28" customWidth="1"/>
    <col min="6662" max="6662" width="11.453125" style="28"/>
    <col min="6663" max="6663" width="9.54296875" style="28" customWidth="1"/>
    <col min="6664" max="6909" width="11.453125" style="28"/>
    <col min="6910" max="6910" width="0.1796875" style="28" customWidth="1"/>
    <col min="6911" max="6911" width="2.54296875" style="28" customWidth="1"/>
    <col min="6912" max="6912" width="18.54296875" style="28" customWidth="1"/>
    <col min="6913" max="6913" width="1.453125" style="28" customWidth="1"/>
    <col min="6914" max="6914" width="58.81640625" style="28" customWidth="1"/>
    <col min="6915" max="6916" width="11.453125" style="28"/>
    <col min="6917" max="6917" width="2.1796875" style="28" customWidth="1"/>
    <col min="6918" max="6918" width="11.453125" style="28"/>
    <col min="6919" max="6919" width="9.54296875" style="28" customWidth="1"/>
    <col min="6920" max="7165" width="11.453125" style="28"/>
    <col min="7166" max="7166" width="0.1796875" style="28" customWidth="1"/>
    <col min="7167" max="7167" width="2.54296875" style="28" customWidth="1"/>
    <col min="7168" max="7168" width="18.54296875" style="28" customWidth="1"/>
    <col min="7169" max="7169" width="1.453125" style="28" customWidth="1"/>
    <col min="7170" max="7170" width="58.81640625" style="28" customWidth="1"/>
    <col min="7171" max="7172" width="11.453125" style="28"/>
    <col min="7173" max="7173" width="2.1796875" style="28" customWidth="1"/>
    <col min="7174" max="7174" width="11.453125" style="28"/>
    <col min="7175" max="7175" width="9.54296875" style="28" customWidth="1"/>
    <col min="7176" max="7421" width="11.453125" style="28"/>
    <col min="7422" max="7422" width="0.1796875" style="28" customWidth="1"/>
    <col min="7423" max="7423" width="2.54296875" style="28" customWidth="1"/>
    <col min="7424" max="7424" width="18.54296875" style="28" customWidth="1"/>
    <col min="7425" max="7425" width="1.453125" style="28" customWidth="1"/>
    <col min="7426" max="7426" width="58.81640625" style="28" customWidth="1"/>
    <col min="7427" max="7428" width="11.453125" style="28"/>
    <col min="7429" max="7429" width="2.1796875" style="28" customWidth="1"/>
    <col min="7430" max="7430" width="11.453125" style="28"/>
    <col min="7431" max="7431" width="9.54296875" style="28" customWidth="1"/>
    <col min="7432" max="7677" width="11.453125" style="28"/>
    <col min="7678" max="7678" width="0.1796875" style="28" customWidth="1"/>
    <col min="7679" max="7679" width="2.54296875" style="28" customWidth="1"/>
    <col min="7680" max="7680" width="18.54296875" style="28" customWidth="1"/>
    <col min="7681" max="7681" width="1.453125" style="28" customWidth="1"/>
    <col min="7682" max="7682" width="58.81640625" style="28" customWidth="1"/>
    <col min="7683" max="7684" width="11.453125" style="28"/>
    <col min="7685" max="7685" width="2.1796875" style="28" customWidth="1"/>
    <col min="7686" max="7686" width="11.453125" style="28"/>
    <col min="7687" max="7687" width="9.54296875" style="28" customWidth="1"/>
    <col min="7688" max="7933" width="11.453125" style="28"/>
    <col min="7934" max="7934" width="0.1796875" style="28" customWidth="1"/>
    <col min="7935" max="7935" width="2.54296875" style="28" customWidth="1"/>
    <col min="7936" max="7936" width="18.54296875" style="28" customWidth="1"/>
    <col min="7937" max="7937" width="1.453125" style="28" customWidth="1"/>
    <col min="7938" max="7938" width="58.81640625" style="28" customWidth="1"/>
    <col min="7939" max="7940" width="11.453125" style="28"/>
    <col min="7941" max="7941" width="2.1796875" style="28" customWidth="1"/>
    <col min="7942" max="7942" width="11.453125" style="28"/>
    <col min="7943" max="7943" width="9.54296875" style="28" customWidth="1"/>
    <col min="7944" max="8189" width="11.453125" style="28"/>
    <col min="8190" max="8190" width="0.1796875" style="28" customWidth="1"/>
    <col min="8191" max="8191" width="2.54296875" style="28" customWidth="1"/>
    <col min="8192" max="8192" width="18.54296875" style="28" customWidth="1"/>
    <col min="8193" max="8193" width="1.453125" style="28" customWidth="1"/>
    <col min="8194" max="8194" width="58.81640625" style="28" customWidth="1"/>
    <col min="8195" max="8196" width="11.453125" style="28"/>
    <col min="8197" max="8197" width="2.1796875" style="28" customWidth="1"/>
    <col min="8198" max="8198" width="11.453125" style="28"/>
    <col min="8199" max="8199" width="9.54296875" style="28" customWidth="1"/>
    <col min="8200" max="8445" width="11.453125" style="28"/>
    <col min="8446" max="8446" width="0.1796875" style="28" customWidth="1"/>
    <col min="8447" max="8447" width="2.54296875" style="28" customWidth="1"/>
    <col min="8448" max="8448" width="18.54296875" style="28" customWidth="1"/>
    <col min="8449" max="8449" width="1.453125" style="28" customWidth="1"/>
    <col min="8450" max="8450" width="58.81640625" style="28" customWidth="1"/>
    <col min="8451" max="8452" width="11.453125" style="28"/>
    <col min="8453" max="8453" width="2.1796875" style="28" customWidth="1"/>
    <col min="8454" max="8454" width="11.453125" style="28"/>
    <col min="8455" max="8455" width="9.54296875" style="28" customWidth="1"/>
    <col min="8456" max="8701" width="11.453125" style="28"/>
    <col min="8702" max="8702" width="0.1796875" style="28" customWidth="1"/>
    <col min="8703" max="8703" width="2.54296875" style="28" customWidth="1"/>
    <col min="8704" max="8704" width="18.54296875" style="28" customWidth="1"/>
    <col min="8705" max="8705" width="1.453125" style="28" customWidth="1"/>
    <col min="8706" max="8706" width="58.81640625" style="28" customWidth="1"/>
    <col min="8707" max="8708" width="11.453125" style="28"/>
    <col min="8709" max="8709" width="2.1796875" style="28" customWidth="1"/>
    <col min="8710" max="8710" width="11.453125" style="28"/>
    <col min="8711" max="8711" width="9.54296875" style="28" customWidth="1"/>
    <col min="8712" max="8957" width="11.453125" style="28"/>
    <col min="8958" max="8958" width="0.1796875" style="28" customWidth="1"/>
    <col min="8959" max="8959" width="2.54296875" style="28" customWidth="1"/>
    <col min="8960" max="8960" width="18.54296875" style="28" customWidth="1"/>
    <col min="8961" max="8961" width="1.453125" style="28" customWidth="1"/>
    <col min="8962" max="8962" width="58.81640625" style="28" customWidth="1"/>
    <col min="8963" max="8964" width="11.453125" style="28"/>
    <col min="8965" max="8965" width="2.1796875" style="28" customWidth="1"/>
    <col min="8966" max="8966" width="11.453125" style="28"/>
    <col min="8967" max="8967" width="9.54296875" style="28" customWidth="1"/>
    <col min="8968" max="9213" width="11.453125" style="28"/>
    <col min="9214" max="9214" width="0.1796875" style="28" customWidth="1"/>
    <col min="9215" max="9215" width="2.54296875" style="28" customWidth="1"/>
    <col min="9216" max="9216" width="18.54296875" style="28" customWidth="1"/>
    <col min="9217" max="9217" width="1.453125" style="28" customWidth="1"/>
    <col min="9218" max="9218" width="58.81640625" style="28" customWidth="1"/>
    <col min="9219" max="9220" width="11.453125" style="28"/>
    <col min="9221" max="9221" width="2.1796875" style="28" customWidth="1"/>
    <col min="9222" max="9222" width="11.453125" style="28"/>
    <col min="9223" max="9223" width="9.54296875" style="28" customWidth="1"/>
    <col min="9224" max="9469" width="11.453125" style="28"/>
    <col min="9470" max="9470" width="0.1796875" style="28" customWidth="1"/>
    <col min="9471" max="9471" width="2.54296875" style="28" customWidth="1"/>
    <col min="9472" max="9472" width="18.54296875" style="28" customWidth="1"/>
    <col min="9473" max="9473" width="1.453125" style="28" customWidth="1"/>
    <col min="9474" max="9474" width="58.81640625" style="28" customWidth="1"/>
    <col min="9475" max="9476" width="11.453125" style="28"/>
    <col min="9477" max="9477" width="2.1796875" style="28" customWidth="1"/>
    <col min="9478" max="9478" width="11.453125" style="28"/>
    <col min="9479" max="9479" width="9.54296875" style="28" customWidth="1"/>
    <col min="9480" max="9725" width="11.453125" style="28"/>
    <col min="9726" max="9726" width="0.1796875" style="28" customWidth="1"/>
    <col min="9727" max="9727" width="2.54296875" style="28" customWidth="1"/>
    <col min="9728" max="9728" width="18.54296875" style="28" customWidth="1"/>
    <col min="9729" max="9729" width="1.453125" style="28" customWidth="1"/>
    <col min="9730" max="9730" width="58.81640625" style="28" customWidth="1"/>
    <col min="9731" max="9732" width="11.453125" style="28"/>
    <col min="9733" max="9733" width="2.1796875" style="28" customWidth="1"/>
    <col min="9734" max="9734" width="11.453125" style="28"/>
    <col min="9735" max="9735" width="9.54296875" style="28" customWidth="1"/>
    <col min="9736" max="9981" width="11.453125" style="28"/>
    <col min="9982" max="9982" width="0.1796875" style="28" customWidth="1"/>
    <col min="9983" max="9983" width="2.54296875" style="28" customWidth="1"/>
    <col min="9984" max="9984" width="18.54296875" style="28" customWidth="1"/>
    <col min="9985" max="9985" width="1.453125" style="28" customWidth="1"/>
    <col min="9986" max="9986" width="58.81640625" style="28" customWidth="1"/>
    <col min="9987" max="9988" width="11.453125" style="28"/>
    <col min="9989" max="9989" width="2.1796875" style="28" customWidth="1"/>
    <col min="9990" max="9990" width="11.453125" style="28"/>
    <col min="9991" max="9991" width="9.54296875" style="28" customWidth="1"/>
    <col min="9992" max="10237" width="11.453125" style="28"/>
    <col min="10238" max="10238" width="0.1796875" style="28" customWidth="1"/>
    <col min="10239" max="10239" width="2.54296875" style="28" customWidth="1"/>
    <col min="10240" max="10240" width="18.54296875" style="28" customWidth="1"/>
    <col min="10241" max="10241" width="1.453125" style="28" customWidth="1"/>
    <col min="10242" max="10242" width="58.81640625" style="28" customWidth="1"/>
    <col min="10243" max="10244" width="11.453125" style="28"/>
    <col min="10245" max="10245" width="2.1796875" style="28" customWidth="1"/>
    <col min="10246" max="10246" width="11.453125" style="28"/>
    <col min="10247" max="10247" width="9.54296875" style="28" customWidth="1"/>
    <col min="10248" max="10493" width="11.453125" style="28"/>
    <col min="10494" max="10494" width="0.1796875" style="28" customWidth="1"/>
    <col min="10495" max="10495" width="2.54296875" style="28" customWidth="1"/>
    <col min="10496" max="10496" width="18.54296875" style="28" customWidth="1"/>
    <col min="10497" max="10497" width="1.453125" style="28" customWidth="1"/>
    <col min="10498" max="10498" width="58.81640625" style="28" customWidth="1"/>
    <col min="10499" max="10500" width="11.453125" style="28"/>
    <col min="10501" max="10501" width="2.1796875" style="28" customWidth="1"/>
    <col min="10502" max="10502" width="11.453125" style="28"/>
    <col min="10503" max="10503" width="9.54296875" style="28" customWidth="1"/>
    <col min="10504" max="10749" width="11.453125" style="28"/>
    <col min="10750" max="10750" width="0.1796875" style="28" customWidth="1"/>
    <col min="10751" max="10751" width="2.54296875" style="28" customWidth="1"/>
    <col min="10752" max="10752" width="18.54296875" style="28" customWidth="1"/>
    <col min="10753" max="10753" width="1.453125" style="28" customWidth="1"/>
    <col min="10754" max="10754" width="58.81640625" style="28" customWidth="1"/>
    <col min="10755" max="10756" width="11.453125" style="28"/>
    <col min="10757" max="10757" width="2.1796875" style="28" customWidth="1"/>
    <col min="10758" max="10758" width="11.453125" style="28"/>
    <col min="10759" max="10759" width="9.54296875" style="28" customWidth="1"/>
    <col min="10760" max="11005" width="11.453125" style="28"/>
    <col min="11006" max="11006" width="0.1796875" style="28" customWidth="1"/>
    <col min="11007" max="11007" width="2.54296875" style="28" customWidth="1"/>
    <col min="11008" max="11008" width="18.54296875" style="28" customWidth="1"/>
    <col min="11009" max="11009" width="1.453125" style="28" customWidth="1"/>
    <col min="11010" max="11010" width="58.81640625" style="28" customWidth="1"/>
    <col min="11011" max="11012" width="11.453125" style="28"/>
    <col min="11013" max="11013" width="2.1796875" style="28" customWidth="1"/>
    <col min="11014" max="11014" width="11.453125" style="28"/>
    <col min="11015" max="11015" width="9.54296875" style="28" customWidth="1"/>
    <col min="11016" max="11261" width="11.453125" style="28"/>
    <col min="11262" max="11262" width="0.1796875" style="28" customWidth="1"/>
    <col min="11263" max="11263" width="2.54296875" style="28" customWidth="1"/>
    <col min="11264" max="11264" width="18.54296875" style="28" customWidth="1"/>
    <col min="11265" max="11265" width="1.453125" style="28" customWidth="1"/>
    <col min="11266" max="11266" width="58.81640625" style="28" customWidth="1"/>
    <col min="11267" max="11268" width="11.453125" style="28"/>
    <col min="11269" max="11269" width="2.1796875" style="28" customWidth="1"/>
    <col min="11270" max="11270" width="11.453125" style="28"/>
    <col min="11271" max="11271" width="9.54296875" style="28" customWidth="1"/>
    <col min="11272" max="11517" width="11.453125" style="28"/>
    <col min="11518" max="11518" width="0.1796875" style="28" customWidth="1"/>
    <col min="11519" max="11519" width="2.54296875" style="28" customWidth="1"/>
    <col min="11520" max="11520" width="18.54296875" style="28" customWidth="1"/>
    <col min="11521" max="11521" width="1.453125" style="28" customWidth="1"/>
    <col min="11522" max="11522" width="58.81640625" style="28" customWidth="1"/>
    <col min="11523" max="11524" width="11.453125" style="28"/>
    <col min="11525" max="11525" width="2.1796875" style="28" customWidth="1"/>
    <col min="11526" max="11526" width="11.453125" style="28"/>
    <col min="11527" max="11527" width="9.54296875" style="28" customWidth="1"/>
    <col min="11528" max="11773" width="11.453125" style="28"/>
    <col min="11774" max="11774" width="0.1796875" style="28" customWidth="1"/>
    <col min="11775" max="11775" width="2.54296875" style="28" customWidth="1"/>
    <col min="11776" max="11776" width="18.54296875" style="28" customWidth="1"/>
    <col min="11777" max="11777" width="1.453125" style="28" customWidth="1"/>
    <col min="11778" max="11778" width="58.81640625" style="28" customWidth="1"/>
    <col min="11779" max="11780" width="11.453125" style="28"/>
    <col min="11781" max="11781" width="2.1796875" style="28" customWidth="1"/>
    <col min="11782" max="11782" width="11.453125" style="28"/>
    <col min="11783" max="11783" width="9.54296875" style="28" customWidth="1"/>
    <col min="11784" max="12029" width="11.453125" style="28"/>
    <col min="12030" max="12030" width="0.1796875" style="28" customWidth="1"/>
    <col min="12031" max="12031" width="2.54296875" style="28" customWidth="1"/>
    <col min="12032" max="12032" width="18.54296875" style="28" customWidth="1"/>
    <col min="12033" max="12033" width="1.453125" style="28" customWidth="1"/>
    <col min="12034" max="12034" width="58.81640625" style="28" customWidth="1"/>
    <col min="12035" max="12036" width="11.453125" style="28"/>
    <col min="12037" max="12037" width="2.1796875" style="28" customWidth="1"/>
    <col min="12038" max="12038" width="11.453125" style="28"/>
    <col min="12039" max="12039" width="9.54296875" style="28" customWidth="1"/>
    <col min="12040" max="12285" width="11.453125" style="28"/>
    <col min="12286" max="12286" width="0.1796875" style="28" customWidth="1"/>
    <col min="12287" max="12287" width="2.54296875" style="28" customWidth="1"/>
    <col min="12288" max="12288" width="18.54296875" style="28" customWidth="1"/>
    <col min="12289" max="12289" width="1.453125" style="28" customWidth="1"/>
    <col min="12290" max="12290" width="58.81640625" style="28" customWidth="1"/>
    <col min="12291" max="12292" width="11.453125" style="28"/>
    <col min="12293" max="12293" width="2.1796875" style="28" customWidth="1"/>
    <col min="12294" max="12294" width="11.453125" style="28"/>
    <col min="12295" max="12295" width="9.54296875" style="28" customWidth="1"/>
    <col min="12296" max="12541" width="11.453125" style="28"/>
    <col min="12542" max="12542" width="0.1796875" style="28" customWidth="1"/>
    <col min="12543" max="12543" width="2.54296875" style="28" customWidth="1"/>
    <col min="12544" max="12544" width="18.54296875" style="28" customWidth="1"/>
    <col min="12545" max="12545" width="1.453125" style="28" customWidth="1"/>
    <col min="12546" max="12546" width="58.81640625" style="28" customWidth="1"/>
    <col min="12547" max="12548" width="11.453125" style="28"/>
    <col min="12549" max="12549" width="2.1796875" style="28" customWidth="1"/>
    <col min="12550" max="12550" width="11.453125" style="28"/>
    <col min="12551" max="12551" width="9.54296875" style="28" customWidth="1"/>
    <col min="12552" max="12797" width="11.453125" style="28"/>
    <col min="12798" max="12798" width="0.1796875" style="28" customWidth="1"/>
    <col min="12799" max="12799" width="2.54296875" style="28" customWidth="1"/>
    <col min="12800" max="12800" width="18.54296875" style="28" customWidth="1"/>
    <col min="12801" max="12801" width="1.453125" style="28" customWidth="1"/>
    <col min="12802" max="12802" width="58.81640625" style="28" customWidth="1"/>
    <col min="12803" max="12804" width="11.453125" style="28"/>
    <col min="12805" max="12805" width="2.1796875" style="28" customWidth="1"/>
    <col min="12806" max="12806" width="11.453125" style="28"/>
    <col min="12807" max="12807" width="9.54296875" style="28" customWidth="1"/>
    <col min="12808" max="13053" width="11.453125" style="28"/>
    <col min="13054" max="13054" width="0.1796875" style="28" customWidth="1"/>
    <col min="13055" max="13055" width="2.54296875" style="28" customWidth="1"/>
    <col min="13056" max="13056" width="18.54296875" style="28" customWidth="1"/>
    <col min="13057" max="13057" width="1.453125" style="28" customWidth="1"/>
    <col min="13058" max="13058" width="58.81640625" style="28" customWidth="1"/>
    <col min="13059" max="13060" width="11.453125" style="28"/>
    <col min="13061" max="13061" width="2.1796875" style="28" customWidth="1"/>
    <col min="13062" max="13062" width="11.453125" style="28"/>
    <col min="13063" max="13063" width="9.54296875" style="28" customWidth="1"/>
    <col min="13064" max="13309" width="11.453125" style="28"/>
    <col min="13310" max="13310" width="0.1796875" style="28" customWidth="1"/>
    <col min="13311" max="13311" width="2.54296875" style="28" customWidth="1"/>
    <col min="13312" max="13312" width="18.54296875" style="28" customWidth="1"/>
    <col min="13313" max="13313" width="1.453125" style="28" customWidth="1"/>
    <col min="13314" max="13314" width="58.81640625" style="28" customWidth="1"/>
    <col min="13315" max="13316" width="11.453125" style="28"/>
    <col min="13317" max="13317" width="2.1796875" style="28" customWidth="1"/>
    <col min="13318" max="13318" width="11.453125" style="28"/>
    <col min="13319" max="13319" width="9.54296875" style="28" customWidth="1"/>
    <col min="13320" max="13565" width="11.453125" style="28"/>
    <col min="13566" max="13566" width="0.1796875" style="28" customWidth="1"/>
    <col min="13567" max="13567" width="2.54296875" style="28" customWidth="1"/>
    <col min="13568" max="13568" width="18.54296875" style="28" customWidth="1"/>
    <col min="13569" max="13569" width="1.453125" style="28" customWidth="1"/>
    <col min="13570" max="13570" width="58.81640625" style="28" customWidth="1"/>
    <col min="13571" max="13572" width="11.453125" style="28"/>
    <col min="13573" max="13573" width="2.1796875" style="28" customWidth="1"/>
    <col min="13574" max="13574" width="11.453125" style="28"/>
    <col min="13575" max="13575" width="9.54296875" style="28" customWidth="1"/>
    <col min="13576" max="13821" width="11.453125" style="28"/>
    <col min="13822" max="13822" width="0.1796875" style="28" customWidth="1"/>
    <col min="13823" max="13823" width="2.54296875" style="28" customWidth="1"/>
    <col min="13824" max="13824" width="18.54296875" style="28" customWidth="1"/>
    <col min="13825" max="13825" width="1.453125" style="28" customWidth="1"/>
    <col min="13826" max="13826" width="58.81640625" style="28" customWidth="1"/>
    <col min="13827" max="13828" width="11.453125" style="28"/>
    <col min="13829" max="13829" width="2.1796875" style="28" customWidth="1"/>
    <col min="13830" max="13830" width="11.453125" style="28"/>
    <col min="13831" max="13831" width="9.54296875" style="28" customWidth="1"/>
    <col min="13832" max="14077" width="11.453125" style="28"/>
    <col min="14078" max="14078" width="0.1796875" style="28" customWidth="1"/>
    <col min="14079" max="14079" width="2.54296875" style="28" customWidth="1"/>
    <col min="14080" max="14080" width="18.54296875" style="28" customWidth="1"/>
    <col min="14081" max="14081" width="1.453125" style="28" customWidth="1"/>
    <col min="14082" max="14082" width="58.81640625" style="28" customWidth="1"/>
    <col min="14083" max="14084" width="11.453125" style="28"/>
    <col min="14085" max="14085" width="2.1796875" style="28" customWidth="1"/>
    <col min="14086" max="14086" width="11.453125" style="28"/>
    <col min="14087" max="14087" width="9.54296875" style="28" customWidth="1"/>
    <col min="14088" max="14333" width="11.453125" style="28"/>
    <col min="14334" max="14334" width="0.1796875" style="28" customWidth="1"/>
    <col min="14335" max="14335" width="2.54296875" style="28" customWidth="1"/>
    <col min="14336" max="14336" width="18.54296875" style="28" customWidth="1"/>
    <col min="14337" max="14337" width="1.453125" style="28" customWidth="1"/>
    <col min="14338" max="14338" width="58.81640625" style="28" customWidth="1"/>
    <col min="14339" max="14340" width="11.453125" style="28"/>
    <col min="14341" max="14341" width="2.1796875" style="28" customWidth="1"/>
    <col min="14342" max="14342" width="11.453125" style="28"/>
    <col min="14343" max="14343" width="9.54296875" style="28" customWidth="1"/>
    <col min="14344" max="14589" width="11.453125" style="28"/>
    <col min="14590" max="14590" width="0.1796875" style="28" customWidth="1"/>
    <col min="14591" max="14591" width="2.54296875" style="28" customWidth="1"/>
    <col min="14592" max="14592" width="18.54296875" style="28" customWidth="1"/>
    <col min="14593" max="14593" width="1.453125" style="28" customWidth="1"/>
    <col min="14594" max="14594" width="58.81640625" style="28" customWidth="1"/>
    <col min="14595" max="14596" width="11.453125" style="28"/>
    <col min="14597" max="14597" width="2.1796875" style="28" customWidth="1"/>
    <col min="14598" max="14598" width="11.453125" style="28"/>
    <col min="14599" max="14599" width="9.54296875" style="28" customWidth="1"/>
    <col min="14600" max="14845" width="11.453125" style="28"/>
    <col min="14846" max="14846" width="0.1796875" style="28" customWidth="1"/>
    <col min="14847" max="14847" width="2.54296875" style="28" customWidth="1"/>
    <col min="14848" max="14848" width="18.54296875" style="28" customWidth="1"/>
    <col min="14849" max="14849" width="1.453125" style="28" customWidth="1"/>
    <col min="14850" max="14850" width="58.81640625" style="28" customWidth="1"/>
    <col min="14851" max="14852" width="11.453125" style="28"/>
    <col min="14853" max="14853" width="2.1796875" style="28" customWidth="1"/>
    <col min="14854" max="14854" width="11.453125" style="28"/>
    <col min="14855" max="14855" width="9.54296875" style="28" customWidth="1"/>
    <col min="14856" max="15101" width="11.453125" style="28"/>
    <col min="15102" max="15102" width="0.1796875" style="28" customWidth="1"/>
    <col min="15103" max="15103" width="2.54296875" style="28" customWidth="1"/>
    <col min="15104" max="15104" width="18.54296875" style="28" customWidth="1"/>
    <col min="15105" max="15105" width="1.453125" style="28" customWidth="1"/>
    <col min="15106" max="15106" width="58.81640625" style="28" customWidth="1"/>
    <col min="15107" max="15108" width="11.453125" style="28"/>
    <col min="15109" max="15109" width="2.1796875" style="28" customWidth="1"/>
    <col min="15110" max="15110" width="11.453125" style="28"/>
    <col min="15111" max="15111" width="9.54296875" style="28" customWidth="1"/>
    <col min="15112" max="15357" width="11.453125" style="28"/>
    <col min="15358" max="15358" width="0.1796875" style="28" customWidth="1"/>
    <col min="15359" max="15359" width="2.54296875" style="28" customWidth="1"/>
    <col min="15360" max="15360" width="18.54296875" style="28" customWidth="1"/>
    <col min="15361" max="15361" width="1.453125" style="28" customWidth="1"/>
    <col min="15362" max="15362" width="58.81640625" style="28" customWidth="1"/>
    <col min="15363" max="15364" width="11.453125" style="28"/>
    <col min="15365" max="15365" width="2.1796875" style="28" customWidth="1"/>
    <col min="15366" max="15366" width="11.453125" style="28"/>
    <col min="15367" max="15367" width="9.54296875" style="28" customWidth="1"/>
    <col min="15368" max="15613" width="11.453125" style="28"/>
    <col min="15614" max="15614" width="0.1796875" style="28" customWidth="1"/>
    <col min="15615" max="15615" width="2.54296875" style="28" customWidth="1"/>
    <col min="15616" max="15616" width="18.54296875" style="28" customWidth="1"/>
    <col min="15617" max="15617" width="1.453125" style="28" customWidth="1"/>
    <col min="15618" max="15618" width="58.81640625" style="28" customWidth="1"/>
    <col min="15619" max="15620" width="11.453125" style="28"/>
    <col min="15621" max="15621" width="2.1796875" style="28" customWidth="1"/>
    <col min="15622" max="15622" width="11.453125" style="28"/>
    <col min="15623" max="15623" width="9.54296875" style="28" customWidth="1"/>
    <col min="15624" max="15869" width="11.453125" style="28"/>
    <col min="15870" max="15870" width="0.1796875" style="28" customWidth="1"/>
    <col min="15871" max="15871" width="2.54296875" style="28" customWidth="1"/>
    <col min="15872" max="15872" width="18.54296875" style="28" customWidth="1"/>
    <col min="15873" max="15873" width="1.453125" style="28" customWidth="1"/>
    <col min="15874" max="15874" width="58.81640625" style="28" customWidth="1"/>
    <col min="15875" max="15876" width="11.453125" style="28"/>
    <col min="15877" max="15877" width="2.1796875" style="28" customWidth="1"/>
    <col min="15878" max="15878" width="11.453125" style="28"/>
    <col min="15879" max="15879" width="9.54296875" style="28" customWidth="1"/>
    <col min="15880" max="16125" width="11.453125" style="28"/>
    <col min="16126" max="16126" width="0.1796875" style="28" customWidth="1"/>
    <col min="16127" max="16127" width="2.54296875" style="28" customWidth="1"/>
    <col min="16128" max="16128" width="18.54296875" style="28" customWidth="1"/>
    <col min="16129" max="16129" width="1.453125" style="28" customWidth="1"/>
    <col min="16130" max="16130" width="58.81640625" style="28" customWidth="1"/>
    <col min="16131" max="16132" width="11.453125" style="28"/>
    <col min="16133" max="16133" width="2.1796875" style="28" customWidth="1"/>
    <col min="16134" max="16134" width="11.453125" style="28"/>
    <col min="16135" max="16135" width="9.54296875" style="28" customWidth="1"/>
    <col min="16136" max="16384" width="11.453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Febrero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0" t="s">
        <v>100</v>
      </c>
      <c r="D7" s="37"/>
      <c r="E7" s="41"/>
    </row>
    <row r="8" spans="2:12" s="31" customFormat="1" ht="12.75" customHeight="1">
      <c r="B8" s="39"/>
      <c r="C8" s="260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60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3.424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60" t="s">
        <v>108</v>
      </c>
      <c r="E24" s="35"/>
      <c r="J24" s="31"/>
      <c r="K24" s="31"/>
    </row>
    <row r="25" spans="2:12">
      <c r="C25" s="260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/>
  </sheetViews>
  <sheetFormatPr baseColWidth="10" defaultRowHeight="14.5"/>
  <cols>
    <col min="1" max="1" width="0.1796875" style="47" customWidth="1"/>
    <col min="2" max="2" width="2.54296875" style="47" customWidth="1"/>
    <col min="3" max="3" width="23.54296875" style="47" customWidth="1"/>
    <col min="4" max="4" width="1.453125" style="47" customWidth="1"/>
    <col min="5" max="5" width="105.54296875" style="47" customWidth="1"/>
    <col min="6" max="6" width="10.54296875" style="47" customWidth="1"/>
    <col min="7" max="7" width="21" style="47" bestFit="1" customWidth="1"/>
    <col min="8" max="244" width="11.453125" style="47"/>
    <col min="245" max="245" width="0.1796875" style="47" customWidth="1"/>
    <col min="246" max="246" width="2.54296875" style="47" customWidth="1"/>
    <col min="247" max="247" width="18.54296875" style="47" customWidth="1"/>
    <col min="248" max="248" width="1.453125" style="47" customWidth="1"/>
    <col min="249" max="249" width="30.54296875" style="47" customWidth="1"/>
    <col min="250" max="254" width="10.54296875" style="47" customWidth="1"/>
    <col min="255" max="500" width="11.453125" style="47"/>
    <col min="501" max="501" width="0.1796875" style="47" customWidth="1"/>
    <col min="502" max="502" width="2.54296875" style="47" customWidth="1"/>
    <col min="503" max="503" width="18.54296875" style="47" customWidth="1"/>
    <col min="504" max="504" width="1.453125" style="47" customWidth="1"/>
    <col min="505" max="505" width="30.54296875" style="47" customWidth="1"/>
    <col min="506" max="510" width="10.54296875" style="47" customWidth="1"/>
    <col min="511" max="756" width="11.453125" style="47"/>
    <col min="757" max="757" width="0.1796875" style="47" customWidth="1"/>
    <col min="758" max="758" width="2.54296875" style="47" customWidth="1"/>
    <col min="759" max="759" width="18.54296875" style="47" customWidth="1"/>
    <col min="760" max="760" width="1.453125" style="47" customWidth="1"/>
    <col min="761" max="761" width="30.54296875" style="47" customWidth="1"/>
    <col min="762" max="766" width="10.54296875" style="47" customWidth="1"/>
    <col min="767" max="1012" width="11.453125" style="47"/>
    <col min="1013" max="1013" width="0.1796875" style="47" customWidth="1"/>
    <col min="1014" max="1014" width="2.54296875" style="47" customWidth="1"/>
    <col min="1015" max="1015" width="18.54296875" style="47" customWidth="1"/>
    <col min="1016" max="1016" width="1.453125" style="47" customWidth="1"/>
    <col min="1017" max="1017" width="30.54296875" style="47" customWidth="1"/>
    <col min="1018" max="1022" width="10.54296875" style="47" customWidth="1"/>
    <col min="1023" max="1268" width="11.453125" style="47"/>
    <col min="1269" max="1269" width="0.1796875" style="47" customWidth="1"/>
    <col min="1270" max="1270" width="2.54296875" style="47" customWidth="1"/>
    <col min="1271" max="1271" width="18.54296875" style="47" customWidth="1"/>
    <col min="1272" max="1272" width="1.453125" style="47" customWidth="1"/>
    <col min="1273" max="1273" width="30.54296875" style="47" customWidth="1"/>
    <col min="1274" max="1278" width="10.54296875" style="47" customWidth="1"/>
    <col min="1279" max="1524" width="11.453125" style="47"/>
    <col min="1525" max="1525" width="0.1796875" style="47" customWidth="1"/>
    <col min="1526" max="1526" width="2.54296875" style="47" customWidth="1"/>
    <col min="1527" max="1527" width="18.54296875" style="47" customWidth="1"/>
    <col min="1528" max="1528" width="1.453125" style="47" customWidth="1"/>
    <col min="1529" max="1529" width="30.54296875" style="47" customWidth="1"/>
    <col min="1530" max="1534" width="10.54296875" style="47" customWidth="1"/>
    <col min="1535" max="1780" width="11.453125" style="47"/>
    <col min="1781" max="1781" width="0.1796875" style="47" customWidth="1"/>
    <col min="1782" max="1782" width="2.54296875" style="47" customWidth="1"/>
    <col min="1783" max="1783" width="18.54296875" style="47" customWidth="1"/>
    <col min="1784" max="1784" width="1.453125" style="47" customWidth="1"/>
    <col min="1785" max="1785" width="30.54296875" style="47" customWidth="1"/>
    <col min="1786" max="1790" width="10.54296875" style="47" customWidth="1"/>
    <col min="1791" max="2036" width="11.453125" style="47"/>
    <col min="2037" max="2037" width="0.1796875" style="47" customWidth="1"/>
    <col min="2038" max="2038" width="2.54296875" style="47" customWidth="1"/>
    <col min="2039" max="2039" width="18.54296875" style="47" customWidth="1"/>
    <col min="2040" max="2040" width="1.453125" style="47" customWidth="1"/>
    <col min="2041" max="2041" width="30.54296875" style="47" customWidth="1"/>
    <col min="2042" max="2046" width="10.54296875" style="47" customWidth="1"/>
    <col min="2047" max="2292" width="11.453125" style="47"/>
    <col min="2293" max="2293" width="0.1796875" style="47" customWidth="1"/>
    <col min="2294" max="2294" width="2.54296875" style="47" customWidth="1"/>
    <col min="2295" max="2295" width="18.54296875" style="47" customWidth="1"/>
    <col min="2296" max="2296" width="1.453125" style="47" customWidth="1"/>
    <col min="2297" max="2297" width="30.54296875" style="47" customWidth="1"/>
    <col min="2298" max="2302" width="10.54296875" style="47" customWidth="1"/>
    <col min="2303" max="2548" width="11.453125" style="47"/>
    <col min="2549" max="2549" width="0.1796875" style="47" customWidth="1"/>
    <col min="2550" max="2550" width="2.54296875" style="47" customWidth="1"/>
    <col min="2551" max="2551" width="18.54296875" style="47" customWidth="1"/>
    <col min="2552" max="2552" width="1.453125" style="47" customWidth="1"/>
    <col min="2553" max="2553" width="30.54296875" style="47" customWidth="1"/>
    <col min="2554" max="2558" width="10.54296875" style="47" customWidth="1"/>
    <col min="2559" max="2804" width="11.453125" style="47"/>
    <col min="2805" max="2805" width="0.1796875" style="47" customWidth="1"/>
    <col min="2806" max="2806" width="2.54296875" style="47" customWidth="1"/>
    <col min="2807" max="2807" width="18.54296875" style="47" customWidth="1"/>
    <col min="2808" max="2808" width="1.453125" style="47" customWidth="1"/>
    <col min="2809" max="2809" width="30.54296875" style="47" customWidth="1"/>
    <col min="2810" max="2814" width="10.54296875" style="47" customWidth="1"/>
    <col min="2815" max="3060" width="11.453125" style="47"/>
    <col min="3061" max="3061" width="0.1796875" style="47" customWidth="1"/>
    <col min="3062" max="3062" width="2.54296875" style="47" customWidth="1"/>
    <col min="3063" max="3063" width="18.54296875" style="47" customWidth="1"/>
    <col min="3064" max="3064" width="1.453125" style="47" customWidth="1"/>
    <col min="3065" max="3065" width="30.54296875" style="47" customWidth="1"/>
    <col min="3066" max="3070" width="10.54296875" style="47" customWidth="1"/>
    <col min="3071" max="3316" width="11.453125" style="47"/>
    <col min="3317" max="3317" width="0.1796875" style="47" customWidth="1"/>
    <col min="3318" max="3318" width="2.54296875" style="47" customWidth="1"/>
    <col min="3319" max="3319" width="18.54296875" style="47" customWidth="1"/>
    <col min="3320" max="3320" width="1.453125" style="47" customWidth="1"/>
    <col min="3321" max="3321" width="30.54296875" style="47" customWidth="1"/>
    <col min="3322" max="3326" width="10.54296875" style="47" customWidth="1"/>
    <col min="3327" max="3572" width="11.453125" style="47"/>
    <col min="3573" max="3573" width="0.1796875" style="47" customWidth="1"/>
    <col min="3574" max="3574" width="2.54296875" style="47" customWidth="1"/>
    <col min="3575" max="3575" width="18.54296875" style="47" customWidth="1"/>
    <col min="3576" max="3576" width="1.453125" style="47" customWidth="1"/>
    <col min="3577" max="3577" width="30.54296875" style="47" customWidth="1"/>
    <col min="3578" max="3582" width="10.54296875" style="47" customWidth="1"/>
    <col min="3583" max="3828" width="11.453125" style="47"/>
    <col min="3829" max="3829" width="0.1796875" style="47" customWidth="1"/>
    <col min="3830" max="3830" width="2.54296875" style="47" customWidth="1"/>
    <col min="3831" max="3831" width="18.54296875" style="47" customWidth="1"/>
    <col min="3832" max="3832" width="1.453125" style="47" customWidth="1"/>
    <col min="3833" max="3833" width="30.54296875" style="47" customWidth="1"/>
    <col min="3834" max="3838" width="10.54296875" style="47" customWidth="1"/>
    <col min="3839" max="4084" width="11.453125" style="47"/>
    <col min="4085" max="4085" width="0.1796875" style="47" customWidth="1"/>
    <col min="4086" max="4086" width="2.54296875" style="47" customWidth="1"/>
    <col min="4087" max="4087" width="18.54296875" style="47" customWidth="1"/>
    <col min="4088" max="4088" width="1.453125" style="47" customWidth="1"/>
    <col min="4089" max="4089" width="30.54296875" style="47" customWidth="1"/>
    <col min="4090" max="4094" width="10.54296875" style="47" customWidth="1"/>
    <col min="4095" max="4340" width="11.453125" style="47"/>
    <col min="4341" max="4341" width="0.1796875" style="47" customWidth="1"/>
    <col min="4342" max="4342" width="2.54296875" style="47" customWidth="1"/>
    <col min="4343" max="4343" width="18.54296875" style="47" customWidth="1"/>
    <col min="4344" max="4344" width="1.453125" style="47" customWidth="1"/>
    <col min="4345" max="4345" width="30.54296875" style="47" customWidth="1"/>
    <col min="4346" max="4350" width="10.54296875" style="47" customWidth="1"/>
    <col min="4351" max="4596" width="11.453125" style="47"/>
    <col min="4597" max="4597" width="0.1796875" style="47" customWidth="1"/>
    <col min="4598" max="4598" width="2.54296875" style="47" customWidth="1"/>
    <col min="4599" max="4599" width="18.54296875" style="47" customWidth="1"/>
    <col min="4600" max="4600" width="1.453125" style="47" customWidth="1"/>
    <col min="4601" max="4601" width="30.54296875" style="47" customWidth="1"/>
    <col min="4602" max="4606" width="10.54296875" style="47" customWidth="1"/>
    <col min="4607" max="4852" width="11.453125" style="47"/>
    <col min="4853" max="4853" width="0.1796875" style="47" customWidth="1"/>
    <col min="4854" max="4854" width="2.54296875" style="47" customWidth="1"/>
    <col min="4855" max="4855" width="18.54296875" style="47" customWidth="1"/>
    <col min="4856" max="4856" width="1.453125" style="47" customWidth="1"/>
    <col min="4857" max="4857" width="30.54296875" style="47" customWidth="1"/>
    <col min="4858" max="4862" width="10.54296875" style="47" customWidth="1"/>
    <col min="4863" max="5108" width="11.453125" style="47"/>
    <col min="5109" max="5109" width="0.1796875" style="47" customWidth="1"/>
    <col min="5110" max="5110" width="2.54296875" style="47" customWidth="1"/>
    <col min="5111" max="5111" width="18.54296875" style="47" customWidth="1"/>
    <col min="5112" max="5112" width="1.453125" style="47" customWidth="1"/>
    <col min="5113" max="5113" width="30.54296875" style="47" customWidth="1"/>
    <col min="5114" max="5118" width="10.54296875" style="47" customWidth="1"/>
    <col min="5119" max="5364" width="11.453125" style="47"/>
    <col min="5365" max="5365" width="0.1796875" style="47" customWidth="1"/>
    <col min="5366" max="5366" width="2.54296875" style="47" customWidth="1"/>
    <col min="5367" max="5367" width="18.54296875" style="47" customWidth="1"/>
    <col min="5368" max="5368" width="1.453125" style="47" customWidth="1"/>
    <col min="5369" max="5369" width="30.54296875" style="47" customWidth="1"/>
    <col min="5370" max="5374" width="10.54296875" style="47" customWidth="1"/>
    <col min="5375" max="5620" width="11.453125" style="47"/>
    <col min="5621" max="5621" width="0.1796875" style="47" customWidth="1"/>
    <col min="5622" max="5622" width="2.54296875" style="47" customWidth="1"/>
    <col min="5623" max="5623" width="18.54296875" style="47" customWidth="1"/>
    <col min="5624" max="5624" width="1.453125" style="47" customWidth="1"/>
    <col min="5625" max="5625" width="30.54296875" style="47" customWidth="1"/>
    <col min="5626" max="5630" width="10.54296875" style="47" customWidth="1"/>
    <col min="5631" max="5876" width="11.453125" style="47"/>
    <col min="5877" max="5877" width="0.1796875" style="47" customWidth="1"/>
    <col min="5878" max="5878" width="2.54296875" style="47" customWidth="1"/>
    <col min="5879" max="5879" width="18.54296875" style="47" customWidth="1"/>
    <col min="5880" max="5880" width="1.453125" style="47" customWidth="1"/>
    <col min="5881" max="5881" width="30.54296875" style="47" customWidth="1"/>
    <col min="5882" max="5886" width="10.54296875" style="47" customWidth="1"/>
    <col min="5887" max="6132" width="11.453125" style="47"/>
    <col min="6133" max="6133" width="0.1796875" style="47" customWidth="1"/>
    <col min="6134" max="6134" width="2.54296875" style="47" customWidth="1"/>
    <col min="6135" max="6135" width="18.54296875" style="47" customWidth="1"/>
    <col min="6136" max="6136" width="1.453125" style="47" customWidth="1"/>
    <col min="6137" max="6137" width="30.54296875" style="47" customWidth="1"/>
    <col min="6138" max="6142" width="10.54296875" style="47" customWidth="1"/>
    <col min="6143" max="6388" width="11.453125" style="47"/>
    <col min="6389" max="6389" width="0.1796875" style="47" customWidth="1"/>
    <col min="6390" max="6390" width="2.54296875" style="47" customWidth="1"/>
    <col min="6391" max="6391" width="18.54296875" style="47" customWidth="1"/>
    <col min="6392" max="6392" width="1.453125" style="47" customWidth="1"/>
    <col min="6393" max="6393" width="30.54296875" style="47" customWidth="1"/>
    <col min="6394" max="6398" width="10.54296875" style="47" customWidth="1"/>
    <col min="6399" max="6644" width="11.453125" style="47"/>
    <col min="6645" max="6645" width="0.1796875" style="47" customWidth="1"/>
    <col min="6646" max="6646" width="2.54296875" style="47" customWidth="1"/>
    <col min="6647" max="6647" width="18.54296875" style="47" customWidth="1"/>
    <col min="6648" max="6648" width="1.453125" style="47" customWidth="1"/>
    <col min="6649" max="6649" width="30.54296875" style="47" customWidth="1"/>
    <col min="6650" max="6654" width="10.54296875" style="47" customWidth="1"/>
    <col min="6655" max="6900" width="11.453125" style="47"/>
    <col min="6901" max="6901" width="0.1796875" style="47" customWidth="1"/>
    <col min="6902" max="6902" width="2.54296875" style="47" customWidth="1"/>
    <col min="6903" max="6903" width="18.54296875" style="47" customWidth="1"/>
    <col min="6904" max="6904" width="1.453125" style="47" customWidth="1"/>
    <col min="6905" max="6905" width="30.54296875" style="47" customWidth="1"/>
    <col min="6906" max="6910" width="10.54296875" style="47" customWidth="1"/>
    <col min="6911" max="7156" width="11.453125" style="47"/>
    <col min="7157" max="7157" width="0.1796875" style="47" customWidth="1"/>
    <col min="7158" max="7158" width="2.54296875" style="47" customWidth="1"/>
    <col min="7159" max="7159" width="18.54296875" style="47" customWidth="1"/>
    <col min="7160" max="7160" width="1.453125" style="47" customWidth="1"/>
    <col min="7161" max="7161" width="30.54296875" style="47" customWidth="1"/>
    <col min="7162" max="7166" width="10.54296875" style="47" customWidth="1"/>
    <col min="7167" max="7412" width="11.453125" style="47"/>
    <col min="7413" max="7413" width="0.1796875" style="47" customWidth="1"/>
    <col min="7414" max="7414" width="2.54296875" style="47" customWidth="1"/>
    <col min="7415" max="7415" width="18.54296875" style="47" customWidth="1"/>
    <col min="7416" max="7416" width="1.453125" style="47" customWidth="1"/>
    <col min="7417" max="7417" width="30.54296875" style="47" customWidth="1"/>
    <col min="7418" max="7422" width="10.54296875" style="47" customWidth="1"/>
    <col min="7423" max="7668" width="11.453125" style="47"/>
    <col min="7669" max="7669" width="0.1796875" style="47" customWidth="1"/>
    <col min="7670" max="7670" width="2.54296875" style="47" customWidth="1"/>
    <col min="7671" max="7671" width="18.54296875" style="47" customWidth="1"/>
    <col min="7672" max="7672" width="1.453125" style="47" customWidth="1"/>
    <col min="7673" max="7673" width="30.54296875" style="47" customWidth="1"/>
    <col min="7674" max="7678" width="10.54296875" style="47" customWidth="1"/>
    <col min="7679" max="7924" width="11.453125" style="47"/>
    <col min="7925" max="7925" width="0.1796875" style="47" customWidth="1"/>
    <col min="7926" max="7926" width="2.54296875" style="47" customWidth="1"/>
    <col min="7927" max="7927" width="18.54296875" style="47" customWidth="1"/>
    <col min="7928" max="7928" width="1.453125" style="47" customWidth="1"/>
    <col min="7929" max="7929" width="30.54296875" style="47" customWidth="1"/>
    <col min="7930" max="7934" width="10.54296875" style="47" customWidth="1"/>
    <col min="7935" max="8180" width="11.453125" style="47"/>
    <col min="8181" max="8181" width="0.1796875" style="47" customWidth="1"/>
    <col min="8182" max="8182" width="2.54296875" style="47" customWidth="1"/>
    <col min="8183" max="8183" width="18.54296875" style="47" customWidth="1"/>
    <col min="8184" max="8184" width="1.453125" style="47" customWidth="1"/>
    <col min="8185" max="8185" width="30.54296875" style="47" customWidth="1"/>
    <col min="8186" max="8190" width="10.54296875" style="47" customWidth="1"/>
    <col min="8191" max="8436" width="11.453125" style="47"/>
    <col min="8437" max="8437" width="0.1796875" style="47" customWidth="1"/>
    <col min="8438" max="8438" width="2.54296875" style="47" customWidth="1"/>
    <col min="8439" max="8439" width="18.54296875" style="47" customWidth="1"/>
    <col min="8440" max="8440" width="1.453125" style="47" customWidth="1"/>
    <col min="8441" max="8441" width="30.54296875" style="47" customWidth="1"/>
    <col min="8442" max="8446" width="10.54296875" style="47" customWidth="1"/>
    <col min="8447" max="8692" width="11.453125" style="47"/>
    <col min="8693" max="8693" width="0.1796875" style="47" customWidth="1"/>
    <col min="8694" max="8694" width="2.54296875" style="47" customWidth="1"/>
    <col min="8695" max="8695" width="18.54296875" style="47" customWidth="1"/>
    <col min="8696" max="8696" width="1.453125" style="47" customWidth="1"/>
    <col min="8697" max="8697" width="30.54296875" style="47" customWidth="1"/>
    <col min="8698" max="8702" width="10.54296875" style="47" customWidth="1"/>
    <col min="8703" max="8948" width="11.453125" style="47"/>
    <col min="8949" max="8949" width="0.1796875" style="47" customWidth="1"/>
    <col min="8950" max="8950" width="2.54296875" style="47" customWidth="1"/>
    <col min="8951" max="8951" width="18.54296875" style="47" customWidth="1"/>
    <col min="8952" max="8952" width="1.453125" style="47" customWidth="1"/>
    <col min="8953" max="8953" width="30.54296875" style="47" customWidth="1"/>
    <col min="8954" max="8958" width="10.54296875" style="47" customWidth="1"/>
    <col min="8959" max="9204" width="11.453125" style="47"/>
    <col min="9205" max="9205" width="0.1796875" style="47" customWidth="1"/>
    <col min="9206" max="9206" width="2.54296875" style="47" customWidth="1"/>
    <col min="9207" max="9207" width="18.54296875" style="47" customWidth="1"/>
    <col min="9208" max="9208" width="1.453125" style="47" customWidth="1"/>
    <col min="9209" max="9209" width="30.54296875" style="47" customWidth="1"/>
    <col min="9210" max="9214" width="10.54296875" style="47" customWidth="1"/>
    <col min="9215" max="9460" width="11.453125" style="47"/>
    <col min="9461" max="9461" width="0.1796875" style="47" customWidth="1"/>
    <col min="9462" max="9462" width="2.54296875" style="47" customWidth="1"/>
    <col min="9463" max="9463" width="18.54296875" style="47" customWidth="1"/>
    <col min="9464" max="9464" width="1.453125" style="47" customWidth="1"/>
    <col min="9465" max="9465" width="30.54296875" style="47" customWidth="1"/>
    <col min="9466" max="9470" width="10.54296875" style="47" customWidth="1"/>
    <col min="9471" max="9716" width="11.453125" style="47"/>
    <col min="9717" max="9717" width="0.1796875" style="47" customWidth="1"/>
    <col min="9718" max="9718" width="2.54296875" style="47" customWidth="1"/>
    <col min="9719" max="9719" width="18.54296875" style="47" customWidth="1"/>
    <col min="9720" max="9720" width="1.453125" style="47" customWidth="1"/>
    <col min="9721" max="9721" width="30.54296875" style="47" customWidth="1"/>
    <col min="9722" max="9726" width="10.54296875" style="47" customWidth="1"/>
    <col min="9727" max="9972" width="11.453125" style="47"/>
    <col min="9973" max="9973" width="0.1796875" style="47" customWidth="1"/>
    <col min="9974" max="9974" width="2.54296875" style="47" customWidth="1"/>
    <col min="9975" max="9975" width="18.54296875" style="47" customWidth="1"/>
    <col min="9976" max="9976" width="1.453125" style="47" customWidth="1"/>
    <col min="9977" max="9977" width="30.54296875" style="47" customWidth="1"/>
    <col min="9978" max="9982" width="10.54296875" style="47" customWidth="1"/>
    <col min="9983" max="10228" width="11.453125" style="47"/>
    <col min="10229" max="10229" width="0.1796875" style="47" customWidth="1"/>
    <col min="10230" max="10230" width="2.54296875" style="47" customWidth="1"/>
    <col min="10231" max="10231" width="18.54296875" style="47" customWidth="1"/>
    <col min="10232" max="10232" width="1.453125" style="47" customWidth="1"/>
    <col min="10233" max="10233" width="30.54296875" style="47" customWidth="1"/>
    <col min="10234" max="10238" width="10.54296875" style="47" customWidth="1"/>
    <col min="10239" max="10484" width="11.453125" style="47"/>
    <col min="10485" max="10485" width="0.1796875" style="47" customWidth="1"/>
    <col min="10486" max="10486" width="2.54296875" style="47" customWidth="1"/>
    <col min="10487" max="10487" width="18.54296875" style="47" customWidth="1"/>
    <col min="10488" max="10488" width="1.453125" style="47" customWidth="1"/>
    <col min="10489" max="10489" width="30.54296875" style="47" customWidth="1"/>
    <col min="10490" max="10494" width="10.54296875" style="47" customWidth="1"/>
    <col min="10495" max="10740" width="11.453125" style="47"/>
    <col min="10741" max="10741" width="0.1796875" style="47" customWidth="1"/>
    <col min="10742" max="10742" width="2.54296875" style="47" customWidth="1"/>
    <col min="10743" max="10743" width="18.54296875" style="47" customWidth="1"/>
    <col min="10744" max="10744" width="1.453125" style="47" customWidth="1"/>
    <col min="10745" max="10745" width="30.54296875" style="47" customWidth="1"/>
    <col min="10746" max="10750" width="10.54296875" style="47" customWidth="1"/>
    <col min="10751" max="10996" width="11.453125" style="47"/>
    <col min="10997" max="10997" width="0.1796875" style="47" customWidth="1"/>
    <col min="10998" max="10998" width="2.54296875" style="47" customWidth="1"/>
    <col min="10999" max="10999" width="18.54296875" style="47" customWidth="1"/>
    <col min="11000" max="11000" width="1.453125" style="47" customWidth="1"/>
    <col min="11001" max="11001" width="30.54296875" style="47" customWidth="1"/>
    <col min="11002" max="11006" width="10.54296875" style="47" customWidth="1"/>
    <col min="11007" max="11252" width="11.453125" style="47"/>
    <col min="11253" max="11253" width="0.1796875" style="47" customWidth="1"/>
    <col min="11254" max="11254" width="2.54296875" style="47" customWidth="1"/>
    <col min="11255" max="11255" width="18.54296875" style="47" customWidth="1"/>
    <col min="11256" max="11256" width="1.453125" style="47" customWidth="1"/>
    <col min="11257" max="11257" width="30.54296875" style="47" customWidth="1"/>
    <col min="11258" max="11262" width="10.54296875" style="47" customWidth="1"/>
    <col min="11263" max="11508" width="11.453125" style="47"/>
    <col min="11509" max="11509" width="0.1796875" style="47" customWidth="1"/>
    <col min="11510" max="11510" width="2.54296875" style="47" customWidth="1"/>
    <col min="11511" max="11511" width="18.54296875" style="47" customWidth="1"/>
    <col min="11512" max="11512" width="1.453125" style="47" customWidth="1"/>
    <col min="11513" max="11513" width="30.54296875" style="47" customWidth="1"/>
    <col min="11514" max="11518" width="10.54296875" style="47" customWidth="1"/>
    <col min="11519" max="11764" width="11.453125" style="47"/>
    <col min="11765" max="11765" width="0.1796875" style="47" customWidth="1"/>
    <col min="11766" max="11766" width="2.54296875" style="47" customWidth="1"/>
    <col min="11767" max="11767" width="18.54296875" style="47" customWidth="1"/>
    <col min="11768" max="11768" width="1.453125" style="47" customWidth="1"/>
    <col min="11769" max="11769" width="30.54296875" style="47" customWidth="1"/>
    <col min="11770" max="11774" width="10.54296875" style="47" customWidth="1"/>
    <col min="11775" max="12020" width="11.453125" style="47"/>
    <col min="12021" max="12021" width="0.1796875" style="47" customWidth="1"/>
    <col min="12022" max="12022" width="2.54296875" style="47" customWidth="1"/>
    <col min="12023" max="12023" width="18.54296875" style="47" customWidth="1"/>
    <col min="12024" max="12024" width="1.453125" style="47" customWidth="1"/>
    <col min="12025" max="12025" width="30.54296875" style="47" customWidth="1"/>
    <col min="12026" max="12030" width="10.54296875" style="47" customWidth="1"/>
    <col min="12031" max="12276" width="11.453125" style="47"/>
    <col min="12277" max="12277" width="0.1796875" style="47" customWidth="1"/>
    <col min="12278" max="12278" width="2.54296875" style="47" customWidth="1"/>
    <col min="12279" max="12279" width="18.54296875" style="47" customWidth="1"/>
    <col min="12280" max="12280" width="1.453125" style="47" customWidth="1"/>
    <col min="12281" max="12281" width="30.54296875" style="47" customWidth="1"/>
    <col min="12282" max="12286" width="10.54296875" style="47" customWidth="1"/>
    <col min="12287" max="12532" width="11.453125" style="47"/>
    <col min="12533" max="12533" width="0.1796875" style="47" customWidth="1"/>
    <col min="12534" max="12534" width="2.54296875" style="47" customWidth="1"/>
    <col min="12535" max="12535" width="18.54296875" style="47" customWidth="1"/>
    <col min="12536" max="12536" width="1.453125" style="47" customWidth="1"/>
    <col min="12537" max="12537" width="30.54296875" style="47" customWidth="1"/>
    <col min="12538" max="12542" width="10.54296875" style="47" customWidth="1"/>
    <col min="12543" max="12788" width="11.453125" style="47"/>
    <col min="12789" max="12789" width="0.1796875" style="47" customWidth="1"/>
    <col min="12790" max="12790" width="2.54296875" style="47" customWidth="1"/>
    <col min="12791" max="12791" width="18.54296875" style="47" customWidth="1"/>
    <col min="12792" max="12792" width="1.453125" style="47" customWidth="1"/>
    <col min="12793" max="12793" width="30.54296875" style="47" customWidth="1"/>
    <col min="12794" max="12798" width="10.54296875" style="47" customWidth="1"/>
    <col min="12799" max="13044" width="11.453125" style="47"/>
    <col min="13045" max="13045" width="0.1796875" style="47" customWidth="1"/>
    <col min="13046" max="13046" width="2.54296875" style="47" customWidth="1"/>
    <col min="13047" max="13047" width="18.54296875" style="47" customWidth="1"/>
    <col min="13048" max="13048" width="1.453125" style="47" customWidth="1"/>
    <col min="13049" max="13049" width="30.54296875" style="47" customWidth="1"/>
    <col min="13050" max="13054" width="10.54296875" style="47" customWidth="1"/>
    <col min="13055" max="13300" width="11.453125" style="47"/>
    <col min="13301" max="13301" width="0.1796875" style="47" customWidth="1"/>
    <col min="13302" max="13302" width="2.54296875" style="47" customWidth="1"/>
    <col min="13303" max="13303" width="18.54296875" style="47" customWidth="1"/>
    <col min="13304" max="13304" width="1.453125" style="47" customWidth="1"/>
    <col min="13305" max="13305" width="30.54296875" style="47" customWidth="1"/>
    <col min="13306" max="13310" width="10.54296875" style="47" customWidth="1"/>
    <col min="13311" max="13556" width="11.453125" style="47"/>
    <col min="13557" max="13557" width="0.1796875" style="47" customWidth="1"/>
    <col min="13558" max="13558" width="2.54296875" style="47" customWidth="1"/>
    <col min="13559" max="13559" width="18.54296875" style="47" customWidth="1"/>
    <col min="13560" max="13560" width="1.453125" style="47" customWidth="1"/>
    <col min="13561" max="13561" width="30.54296875" style="47" customWidth="1"/>
    <col min="13562" max="13566" width="10.54296875" style="47" customWidth="1"/>
    <col min="13567" max="13812" width="11.453125" style="47"/>
    <col min="13813" max="13813" width="0.1796875" style="47" customWidth="1"/>
    <col min="13814" max="13814" width="2.54296875" style="47" customWidth="1"/>
    <col min="13815" max="13815" width="18.54296875" style="47" customWidth="1"/>
    <col min="13816" max="13816" width="1.453125" style="47" customWidth="1"/>
    <col min="13817" max="13817" width="30.54296875" style="47" customWidth="1"/>
    <col min="13818" max="13822" width="10.54296875" style="47" customWidth="1"/>
    <col min="13823" max="14068" width="11.453125" style="47"/>
    <col min="14069" max="14069" width="0.1796875" style="47" customWidth="1"/>
    <col min="14070" max="14070" width="2.54296875" style="47" customWidth="1"/>
    <col min="14071" max="14071" width="18.54296875" style="47" customWidth="1"/>
    <col min="14072" max="14072" width="1.453125" style="47" customWidth="1"/>
    <col min="14073" max="14073" width="30.54296875" style="47" customWidth="1"/>
    <col min="14074" max="14078" width="10.54296875" style="47" customWidth="1"/>
    <col min="14079" max="14324" width="11.453125" style="47"/>
    <col min="14325" max="14325" width="0.1796875" style="47" customWidth="1"/>
    <col min="14326" max="14326" width="2.54296875" style="47" customWidth="1"/>
    <col min="14327" max="14327" width="18.54296875" style="47" customWidth="1"/>
    <col min="14328" max="14328" width="1.453125" style="47" customWidth="1"/>
    <col min="14329" max="14329" width="30.54296875" style="47" customWidth="1"/>
    <col min="14330" max="14334" width="10.54296875" style="47" customWidth="1"/>
    <col min="14335" max="14580" width="11.453125" style="47"/>
    <col min="14581" max="14581" width="0.1796875" style="47" customWidth="1"/>
    <col min="14582" max="14582" width="2.54296875" style="47" customWidth="1"/>
    <col min="14583" max="14583" width="18.54296875" style="47" customWidth="1"/>
    <col min="14584" max="14584" width="1.453125" style="47" customWidth="1"/>
    <col min="14585" max="14585" width="30.54296875" style="47" customWidth="1"/>
    <col min="14586" max="14590" width="10.54296875" style="47" customWidth="1"/>
    <col min="14591" max="14836" width="11.453125" style="47"/>
    <col min="14837" max="14837" width="0.1796875" style="47" customWidth="1"/>
    <col min="14838" max="14838" width="2.54296875" style="47" customWidth="1"/>
    <col min="14839" max="14839" width="18.54296875" style="47" customWidth="1"/>
    <col min="14840" max="14840" width="1.453125" style="47" customWidth="1"/>
    <col min="14841" max="14841" width="30.54296875" style="47" customWidth="1"/>
    <col min="14842" max="14846" width="10.54296875" style="47" customWidth="1"/>
    <col min="14847" max="15092" width="11.453125" style="47"/>
    <col min="15093" max="15093" width="0.1796875" style="47" customWidth="1"/>
    <col min="15094" max="15094" width="2.54296875" style="47" customWidth="1"/>
    <col min="15095" max="15095" width="18.54296875" style="47" customWidth="1"/>
    <col min="15096" max="15096" width="1.453125" style="47" customWidth="1"/>
    <col min="15097" max="15097" width="30.54296875" style="47" customWidth="1"/>
    <col min="15098" max="15102" width="10.54296875" style="47" customWidth="1"/>
    <col min="15103" max="15348" width="11.453125" style="47"/>
    <col min="15349" max="15349" width="0.1796875" style="47" customWidth="1"/>
    <col min="15350" max="15350" width="2.54296875" style="47" customWidth="1"/>
    <col min="15351" max="15351" width="18.54296875" style="47" customWidth="1"/>
    <col min="15352" max="15352" width="1.453125" style="47" customWidth="1"/>
    <col min="15353" max="15353" width="30.54296875" style="47" customWidth="1"/>
    <col min="15354" max="15358" width="10.54296875" style="47" customWidth="1"/>
    <col min="15359" max="15604" width="11.453125" style="47"/>
    <col min="15605" max="15605" width="0.1796875" style="47" customWidth="1"/>
    <col min="15606" max="15606" width="2.54296875" style="47" customWidth="1"/>
    <col min="15607" max="15607" width="18.54296875" style="47" customWidth="1"/>
    <col min="15608" max="15608" width="1.453125" style="47" customWidth="1"/>
    <col min="15609" max="15609" width="30.54296875" style="47" customWidth="1"/>
    <col min="15610" max="15614" width="10.54296875" style="47" customWidth="1"/>
    <col min="15615" max="15860" width="11.453125" style="47"/>
    <col min="15861" max="15861" width="0.1796875" style="47" customWidth="1"/>
    <col min="15862" max="15862" width="2.54296875" style="47" customWidth="1"/>
    <col min="15863" max="15863" width="18.54296875" style="47" customWidth="1"/>
    <col min="15864" max="15864" width="1.453125" style="47" customWidth="1"/>
    <col min="15865" max="15865" width="30.54296875" style="47" customWidth="1"/>
    <col min="15866" max="15870" width="10.54296875" style="47" customWidth="1"/>
    <col min="15871" max="16116" width="11.453125" style="47"/>
    <col min="16117" max="16117" width="0.1796875" style="47" customWidth="1"/>
    <col min="16118" max="16118" width="2.54296875" style="47" customWidth="1"/>
    <col min="16119" max="16119" width="18.54296875" style="47" customWidth="1"/>
    <col min="16120" max="16120" width="1.453125" style="47" customWidth="1"/>
    <col min="16121" max="16121" width="30.54296875" style="47" customWidth="1"/>
    <col min="16122" max="16126" width="10.54296875" style="47" customWidth="1"/>
    <col min="16127" max="16384" width="11.453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Febrero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102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261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SN11</vt:lpstr>
      <vt:lpstr>SN12</vt:lpstr>
      <vt:lpstr>SN13</vt:lpstr>
      <vt:lpstr>SN14</vt:lpstr>
      <vt:lpstr>Dat_01</vt:lpstr>
      <vt:lpstr>Dat_02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2026-03-17T09:34:34Z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